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Webb\Rickard\"/>
    </mc:Choice>
  </mc:AlternateContent>
  <xr:revisionPtr revIDLastSave="0" documentId="8_{FC1F103B-9CAA-4693-91A0-E8FA119AA633}" xr6:coauthVersionLast="47" xr6:coauthVersionMax="47" xr10:uidLastSave="{00000000-0000-0000-0000-000000000000}"/>
  <bookViews>
    <workbookView xWindow="-120" yWindow="-120" windowWidth="29040" windowHeight="15840" xr2:uid="{B7BDD117-E517-48E9-9F56-385AA11D8A9B}"/>
  </bookViews>
  <sheets>
    <sheet name="Data" sheetId="7" r:id="rId1"/>
    <sheet name="Bionut, bu" sheetId="8" r:id="rId2"/>
    <sheet name="Clintec, bu" sheetId="9" r:id="rId3"/>
    <sheet name="Dentmed, bu" sheetId="10" r:id="rId4"/>
    <sheet name="Dentmed, KUT" sheetId="11" r:id="rId5"/>
    <sheet name="FYFA, bu" sheetId="12" r:id="rId6"/>
    <sheet name="GPH, bu" sheetId="13" r:id="rId7"/>
    <sheet name="IMM, bu" sheetId="14" r:id="rId8"/>
    <sheet name="KBH, bu" sheetId="15" r:id="rId9"/>
    <sheet name="Kbh, KUB" sheetId="16" r:id="rId10"/>
    <sheet name="Labmed, bu" sheetId="17" r:id="rId11"/>
    <sheet name="LIME, bu" sheetId="18" r:id="rId12"/>
    <sheet name="NVS, bu" sheetId="19" r:id="rId13"/>
    <sheet name="NVS, bu spec" sheetId="20" r:id="rId14"/>
    <sheet name="NVS, KUF" sheetId="21" r:id="rId15"/>
    <sheet name="NVS, KUS" sheetId="22" r:id="rId16"/>
    <sheet name="PN biomed, bu" sheetId="23" r:id="rId17"/>
    <sheet name="CNS, bu" sheetId="24" r:id="rId18"/>
    <sheet name="PN läkar, per KA, bu" sheetId="2" r:id="rId19"/>
    <sheet name="PN läkar, 12del" sheetId="3" r:id="rId20"/>
    <sheet name="PN läkar, KUL" sheetId="4" r:id="rId21"/>
    <sheet name="Avstäm hp per termin_Läkar" sheetId="5" r:id="rId22"/>
    <sheet name="PM läkar kö" sheetId="6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0" hidden="1">Data!$A$1:$AK$1432</definedName>
    <definedName name="DATA" localSheetId="21">[1]!FrånPNPrI[#Data]</definedName>
    <definedName name="DATA" localSheetId="1">[2]!FrånPNPrI[#Data]</definedName>
    <definedName name="DATA" localSheetId="2">[1]!FrånPNPrI[#Data]</definedName>
    <definedName name="DATA" localSheetId="17">[1]!FrånPNPrI[#Data]</definedName>
    <definedName name="DATA" localSheetId="3">[1]!FrånPNPrI[#Data]</definedName>
    <definedName name="DATA" localSheetId="4">[1]!FrånPNPrI[#Data]</definedName>
    <definedName name="DATA" localSheetId="5">[1]!FrånPNPrI[#Data]</definedName>
    <definedName name="DATA" localSheetId="6">[1]!FrånPNPrI[#Data]</definedName>
    <definedName name="DATA" localSheetId="7">[1]!FrånPNPrI[#Data]</definedName>
    <definedName name="DATA" localSheetId="8">[1]!FrånPNPrI[#Data]</definedName>
    <definedName name="DATA" localSheetId="9">[1]!FrånPNPrI[#Data]</definedName>
    <definedName name="DATA" localSheetId="10">[3]!FrånPNPrI[#Data]</definedName>
    <definedName name="DATA" localSheetId="11">[1]!FrånPNPrI[#Data]</definedName>
    <definedName name="DATA" localSheetId="12">[1]!FrånPNPrI[#Data]</definedName>
    <definedName name="DATA" localSheetId="13">[1]!FrånPNPrI[#Data]</definedName>
    <definedName name="DATA" localSheetId="14">[1]!FrånPNPrI[#Data]</definedName>
    <definedName name="DATA" localSheetId="15">[1]!FrånPNPrI[#Data]</definedName>
    <definedName name="DATA" localSheetId="22">[1]!FrånPNPrI[#Data]</definedName>
    <definedName name="DATA" localSheetId="16">[1]!FrånPNPrI[#Data]</definedName>
    <definedName name="DATA" localSheetId="19">[1]!FrånPNPrI[#Data]</definedName>
    <definedName name="DATA" localSheetId="20">[1]!FrånPNPrI[#Data]</definedName>
    <definedName name="DATA" localSheetId="18">[1]!FrånPNPrI[#Data]</definedName>
    <definedName name="DATA">[4]!FrånPNPrI[#Data]</definedName>
    <definedName name="Print_Area" localSheetId="17">'CNS, bu'!$A$1:$I$130</definedName>
    <definedName name="_xlnm.Print_Area" localSheetId="21">'Avstäm hp per termin_Läkar'!$A$1:$F$67</definedName>
    <definedName name="_xlnm.Print_Area" localSheetId="2">'Clintec, bu'!$A$1:$I$150</definedName>
    <definedName name="_xlnm.Print_Area" localSheetId="3">'Dentmed, bu'!$A$1:$I$139</definedName>
    <definedName name="_xlnm.Print_Area" localSheetId="6">'GPH, bu'!$A$1:$I$125</definedName>
    <definedName name="_xlnm.Print_Area" localSheetId="7">'IMM, bu'!$A$1:$I$82</definedName>
    <definedName name="_xlnm.Print_Area" localSheetId="10">'Labmed, bu'!$A$1:$H$80</definedName>
    <definedName name="_xlnm.Print_Area" localSheetId="12">'NVS, bu'!$A$1:$H$126</definedName>
    <definedName name="_xlnm.Print_Area" localSheetId="13">'NVS, bu spec'!$A$1:$J$133</definedName>
    <definedName name="_xlnm.Print_Area" localSheetId="15">'NVS, KUS'!$A$1:$H$24</definedName>
    <definedName name="_xlnm.Print_Area" localSheetId="16">'PN biomed, bu'!$A$1:$I$188</definedName>
    <definedName name="_xlnm.Print_Area" localSheetId="20">'PN läkar, KUL'!$A$1:$G$19</definedName>
    <definedName name="_xlnm.Print_Area" localSheetId="18">'PN läkar, per KA, bu'!$A$1:$I$71</definedName>
  </definedNames>
  <calcPr calcId="191029"/>
  <pivotCaches>
    <pivotCache cacheId="0" r:id="rId2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32" i="7" l="1"/>
  <c r="S232" i="7" s="1"/>
  <c r="U232" i="7" s="1"/>
  <c r="V232" i="7" s="1"/>
  <c r="W232" i="7" s="1"/>
  <c r="R231" i="7"/>
  <c r="S231" i="7" s="1"/>
  <c r="U231" i="7" s="1"/>
  <c r="V231" i="7" s="1"/>
  <c r="W231" i="7" s="1"/>
  <c r="R230" i="7"/>
  <c r="S230" i="7" s="1"/>
  <c r="U230" i="7" s="1"/>
  <c r="V230" i="7" s="1"/>
  <c r="W230" i="7" s="1"/>
  <c r="R229" i="7"/>
  <c r="S229" i="7" s="1"/>
  <c r="U229" i="7" s="1"/>
  <c r="V229" i="7" s="1"/>
  <c r="W229" i="7" s="1"/>
  <c r="R228" i="7"/>
  <c r="S228" i="7" s="1"/>
  <c r="U228" i="7" s="1"/>
  <c r="V228" i="7" s="1"/>
  <c r="W228" i="7" s="1"/>
  <c r="R227" i="7"/>
  <c r="S227" i="7" s="1"/>
  <c r="U227" i="7" s="1"/>
  <c r="V227" i="7" s="1"/>
  <c r="W227" i="7" s="1"/>
  <c r="R226" i="7"/>
  <c r="S226" i="7" s="1"/>
  <c r="U226" i="7" s="1"/>
  <c r="V226" i="7" s="1"/>
  <c r="W226" i="7" s="1"/>
  <c r="R220" i="7"/>
  <c r="S220" i="7" s="1"/>
  <c r="U220" i="7" s="1"/>
  <c r="V220" i="7" s="1"/>
  <c r="W220" i="7" s="1"/>
  <c r="R219" i="7"/>
  <c r="S219" i="7" s="1"/>
  <c r="U219" i="7" s="1"/>
  <c r="V219" i="7" s="1"/>
  <c r="W219" i="7" s="1"/>
  <c r="R218" i="7"/>
  <c r="S218" i="7" s="1"/>
  <c r="U218" i="7" s="1"/>
  <c r="V218" i="7" s="1"/>
  <c r="W218" i="7" s="1"/>
  <c r="R217" i="7"/>
  <c r="S217" i="7" s="1"/>
  <c r="U217" i="7" s="1"/>
  <c r="V217" i="7" s="1"/>
  <c r="W217" i="7" s="1"/>
  <c r="R216" i="7"/>
  <c r="S216" i="7" s="1"/>
  <c r="U216" i="7" s="1"/>
  <c r="V216" i="7" s="1"/>
  <c r="W216" i="7" s="1"/>
  <c r="R215" i="7"/>
  <c r="S215" i="7" s="1"/>
  <c r="U215" i="7" s="1"/>
  <c r="V215" i="7" s="1"/>
  <c r="W215" i="7" s="1"/>
  <c r="R214" i="7"/>
  <c r="S214" i="7" s="1"/>
  <c r="U214" i="7" s="1"/>
  <c r="V214" i="7" s="1"/>
  <c r="W214" i="7" s="1"/>
  <c r="R213" i="7"/>
  <c r="S213" i="7" s="1"/>
  <c r="U213" i="7" s="1"/>
  <c r="V213" i="7" s="1"/>
  <c r="W213" i="7" s="1"/>
  <c r="R212" i="7"/>
  <c r="S212" i="7" s="1"/>
  <c r="U212" i="7" s="1"/>
  <c r="V212" i="7" s="1"/>
  <c r="W212" i="7" s="1"/>
  <c r="R211" i="7"/>
  <c r="S211" i="7" s="1"/>
  <c r="U211" i="7" s="1"/>
  <c r="V211" i="7" s="1"/>
  <c r="W211" i="7" s="1"/>
  <c r="R210" i="7"/>
  <c r="S210" i="7" s="1"/>
  <c r="U210" i="7" s="1"/>
  <c r="V210" i="7" s="1"/>
  <c r="W210" i="7" s="1"/>
  <c r="R209" i="7"/>
  <c r="S209" i="7" s="1"/>
  <c r="U209" i="7" s="1"/>
  <c r="V209" i="7" s="1"/>
  <c r="W209" i="7" s="1"/>
  <c r="R208" i="7"/>
  <c r="S208" i="7" s="1"/>
  <c r="U208" i="7" s="1"/>
  <c r="V208" i="7" s="1"/>
  <c r="W208" i="7" s="1"/>
  <c r="R207" i="7"/>
  <c r="S207" i="7" s="1"/>
  <c r="U207" i="7" s="1"/>
  <c r="V207" i="7" s="1"/>
  <c r="W207" i="7" s="1"/>
  <c r="R206" i="7"/>
  <c r="S206" i="7" s="1"/>
  <c r="U206" i="7" s="1"/>
  <c r="V206" i="7" s="1"/>
  <c r="W206" i="7" s="1"/>
  <c r="R205" i="7"/>
  <c r="S205" i="7" s="1"/>
  <c r="U205" i="7" s="1"/>
  <c r="V205" i="7" s="1"/>
  <c r="W205" i="7" s="1"/>
  <c r="R204" i="7"/>
  <c r="S204" i="7" s="1"/>
  <c r="U204" i="7" s="1"/>
  <c r="V204" i="7" s="1"/>
  <c r="W204" i="7" s="1"/>
  <c r="R203" i="7"/>
  <c r="S203" i="7" s="1"/>
  <c r="U203" i="7" s="1"/>
  <c r="V203" i="7" s="1"/>
  <c r="W203" i="7" s="1"/>
  <c r="R202" i="7"/>
  <c r="S202" i="7" s="1"/>
  <c r="U202" i="7" s="1"/>
  <c r="V202" i="7" s="1"/>
  <c r="W202" i="7" s="1"/>
  <c r="R201" i="7"/>
  <c r="S201" i="7" s="1"/>
  <c r="U201" i="7" s="1"/>
  <c r="V201" i="7" s="1"/>
  <c r="W201" i="7" s="1"/>
  <c r="R200" i="7"/>
  <c r="S200" i="7" s="1"/>
  <c r="U200" i="7" s="1"/>
  <c r="V200" i="7" s="1"/>
  <c r="W200" i="7" s="1"/>
  <c r="R199" i="7"/>
  <c r="S199" i="7" s="1"/>
  <c r="U199" i="7" s="1"/>
  <c r="V199" i="7" s="1"/>
  <c r="W199" i="7" s="1"/>
  <c r="R198" i="7"/>
  <c r="S198" i="7" s="1"/>
  <c r="U198" i="7" s="1"/>
  <c r="V198" i="7" s="1"/>
  <c r="W198" i="7" s="1"/>
  <c r="R197" i="7"/>
  <c r="S197" i="7" s="1"/>
  <c r="U197" i="7" s="1"/>
  <c r="V197" i="7" s="1"/>
  <c r="W197" i="7" s="1"/>
  <c r="R196" i="7"/>
  <c r="S196" i="7" s="1"/>
  <c r="U196" i="7" s="1"/>
  <c r="V196" i="7" s="1"/>
  <c r="W196" i="7" s="1"/>
  <c r="R195" i="7"/>
  <c r="S195" i="7" s="1"/>
  <c r="U195" i="7" s="1"/>
  <c r="V195" i="7" s="1"/>
  <c r="W195" i="7" s="1"/>
  <c r="R194" i="7"/>
  <c r="S194" i="7" s="1"/>
  <c r="U194" i="7" s="1"/>
  <c r="V194" i="7" s="1"/>
  <c r="W194" i="7" s="1"/>
  <c r="R193" i="7"/>
  <c r="S193" i="7" s="1"/>
  <c r="U193" i="7" s="1"/>
  <c r="V193" i="7" s="1"/>
  <c r="W193" i="7" s="1"/>
  <c r="R225" i="7"/>
  <c r="S225" i="7" s="1"/>
  <c r="U225" i="7" s="1"/>
  <c r="V225" i="7" s="1"/>
  <c r="W225" i="7" s="1"/>
  <c r="R187" i="7"/>
  <c r="S187" i="7" s="1"/>
  <c r="U187" i="7" s="1"/>
  <c r="V187" i="7" s="1"/>
  <c r="W187" i="7" s="1"/>
  <c r="R186" i="7"/>
  <c r="S186" i="7" s="1"/>
  <c r="U186" i="7" s="1"/>
  <c r="V186" i="7" s="1"/>
  <c r="W186" i="7" s="1"/>
  <c r="R185" i="7"/>
  <c r="S185" i="7" s="1"/>
  <c r="U185" i="7" s="1"/>
  <c r="V185" i="7" s="1"/>
  <c r="W185" i="7" s="1"/>
  <c r="R184" i="7"/>
  <c r="S184" i="7" s="1"/>
  <c r="U184" i="7" s="1"/>
  <c r="V184" i="7" s="1"/>
  <c r="W184" i="7" s="1"/>
  <c r="R183" i="7"/>
  <c r="S183" i="7" s="1"/>
  <c r="U183" i="7" s="1"/>
  <c r="V183" i="7" s="1"/>
  <c r="W183" i="7" s="1"/>
  <c r="R182" i="7"/>
  <c r="S182" i="7" s="1"/>
  <c r="U182" i="7" s="1"/>
  <c r="V182" i="7" s="1"/>
  <c r="W182" i="7" s="1"/>
  <c r="R181" i="7"/>
  <c r="S181" i="7" s="1"/>
  <c r="U181" i="7" s="1"/>
  <c r="V181" i="7" s="1"/>
  <c r="W181" i="7" s="1"/>
  <c r="R180" i="7"/>
  <c r="S180" i="7" s="1"/>
  <c r="U180" i="7" s="1"/>
  <c r="V180" i="7" s="1"/>
  <c r="W180" i="7" s="1"/>
  <c r="R179" i="7"/>
  <c r="S179" i="7" s="1"/>
  <c r="U179" i="7" s="1"/>
  <c r="V179" i="7" s="1"/>
  <c r="W179" i="7" s="1"/>
  <c r="R178" i="7"/>
  <c r="S178" i="7" s="1"/>
  <c r="U178" i="7" s="1"/>
  <c r="V178" i="7" s="1"/>
  <c r="W178" i="7" s="1"/>
  <c r="R177" i="7"/>
  <c r="S177" i="7" s="1"/>
  <c r="U177" i="7" s="1"/>
  <c r="V177" i="7" s="1"/>
  <c r="W177" i="7" s="1"/>
  <c r="R176" i="7"/>
  <c r="S176" i="7" s="1"/>
  <c r="U176" i="7" s="1"/>
  <c r="V176" i="7" s="1"/>
  <c r="W176" i="7" s="1"/>
  <c r="R175" i="7"/>
  <c r="S175" i="7" s="1"/>
  <c r="U175" i="7" s="1"/>
  <c r="V175" i="7" s="1"/>
  <c r="W175" i="7" s="1"/>
  <c r="R174" i="7"/>
  <c r="S174" i="7" s="1"/>
  <c r="U174" i="7" s="1"/>
  <c r="V174" i="7" s="1"/>
  <c r="W174" i="7" s="1"/>
  <c r="R173" i="7"/>
  <c r="S173" i="7" s="1"/>
  <c r="U173" i="7" s="1"/>
  <c r="V173" i="7" s="1"/>
  <c r="W173" i="7" s="1"/>
  <c r="R172" i="7"/>
  <c r="S172" i="7" s="1"/>
  <c r="U172" i="7" s="1"/>
  <c r="V172" i="7" s="1"/>
  <c r="W172" i="7" s="1"/>
  <c r="R171" i="7"/>
  <c r="S171" i="7" s="1"/>
  <c r="U171" i="7" s="1"/>
  <c r="V171" i="7" s="1"/>
  <c r="W171" i="7" s="1"/>
  <c r="R170" i="7"/>
  <c r="S170" i="7" s="1"/>
  <c r="U170" i="7" s="1"/>
  <c r="V170" i="7" s="1"/>
  <c r="W170" i="7" s="1"/>
  <c r="R169" i="7"/>
  <c r="S169" i="7" s="1"/>
  <c r="U169" i="7" s="1"/>
  <c r="V169" i="7" s="1"/>
  <c r="W169" i="7" s="1"/>
  <c r="R168" i="7"/>
  <c r="S168" i="7" s="1"/>
  <c r="U168" i="7" s="1"/>
  <c r="V168" i="7" s="1"/>
  <c r="W168" i="7" s="1"/>
  <c r="R167" i="7"/>
  <c r="S167" i="7" s="1"/>
  <c r="U167" i="7" s="1"/>
  <c r="V167" i="7" s="1"/>
  <c r="W167" i="7" s="1"/>
  <c r="R166" i="7"/>
  <c r="S166" i="7" s="1"/>
  <c r="U166" i="7" s="1"/>
  <c r="V166" i="7" s="1"/>
  <c r="W166" i="7" s="1"/>
  <c r="R165" i="7"/>
  <c r="S165" i="7" s="1"/>
  <c r="U165" i="7" s="1"/>
  <c r="V165" i="7" s="1"/>
  <c r="W165" i="7" s="1"/>
  <c r="R164" i="7"/>
  <c r="S164" i="7" s="1"/>
  <c r="U164" i="7" s="1"/>
  <c r="V164" i="7" s="1"/>
  <c r="W164" i="7" s="1"/>
  <c r="R224" i="7"/>
  <c r="S224" i="7" s="1"/>
  <c r="U224" i="7" s="1"/>
  <c r="V224" i="7" s="1"/>
  <c r="W224" i="7" s="1"/>
  <c r="R163" i="7"/>
  <c r="S163" i="7" s="1"/>
  <c r="U163" i="7" s="1"/>
  <c r="V163" i="7" s="1"/>
  <c r="W163" i="7" s="1"/>
  <c r="R162" i="7"/>
  <c r="S162" i="7" s="1"/>
  <c r="U162" i="7" s="1"/>
  <c r="V162" i="7" s="1"/>
  <c r="W162" i="7" s="1"/>
  <c r="R156" i="7"/>
  <c r="S156" i="7" s="1"/>
  <c r="U156" i="7" s="1"/>
  <c r="V156" i="7" s="1"/>
  <c r="W156" i="7" s="1"/>
  <c r="R155" i="7"/>
  <c r="S155" i="7" s="1"/>
  <c r="U155" i="7" s="1"/>
  <c r="V155" i="7" s="1"/>
  <c r="W155" i="7" s="1"/>
  <c r="R154" i="7"/>
  <c r="S154" i="7" s="1"/>
  <c r="U154" i="7" s="1"/>
  <c r="V154" i="7" s="1"/>
  <c r="W154" i="7" s="1"/>
  <c r="R153" i="7"/>
  <c r="S153" i="7" s="1"/>
  <c r="U153" i="7" s="1"/>
  <c r="V153" i="7" s="1"/>
  <c r="W153" i="7" s="1"/>
  <c r="R152" i="7"/>
  <c r="S152" i="7" s="1"/>
  <c r="U152" i="7" s="1"/>
  <c r="V152" i="7" s="1"/>
  <c r="W152" i="7" s="1"/>
  <c r="R151" i="7"/>
  <c r="S151" i="7" s="1"/>
  <c r="U151" i="7" s="1"/>
  <c r="V151" i="7" s="1"/>
  <c r="W151" i="7" s="1"/>
  <c r="R150" i="7"/>
  <c r="S150" i="7" s="1"/>
  <c r="U150" i="7" s="1"/>
  <c r="V150" i="7" s="1"/>
  <c r="W150" i="7" s="1"/>
  <c r="R149" i="7"/>
  <c r="S149" i="7" s="1"/>
  <c r="U149" i="7" s="1"/>
  <c r="V149" i="7" s="1"/>
  <c r="W149" i="7" s="1"/>
  <c r="R148" i="7"/>
  <c r="S148" i="7" s="1"/>
  <c r="U148" i="7" s="1"/>
  <c r="V148" i="7" s="1"/>
  <c r="W148" i="7" s="1"/>
  <c r="R161" i="7"/>
  <c r="S161" i="7" s="1"/>
  <c r="U161" i="7" s="1"/>
  <c r="V161" i="7" s="1"/>
  <c r="W161" i="7" s="1"/>
  <c r="R147" i="7"/>
  <c r="S147" i="7" s="1"/>
  <c r="U147" i="7" s="1"/>
  <c r="V147" i="7" s="1"/>
  <c r="W147" i="7" s="1"/>
  <c r="R146" i="7"/>
  <c r="S146" i="7" s="1"/>
  <c r="U146" i="7" s="1"/>
  <c r="V146" i="7" s="1"/>
  <c r="W146" i="7" s="1"/>
  <c r="R223" i="7"/>
  <c r="S223" i="7" s="1"/>
  <c r="U223" i="7" s="1"/>
  <c r="V223" i="7" s="1"/>
  <c r="W223" i="7" s="1"/>
  <c r="R192" i="7"/>
  <c r="S192" i="7" s="1"/>
  <c r="U192" i="7" s="1"/>
  <c r="V192" i="7" s="1"/>
  <c r="W192" i="7" s="1"/>
  <c r="R160" i="7"/>
  <c r="S160" i="7" s="1"/>
  <c r="U160" i="7" s="1"/>
  <c r="V160" i="7" s="1"/>
  <c r="W160" i="7" s="1"/>
  <c r="R145" i="7"/>
  <c r="S145" i="7" s="1"/>
  <c r="U145" i="7" s="1"/>
  <c r="V145" i="7" s="1"/>
  <c r="W145" i="7" s="1"/>
  <c r="R144" i="7"/>
  <c r="S144" i="7" s="1"/>
  <c r="U144" i="7" s="1"/>
  <c r="V144" i="7" s="1"/>
  <c r="W144" i="7" s="1"/>
  <c r="R143" i="7"/>
  <c r="S143" i="7" s="1"/>
  <c r="U143" i="7" s="1"/>
  <c r="V143" i="7" s="1"/>
  <c r="W143" i="7" s="1"/>
  <c r="R222" i="7"/>
  <c r="S222" i="7" s="1"/>
  <c r="U222" i="7" s="1"/>
  <c r="V222" i="7" s="1"/>
  <c r="W222" i="7" s="1"/>
  <c r="R191" i="7"/>
  <c r="S191" i="7" s="1"/>
  <c r="U191" i="7" s="1"/>
  <c r="V191" i="7" s="1"/>
  <c r="W191" i="7" s="1"/>
  <c r="R142" i="7"/>
  <c r="S142" i="7" s="1"/>
  <c r="U142" i="7" s="1"/>
  <c r="V142" i="7" s="1"/>
  <c r="W142" i="7" s="1"/>
  <c r="R221" i="7"/>
  <c r="S221" i="7" s="1"/>
  <c r="U221" i="7" s="1"/>
  <c r="V221" i="7" s="1"/>
  <c r="W221" i="7" s="1"/>
  <c r="R190" i="7"/>
  <c r="S190" i="7" s="1"/>
  <c r="U190" i="7" s="1"/>
  <c r="V190" i="7" s="1"/>
  <c r="W190" i="7" s="1"/>
  <c r="R159" i="7"/>
  <c r="S159" i="7" s="1"/>
  <c r="U159" i="7" s="1"/>
  <c r="V159" i="7" s="1"/>
  <c r="W159" i="7" s="1"/>
  <c r="R158" i="7"/>
  <c r="S158" i="7" s="1"/>
  <c r="U158" i="7" s="1"/>
  <c r="V158" i="7" s="1"/>
  <c r="W158" i="7" s="1"/>
  <c r="R189" i="7"/>
  <c r="S189" i="7" s="1"/>
  <c r="U189" i="7" s="1"/>
  <c r="V189" i="7" s="1"/>
  <c r="W189" i="7" s="1"/>
  <c r="R188" i="7"/>
  <c r="S188" i="7" s="1"/>
  <c r="U188" i="7" s="1"/>
  <c r="V188" i="7" s="1"/>
  <c r="W188" i="7" s="1"/>
  <c r="R157" i="7"/>
  <c r="S157" i="7" s="1"/>
  <c r="U157" i="7" s="1"/>
  <c r="V157" i="7" s="1"/>
  <c r="W157" i="7" s="1"/>
  <c r="C15" i="23"/>
  <c r="C17" i="23" s="1"/>
  <c r="G8" i="23"/>
  <c r="G10" i="23" s="1"/>
  <c r="C8" i="23"/>
  <c r="C10" i="23" s="1"/>
  <c r="R1161" i="7"/>
  <c r="S1161" i="7" s="1"/>
  <c r="U1161" i="7" s="1"/>
  <c r="V1161" i="7" s="1"/>
  <c r="W1161" i="7" s="1"/>
  <c r="R1160" i="7"/>
  <c r="S1160" i="7" s="1"/>
  <c r="U1160" i="7" s="1"/>
  <c r="V1160" i="7" s="1"/>
  <c r="W1160" i="7" s="1"/>
  <c r="R1159" i="7"/>
  <c r="S1159" i="7" s="1"/>
  <c r="U1159" i="7" s="1"/>
  <c r="V1159" i="7" s="1"/>
  <c r="W1159" i="7" s="1"/>
  <c r="R1158" i="7"/>
  <c r="S1158" i="7" s="1"/>
  <c r="U1158" i="7" s="1"/>
  <c r="V1158" i="7" s="1"/>
  <c r="W1158" i="7" s="1"/>
  <c r="R1157" i="7"/>
  <c r="S1157" i="7" s="1"/>
  <c r="U1157" i="7" s="1"/>
  <c r="V1157" i="7" s="1"/>
  <c r="W1157" i="7" s="1"/>
  <c r="R1156" i="7"/>
  <c r="S1156" i="7" s="1"/>
  <c r="U1156" i="7" s="1"/>
  <c r="V1156" i="7" s="1"/>
  <c r="W1156" i="7" s="1"/>
  <c r="R1155" i="7"/>
  <c r="S1155" i="7" s="1"/>
  <c r="U1155" i="7" s="1"/>
  <c r="V1155" i="7" s="1"/>
  <c r="W1155" i="7" s="1"/>
  <c r="R1154" i="7"/>
  <c r="S1154" i="7" s="1"/>
  <c r="U1154" i="7" s="1"/>
  <c r="V1154" i="7" s="1"/>
  <c r="W1154" i="7" s="1"/>
  <c r="R1153" i="7"/>
  <c r="S1153" i="7" s="1"/>
  <c r="U1153" i="7" s="1"/>
  <c r="V1153" i="7" s="1"/>
  <c r="W1153" i="7" s="1"/>
  <c r="R1152" i="7"/>
  <c r="S1152" i="7" s="1"/>
  <c r="U1152" i="7" s="1"/>
  <c r="V1152" i="7" s="1"/>
  <c r="W1152" i="7" s="1"/>
  <c r="R1151" i="7"/>
  <c r="S1151" i="7" s="1"/>
  <c r="U1151" i="7" s="1"/>
  <c r="V1151" i="7" s="1"/>
  <c r="W1151" i="7" s="1"/>
  <c r="R1150" i="7"/>
  <c r="S1150" i="7" s="1"/>
  <c r="U1150" i="7" s="1"/>
  <c r="V1150" i="7" s="1"/>
  <c r="W1150" i="7" s="1"/>
  <c r="R1145" i="7"/>
  <c r="S1145" i="7" s="1"/>
  <c r="U1145" i="7" s="1"/>
  <c r="V1145" i="7" s="1"/>
  <c r="W1145" i="7" s="1"/>
  <c r="R1144" i="7"/>
  <c r="S1144" i="7" s="1"/>
  <c r="U1144" i="7" s="1"/>
  <c r="V1144" i="7" s="1"/>
  <c r="W1144" i="7" s="1"/>
  <c r="R1143" i="7"/>
  <c r="S1143" i="7" s="1"/>
  <c r="U1143" i="7" s="1"/>
  <c r="V1143" i="7" s="1"/>
  <c r="W1143" i="7" s="1"/>
  <c r="R1142" i="7"/>
  <c r="S1142" i="7" s="1"/>
  <c r="U1142" i="7" s="1"/>
  <c r="V1142" i="7" s="1"/>
  <c r="W1142" i="7" s="1"/>
  <c r="R1141" i="7"/>
  <c r="S1141" i="7" s="1"/>
  <c r="U1141" i="7" s="1"/>
  <c r="V1141" i="7" s="1"/>
  <c r="W1141" i="7" s="1"/>
  <c r="R1140" i="7"/>
  <c r="S1140" i="7" s="1"/>
  <c r="U1140" i="7" s="1"/>
  <c r="V1140" i="7" s="1"/>
  <c r="W1140" i="7" s="1"/>
  <c r="R1139" i="7"/>
  <c r="S1139" i="7" s="1"/>
  <c r="U1139" i="7" s="1"/>
  <c r="V1139" i="7" s="1"/>
  <c r="W1139" i="7" s="1"/>
  <c r="R1138" i="7"/>
  <c r="S1138" i="7" s="1"/>
  <c r="U1138" i="7" s="1"/>
  <c r="V1138" i="7" s="1"/>
  <c r="W1138" i="7" s="1"/>
  <c r="R1137" i="7"/>
  <c r="S1137" i="7" s="1"/>
  <c r="U1137" i="7" s="1"/>
  <c r="V1137" i="7" s="1"/>
  <c r="W1137" i="7" s="1"/>
  <c r="R1136" i="7"/>
  <c r="S1136" i="7" s="1"/>
  <c r="U1136" i="7" s="1"/>
  <c r="V1136" i="7" s="1"/>
  <c r="W1136" i="7" s="1"/>
  <c r="R1135" i="7"/>
  <c r="S1135" i="7" s="1"/>
  <c r="U1135" i="7" s="1"/>
  <c r="V1135" i="7" s="1"/>
  <c r="W1135" i="7" s="1"/>
  <c r="R1134" i="7"/>
  <c r="S1134" i="7" s="1"/>
  <c r="U1134" i="7" s="1"/>
  <c r="V1134" i="7" s="1"/>
  <c r="W1134" i="7" s="1"/>
  <c r="R1133" i="7"/>
  <c r="S1133" i="7" s="1"/>
  <c r="U1133" i="7" s="1"/>
  <c r="V1133" i="7" s="1"/>
  <c r="W1133" i="7" s="1"/>
  <c r="R1132" i="7"/>
  <c r="S1132" i="7" s="1"/>
  <c r="U1132" i="7" s="1"/>
  <c r="V1132" i="7" s="1"/>
  <c r="W1132" i="7" s="1"/>
  <c r="R1149" i="7"/>
  <c r="S1149" i="7" s="1"/>
  <c r="U1149" i="7" s="1"/>
  <c r="V1149" i="7" s="1"/>
  <c r="W1149" i="7" s="1"/>
  <c r="R1148" i="7"/>
  <c r="S1148" i="7" s="1"/>
  <c r="U1148" i="7" s="1"/>
  <c r="V1148" i="7" s="1"/>
  <c r="W1148" i="7" s="1"/>
  <c r="R1147" i="7"/>
  <c r="S1147" i="7" s="1"/>
  <c r="U1147" i="7" s="1"/>
  <c r="V1147" i="7" s="1"/>
  <c r="W1147" i="7" s="1"/>
  <c r="R1146" i="7"/>
  <c r="S1146" i="7" s="1"/>
  <c r="U1146" i="7" s="1"/>
  <c r="V1146" i="7" s="1"/>
  <c r="W1146" i="7" s="1"/>
  <c r="R1131" i="7"/>
  <c r="S1131" i="7" s="1"/>
  <c r="U1131" i="7" s="1"/>
  <c r="V1131" i="7" s="1"/>
  <c r="W1131" i="7" s="1"/>
  <c r="R1130" i="7"/>
  <c r="S1130" i="7" s="1"/>
  <c r="U1130" i="7" s="1"/>
  <c r="V1130" i="7" s="1"/>
  <c r="W1130" i="7" s="1"/>
  <c r="R1129" i="7"/>
  <c r="S1129" i="7" s="1"/>
  <c r="U1129" i="7" s="1"/>
  <c r="V1129" i="7" s="1"/>
  <c r="W1129" i="7" s="1"/>
  <c r="R1128" i="7"/>
  <c r="S1128" i="7" s="1"/>
  <c r="U1128" i="7" s="1"/>
  <c r="V1128" i="7" s="1"/>
  <c r="W1128" i="7" s="1"/>
  <c r="R1127" i="7"/>
  <c r="S1127" i="7" s="1"/>
  <c r="U1127" i="7" s="1"/>
  <c r="V1127" i="7" s="1"/>
  <c r="W1127" i="7" s="1"/>
  <c r="R1126" i="7"/>
  <c r="S1126" i="7" s="1"/>
  <c r="U1126" i="7" s="1"/>
  <c r="V1126" i="7" s="1"/>
  <c r="W1126" i="7" s="1"/>
  <c r="R1125" i="7"/>
  <c r="S1125" i="7" s="1"/>
  <c r="U1125" i="7" s="1"/>
  <c r="V1125" i="7" s="1"/>
  <c r="W1125" i="7" s="1"/>
  <c r="R1124" i="7"/>
  <c r="S1124" i="7" s="1"/>
  <c r="U1124" i="7" s="1"/>
  <c r="V1124" i="7" s="1"/>
  <c r="W1124" i="7" s="1"/>
  <c r="R1123" i="7"/>
  <c r="S1123" i="7" s="1"/>
  <c r="U1123" i="7" s="1"/>
  <c r="V1123" i="7" s="1"/>
  <c r="W1123" i="7" s="1"/>
  <c r="R1122" i="7"/>
  <c r="S1122" i="7" s="1"/>
  <c r="U1122" i="7" s="1"/>
  <c r="V1122" i="7" s="1"/>
  <c r="W1122" i="7" s="1"/>
  <c r="R1121" i="7"/>
  <c r="S1121" i="7" s="1"/>
  <c r="U1121" i="7" s="1"/>
  <c r="V1121" i="7" s="1"/>
  <c r="W1121" i="7" s="1"/>
  <c r="R1120" i="7"/>
  <c r="S1120" i="7" s="1"/>
  <c r="U1120" i="7" s="1"/>
  <c r="V1120" i="7" s="1"/>
  <c r="W1120" i="7" s="1"/>
  <c r="R1119" i="7"/>
  <c r="S1119" i="7" s="1"/>
  <c r="U1119" i="7" s="1"/>
  <c r="V1119" i="7" s="1"/>
  <c r="W1119" i="7" s="1"/>
  <c r="R1118" i="7"/>
  <c r="S1118" i="7" s="1"/>
  <c r="U1118" i="7" s="1"/>
  <c r="V1118" i="7" s="1"/>
  <c r="W1118" i="7" s="1"/>
  <c r="R1117" i="7"/>
  <c r="S1117" i="7" s="1"/>
  <c r="U1117" i="7" s="1"/>
  <c r="V1117" i="7" s="1"/>
  <c r="W1117" i="7" s="1"/>
  <c r="R1116" i="7"/>
  <c r="S1116" i="7" s="1"/>
  <c r="U1116" i="7" s="1"/>
  <c r="V1116" i="7" s="1"/>
  <c r="W1116" i="7" s="1"/>
  <c r="R1115" i="7"/>
  <c r="S1115" i="7" s="1"/>
  <c r="U1115" i="7" s="1"/>
  <c r="V1115" i="7" s="1"/>
  <c r="W1115" i="7" s="1"/>
  <c r="R1114" i="7"/>
  <c r="S1114" i="7" s="1"/>
  <c r="U1114" i="7" s="1"/>
  <c r="V1114" i="7" s="1"/>
  <c r="W1114" i="7" s="1"/>
  <c r="R1113" i="7"/>
  <c r="S1113" i="7" s="1"/>
  <c r="U1113" i="7" s="1"/>
  <c r="V1113" i="7" s="1"/>
  <c r="W1113" i="7" s="1"/>
  <c r="R1112" i="7"/>
  <c r="S1112" i="7" s="1"/>
  <c r="U1112" i="7" s="1"/>
  <c r="V1112" i="7" s="1"/>
  <c r="W1112" i="7" s="1"/>
  <c r="R1111" i="7"/>
  <c r="S1111" i="7" s="1"/>
  <c r="U1111" i="7" s="1"/>
  <c r="V1111" i="7" s="1"/>
  <c r="W1111" i="7" s="1"/>
  <c r="R1110" i="7"/>
  <c r="S1110" i="7" s="1"/>
  <c r="U1110" i="7" s="1"/>
  <c r="V1110" i="7" s="1"/>
  <c r="W1110" i="7" s="1"/>
  <c r="R1109" i="7"/>
  <c r="S1109" i="7" s="1"/>
  <c r="U1109" i="7" s="1"/>
  <c r="V1109" i="7" s="1"/>
  <c r="W1109" i="7" s="1"/>
  <c r="R1108" i="7"/>
  <c r="S1108" i="7" s="1"/>
  <c r="U1108" i="7" s="1"/>
  <c r="V1108" i="7" s="1"/>
  <c r="W1108" i="7" s="1"/>
  <c r="R1107" i="7"/>
  <c r="S1107" i="7" s="1"/>
  <c r="U1107" i="7" s="1"/>
  <c r="V1107" i="7" s="1"/>
  <c r="W1107" i="7" s="1"/>
  <c r="R1106" i="7"/>
  <c r="S1106" i="7" s="1"/>
  <c r="U1106" i="7" s="1"/>
  <c r="V1106" i="7" s="1"/>
  <c r="W1106" i="7" s="1"/>
  <c r="R1105" i="7"/>
  <c r="S1105" i="7" s="1"/>
  <c r="U1105" i="7" s="1"/>
  <c r="V1105" i="7" s="1"/>
  <c r="W1105" i="7" s="1"/>
  <c r="R1104" i="7"/>
  <c r="S1104" i="7" s="1"/>
  <c r="U1104" i="7" s="1"/>
  <c r="V1104" i="7" s="1"/>
  <c r="W1104" i="7" s="1"/>
  <c r="R1103" i="7"/>
  <c r="S1103" i="7" s="1"/>
  <c r="U1103" i="7" s="1"/>
  <c r="V1103" i="7" s="1"/>
  <c r="W1103" i="7" s="1"/>
  <c r="R1102" i="7"/>
  <c r="S1102" i="7" s="1"/>
  <c r="U1102" i="7" s="1"/>
  <c r="V1102" i="7" s="1"/>
  <c r="W1102" i="7" s="1"/>
  <c r="R1101" i="7"/>
  <c r="S1101" i="7" s="1"/>
  <c r="U1101" i="7" s="1"/>
  <c r="V1101" i="7" s="1"/>
  <c r="W1101" i="7" s="1"/>
  <c r="R1100" i="7"/>
  <c r="S1100" i="7" s="1"/>
  <c r="U1100" i="7" s="1"/>
  <c r="V1100" i="7" s="1"/>
  <c r="W1100" i="7" s="1"/>
  <c r="R1099" i="7"/>
  <c r="S1099" i="7" s="1"/>
  <c r="U1099" i="7" s="1"/>
  <c r="V1099" i="7" s="1"/>
  <c r="W1099" i="7" s="1"/>
  <c r="R1098" i="7"/>
  <c r="S1098" i="7" s="1"/>
  <c r="U1098" i="7" s="1"/>
  <c r="V1098" i="7" s="1"/>
  <c r="W1098" i="7" s="1"/>
  <c r="R1097" i="7"/>
  <c r="S1097" i="7" s="1"/>
  <c r="U1097" i="7" s="1"/>
  <c r="V1097" i="7" s="1"/>
  <c r="W1097" i="7" s="1"/>
  <c r="R1096" i="7"/>
  <c r="S1096" i="7" s="1"/>
  <c r="U1096" i="7" s="1"/>
  <c r="V1096" i="7" s="1"/>
  <c r="W1096" i="7" s="1"/>
  <c r="R1095" i="7"/>
  <c r="S1095" i="7" s="1"/>
  <c r="U1095" i="7" s="1"/>
  <c r="V1095" i="7" s="1"/>
  <c r="W1095" i="7" s="1"/>
  <c r="R1094" i="7"/>
  <c r="S1094" i="7" s="1"/>
  <c r="U1094" i="7" s="1"/>
  <c r="V1094" i="7" s="1"/>
  <c r="W1094" i="7" s="1"/>
  <c r="R1093" i="7"/>
  <c r="S1093" i="7" s="1"/>
  <c r="U1093" i="7" s="1"/>
  <c r="V1093" i="7" s="1"/>
  <c r="W1093" i="7" s="1"/>
  <c r="R1092" i="7"/>
  <c r="S1092" i="7" s="1"/>
  <c r="U1092" i="7" s="1"/>
  <c r="V1092" i="7" s="1"/>
  <c r="W1092" i="7" s="1"/>
  <c r="R1091" i="7"/>
  <c r="S1091" i="7" s="1"/>
  <c r="U1091" i="7" s="1"/>
  <c r="V1091" i="7" s="1"/>
  <c r="W1091" i="7" s="1"/>
  <c r="R1090" i="7"/>
  <c r="S1090" i="7" s="1"/>
  <c r="U1090" i="7" s="1"/>
  <c r="V1090" i="7" s="1"/>
  <c r="W1090" i="7" s="1"/>
  <c r="R1089" i="7"/>
  <c r="S1089" i="7" s="1"/>
  <c r="U1089" i="7" s="1"/>
  <c r="V1089" i="7" s="1"/>
  <c r="W1089" i="7" s="1"/>
  <c r="R1088" i="7"/>
  <c r="S1088" i="7" s="1"/>
  <c r="U1088" i="7" s="1"/>
  <c r="V1088" i="7" s="1"/>
  <c r="W1088" i="7" s="1"/>
  <c r="R1087" i="7"/>
  <c r="S1087" i="7" s="1"/>
  <c r="U1087" i="7" s="1"/>
  <c r="V1087" i="7" s="1"/>
  <c r="W1087" i="7" s="1"/>
  <c r="R1086" i="7"/>
  <c r="S1086" i="7" s="1"/>
  <c r="U1086" i="7" s="1"/>
  <c r="V1086" i="7" s="1"/>
  <c r="W1086" i="7" s="1"/>
  <c r="R1085" i="7"/>
  <c r="S1085" i="7" s="1"/>
  <c r="U1085" i="7" s="1"/>
  <c r="V1085" i="7" s="1"/>
  <c r="W1085" i="7" s="1"/>
  <c r="R1084" i="7"/>
  <c r="S1084" i="7" s="1"/>
  <c r="U1084" i="7" s="1"/>
  <c r="V1084" i="7" s="1"/>
  <c r="W1084" i="7" s="1"/>
  <c r="R1083" i="7"/>
  <c r="S1083" i="7" s="1"/>
  <c r="U1083" i="7" s="1"/>
  <c r="V1083" i="7" s="1"/>
  <c r="W1083" i="7" s="1"/>
  <c r="R1082" i="7"/>
  <c r="S1082" i="7" s="1"/>
  <c r="U1082" i="7" s="1"/>
  <c r="V1082" i="7" s="1"/>
  <c r="W1082" i="7" s="1"/>
  <c r="R1081" i="7"/>
  <c r="S1081" i="7" s="1"/>
  <c r="U1081" i="7" s="1"/>
  <c r="V1081" i="7" s="1"/>
  <c r="W1081" i="7" s="1"/>
  <c r="R1080" i="7"/>
  <c r="S1080" i="7" s="1"/>
  <c r="U1080" i="7" s="1"/>
  <c r="V1080" i="7" s="1"/>
  <c r="W1080" i="7" s="1"/>
  <c r="R1079" i="7"/>
  <c r="S1079" i="7" s="1"/>
  <c r="U1079" i="7" s="1"/>
  <c r="V1079" i="7" s="1"/>
  <c r="W1079" i="7" s="1"/>
  <c r="R1078" i="7"/>
  <c r="S1078" i="7" s="1"/>
  <c r="U1078" i="7" s="1"/>
  <c r="V1078" i="7" s="1"/>
  <c r="W1078" i="7" s="1"/>
  <c r="R1077" i="7"/>
  <c r="S1077" i="7" s="1"/>
  <c r="U1077" i="7" s="1"/>
  <c r="V1077" i="7" s="1"/>
  <c r="W1077" i="7" s="1"/>
  <c r="R1076" i="7"/>
  <c r="S1076" i="7" s="1"/>
  <c r="U1076" i="7" s="1"/>
  <c r="V1076" i="7" s="1"/>
  <c r="W1076" i="7" s="1"/>
  <c r="R1075" i="7"/>
  <c r="S1075" i="7" s="1"/>
  <c r="U1075" i="7" s="1"/>
  <c r="V1075" i="7" s="1"/>
  <c r="W1075" i="7" s="1"/>
  <c r="R1074" i="7"/>
  <c r="S1074" i="7" s="1"/>
  <c r="U1074" i="7" s="1"/>
  <c r="V1074" i="7" s="1"/>
  <c r="W1074" i="7" s="1"/>
  <c r="R1073" i="7"/>
  <c r="S1073" i="7" s="1"/>
  <c r="U1073" i="7" s="1"/>
  <c r="V1073" i="7" s="1"/>
  <c r="W1073" i="7" s="1"/>
  <c r="R1072" i="7"/>
  <c r="S1072" i="7" s="1"/>
  <c r="U1072" i="7" s="1"/>
  <c r="V1072" i="7" s="1"/>
  <c r="W1072" i="7" s="1"/>
  <c r="G14" i="24"/>
  <c r="G14" i="23"/>
  <c r="G15" i="24"/>
  <c r="G13" i="23"/>
  <c r="G16" i="24"/>
  <c r="G15" i="23"/>
  <c r="G13" i="24"/>
  <c r="C5" i="22" l="1"/>
  <c r="C6" i="20"/>
  <c r="C11" i="19"/>
  <c r="G6" i="19"/>
  <c r="C6" i="19"/>
  <c r="R1055" i="7"/>
  <c r="Q1055" i="7"/>
  <c r="S1054" i="7"/>
  <c r="U1054" i="7" s="1"/>
  <c r="V1054" i="7" s="1"/>
  <c r="W1054" i="7" s="1"/>
  <c r="R1054" i="7"/>
  <c r="Q1054" i="7"/>
  <c r="R1053" i="7"/>
  <c r="Q1053" i="7"/>
  <c r="R1052" i="7"/>
  <c r="Q1052" i="7"/>
  <c r="R1051" i="7"/>
  <c r="Q1051" i="7"/>
  <c r="R1050" i="7"/>
  <c r="Q1050" i="7"/>
  <c r="R1001" i="7"/>
  <c r="Q1001" i="7"/>
  <c r="R1000" i="7"/>
  <c r="Q1000" i="7"/>
  <c r="S1000" i="7" s="1"/>
  <c r="U1000" i="7" s="1"/>
  <c r="V1000" i="7" s="1"/>
  <c r="W1000" i="7" s="1"/>
  <c r="R999" i="7"/>
  <c r="Q999" i="7"/>
  <c r="R998" i="7"/>
  <c r="Q998" i="7"/>
  <c r="S998" i="7" s="1"/>
  <c r="U998" i="7" s="1"/>
  <c r="V998" i="7" s="1"/>
  <c r="W998" i="7" s="1"/>
  <c r="R997" i="7"/>
  <c r="Q997" i="7"/>
  <c r="R996" i="7"/>
  <c r="Q996" i="7"/>
  <c r="R995" i="7"/>
  <c r="Q995" i="7"/>
  <c r="R994" i="7"/>
  <c r="Q994" i="7"/>
  <c r="S994" i="7" s="1"/>
  <c r="U994" i="7" s="1"/>
  <c r="V994" i="7" s="1"/>
  <c r="W994" i="7" s="1"/>
  <c r="R963" i="7"/>
  <c r="Q963" i="7"/>
  <c r="R962" i="7"/>
  <c r="Q962" i="7"/>
  <c r="S962" i="7" s="1"/>
  <c r="U962" i="7" s="1"/>
  <c r="V962" i="7" s="1"/>
  <c r="W962" i="7" s="1"/>
  <c r="R961" i="7"/>
  <c r="Q961" i="7"/>
  <c r="R960" i="7"/>
  <c r="Q960" i="7"/>
  <c r="R959" i="7"/>
  <c r="Q959" i="7"/>
  <c r="R929" i="7"/>
  <c r="Q929" i="7"/>
  <c r="R928" i="7"/>
  <c r="Q928" i="7"/>
  <c r="R927" i="7"/>
  <c r="Q927" i="7"/>
  <c r="R926" i="7"/>
  <c r="Q926" i="7"/>
  <c r="R925" i="7"/>
  <c r="Q925" i="7"/>
  <c r="S925" i="7" s="1"/>
  <c r="U925" i="7" s="1"/>
  <c r="V925" i="7" s="1"/>
  <c r="W925" i="7" s="1"/>
  <c r="R924" i="7"/>
  <c r="Q924" i="7"/>
  <c r="R1049" i="7"/>
  <c r="Q1049" i="7"/>
  <c r="S1049" i="7" s="1"/>
  <c r="U1049" i="7" s="1"/>
  <c r="V1049" i="7" s="1"/>
  <c r="W1049" i="7" s="1"/>
  <c r="R1048" i="7"/>
  <c r="Q1048" i="7"/>
  <c r="R1047" i="7"/>
  <c r="Q1047" i="7"/>
  <c r="R1046" i="7"/>
  <c r="Q1046" i="7"/>
  <c r="R1045" i="7"/>
  <c r="Q1045" i="7"/>
  <c r="R1044" i="7"/>
  <c r="Q1044" i="7"/>
  <c r="R1013" i="7"/>
  <c r="Q1013" i="7"/>
  <c r="R1012" i="7"/>
  <c r="Q1012" i="7"/>
  <c r="S1012" i="7" s="1"/>
  <c r="U1012" i="7" s="1"/>
  <c r="V1012" i="7" s="1"/>
  <c r="W1012" i="7" s="1"/>
  <c r="R958" i="7"/>
  <c r="Q958" i="7"/>
  <c r="R957" i="7"/>
  <c r="Q957" i="7"/>
  <c r="R956" i="7"/>
  <c r="Q956" i="7"/>
  <c r="R955" i="7"/>
  <c r="Q955" i="7"/>
  <c r="R941" i="7"/>
  <c r="Q941" i="7"/>
  <c r="R940" i="7"/>
  <c r="Q940" i="7"/>
  <c r="R923" i="7"/>
  <c r="Q923" i="7"/>
  <c r="S923" i="7" s="1"/>
  <c r="U923" i="7" s="1"/>
  <c r="V923" i="7" s="1"/>
  <c r="W923" i="7" s="1"/>
  <c r="R922" i="7"/>
  <c r="Q922" i="7"/>
  <c r="R1020" i="7"/>
  <c r="Q1020" i="7"/>
  <c r="R1027" i="7"/>
  <c r="Q1027" i="7"/>
  <c r="R921" i="7"/>
  <c r="Q921" i="7"/>
  <c r="R920" i="7"/>
  <c r="Q920" i="7"/>
  <c r="R919" i="7"/>
  <c r="Q919" i="7"/>
  <c r="S919" i="7" s="1"/>
  <c r="U919" i="7" s="1"/>
  <c r="V919" i="7" s="1"/>
  <c r="W919" i="7" s="1"/>
  <c r="R918" i="7"/>
  <c r="Q918" i="7"/>
  <c r="R917" i="7"/>
  <c r="S917" i="7" s="1"/>
  <c r="U917" i="7" s="1"/>
  <c r="V917" i="7" s="1"/>
  <c r="W917" i="7" s="1"/>
  <c r="Q917" i="7"/>
  <c r="R916" i="7"/>
  <c r="Q916" i="7"/>
  <c r="R1071" i="7"/>
  <c r="S1071" i="7" s="1"/>
  <c r="U1071" i="7" s="1"/>
  <c r="V1071" i="7" s="1"/>
  <c r="W1071" i="7" s="1"/>
  <c r="Q1071" i="7"/>
  <c r="R1070" i="7"/>
  <c r="Q1070" i="7"/>
  <c r="R1063" i="7"/>
  <c r="Q1063" i="7"/>
  <c r="R1062" i="7"/>
  <c r="Q1062" i="7"/>
  <c r="R1061" i="7"/>
  <c r="Q1061" i="7"/>
  <c r="R1060" i="7"/>
  <c r="Q1060" i="7"/>
  <c r="R1059" i="7"/>
  <c r="Q1059" i="7"/>
  <c r="R1058" i="7"/>
  <c r="Q1058" i="7"/>
  <c r="R1057" i="7"/>
  <c r="Q1057" i="7"/>
  <c r="R1043" i="7"/>
  <c r="Q1043" i="7"/>
  <c r="R1042" i="7"/>
  <c r="Q1042" i="7"/>
  <c r="S1042" i="7" s="1"/>
  <c r="U1042" i="7" s="1"/>
  <c r="V1042" i="7" s="1"/>
  <c r="W1042" i="7" s="1"/>
  <c r="R1041" i="7"/>
  <c r="Q1041" i="7"/>
  <c r="R1040" i="7"/>
  <c r="Q1040" i="7"/>
  <c r="R1039" i="7"/>
  <c r="Q1039" i="7"/>
  <c r="R1038" i="7"/>
  <c r="Q1038" i="7"/>
  <c r="S1038" i="7" s="1"/>
  <c r="U1038" i="7" s="1"/>
  <c r="V1038" i="7" s="1"/>
  <c r="W1038" i="7" s="1"/>
  <c r="R1026" i="7"/>
  <c r="Q1026" i="7"/>
  <c r="R1025" i="7"/>
  <c r="Q1025" i="7"/>
  <c r="R1024" i="7"/>
  <c r="Q1024" i="7"/>
  <c r="R1019" i="7"/>
  <c r="Q1019" i="7"/>
  <c r="R1018" i="7"/>
  <c r="Q1018" i="7"/>
  <c r="S1018" i="7" s="1"/>
  <c r="U1018" i="7" s="1"/>
  <c r="V1018" i="7" s="1"/>
  <c r="W1018" i="7" s="1"/>
  <c r="R1017" i="7"/>
  <c r="Q1017" i="7"/>
  <c r="R1011" i="7"/>
  <c r="Q1011" i="7"/>
  <c r="R1010" i="7"/>
  <c r="Q1010" i="7"/>
  <c r="R1009" i="7"/>
  <c r="Q1009" i="7"/>
  <c r="R1008" i="7"/>
  <c r="Q1008" i="7"/>
  <c r="R993" i="7"/>
  <c r="Q993" i="7"/>
  <c r="R992" i="7"/>
  <c r="Q992" i="7"/>
  <c r="S992" i="7" s="1"/>
  <c r="U992" i="7" s="1"/>
  <c r="V992" i="7" s="1"/>
  <c r="W992" i="7" s="1"/>
  <c r="R991" i="7"/>
  <c r="Q991" i="7"/>
  <c r="R990" i="7"/>
  <c r="Q990" i="7"/>
  <c r="R989" i="7"/>
  <c r="Q989" i="7"/>
  <c r="R988" i="7"/>
  <c r="Q988" i="7"/>
  <c r="R987" i="7"/>
  <c r="Q987" i="7"/>
  <c r="R986" i="7"/>
  <c r="S986" i="7" s="1"/>
  <c r="U986" i="7" s="1"/>
  <c r="V986" i="7" s="1"/>
  <c r="W986" i="7" s="1"/>
  <c r="Q986" i="7"/>
  <c r="R985" i="7"/>
  <c r="Q985" i="7"/>
  <c r="R984" i="7"/>
  <c r="Q984" i="7"/>
  <c r="R983" i="7"/>
  <c r="Q983" i="7"/>
  <c r="R982" i="7"/>
  <c r="Q982" i="7"/>
  <c r="R981" i="7"/>
  <c r="Q981" i="7"/>
  <c r="R980" i="7"/>
  <c r="Q980" i="7"/>
  <c r="R979" i="7"/>
  <c r="Q979" i="7"/>
  <c r="R978" i="7"/>
  <c r="Q978" i="7"/>
  <c r="R977" i="7"/>
  <c r="Q977" i="7"/>
  <c r="R976" i="7"/>
  <c r="Q976" i="7"/>
  <c r="R975" i="7"/>
  <c r="Q975" i="7"/>
  <c r="R974" i="7"/>
  <c r="Q974" i="7"/>
  <c r="R954" i="7"/>
  <c r="Q954" i="7"/>
  <c r="R953" i="7"/>
  <c r="Q953" i="7"/>
  <c r="R952" i="7"/>
  <c r="Q952" i="7"/>
  <c r="R951" i="7"/>
  <c r="S951" i="7" s="1"/>
  <c r="U951" i="7" s="1"/>
  <c r="V951" i="7" s="1"/>
  <c r="W951" i="7" s="1"/>
  <c r="Q951" i="7"/>
  <c r="R950" i="7"/>
  <c r="S950" i="7" s="1"/>
  <c r="U950" i="7" s="1"/>
  <c r="V950" i="7" s="1"/>
  <c r="W950" i="7" s="1"/>
  <c r="Q950" i="7"/>
  <c r="R949" i="7"/>
  <c r="Q949" i="7"/>
  <c r="R948" i="7"/>
  <c r="Q948" i="7"/>
  <c r="R947" i="7"/>
  <c r="S947" i="7" s="1"/>
  <c r="U947" i="7" s="1"/>
  <c r="V947" i="7" s="1"/>
  <c r="W947" i="7" s="1"/>
  <c r="Q947" i="7"/>
  <c r="R946" i="7"/>
  <c r="Q946" i="7"/>
  <c r="R945" i="7"/>
  <c r="S945" i="7" s="1"/>
  <c r="U945" i="7" s="1"/>
  <c r="V945" i="7" s="1"/>
  <c r="W945" i="7" s="1"/>
  <c r="Q945" i="7"/>
  <c r="R944" i="7"/>
  <c r="Q944" i="7"/>
  <c r="R943" i="7"/>
  <c r="Q943" i="7"/>
  <c r="R939" i="7"/>
  <c r="Q939" i="7"/>
  <c r="R938" i="7"/>
  <c r="Q938" i="7"/>
  <c r="R937" i="7"/>
  <c r="Q937" i="7"/>
  <c r="R936" i="7"/>
  <c r="Q936" i="7"/>
  <c r="R1069" i="7"/>
  <c r="Q1069" i="7"/>
  <c r="R1068" i="7"/>
  <c r="Q1068" i="7"/>
  <c r="R1037" i="7"/>
  <c r="Q1037" i="7"/>
  <c r="R1036" i="7"/>
  <c r="S1036" i="7" s="1"/>
  <c r="U1036" i="7" s="1"/>
  <c r="V1036" i="7" s="1"/>
  <c r="W1036" i="7" s="1"/>
  <c r="Q1036" i="7"/>
  <c r="R1035" i="7"/>
  <c r="Q1035" i="7"/>
  <c r="R1034" i="7"/>
  <c r="S1034" i="7" s="1"/>
  <c r="U1034" i="7" s="1"/>
  <c r="V1034" i="7" s="1"/>
  <c r="W1034" i="7" s="1"/>
  <c r="Q1034" i="7"/>
  <c r="R1023" i="7"/>
  <c r="Q1023" i="7"/>
  <c r="R1016" i="7"/>
  <c r="Q1016" i="7"/>
  <c r="R1056" i="7"/>
  <c r="Q1056" i="7"/>
  <c r="R1015" i="7"/>
  <c r="Q1015" i="7"/>
  <c r="R1007" i="7"/>
  <c r="Q1007" i="7"/>
  <c r="R1006" i="7"/>
  <c r="Q1006" i="7"/>
  <c r="R1005" i="7"/>
  <c r="S1005" i="7" s="1"/>
  <c r="U1005" i="7" s="1"/>
  <c r="V1005" i="7" s="1"/>
  <c r="W1005" i="7" s="1"/>
  <c r="Q1005" i="7"/>
  <c r="R1004" i="7"/>
  <c r="Q1004" i="7"/>
  <c r="R1003" i="7"/>
  <c r="Q1003" i="7"/>
  <c r="R1002" i="7"/>
  <c r="Q1002" i="7"/>
  <c r="R973" i="7"/>
  <c r="Q973" i="7"/>
  <c r="R972" i="7"/>
  <c r="Q972" i="7"/>
  <c r="R971" i="7"/>
  <c r="Q971" i="7"/>
  <c r="R970" i="7"/>
  <c r="Q970" i="7"/>
  <c r="R969" i="7"/>
  <c r="S969" i="7" s="1"/>
  <c r="U969" i="7" s="1"/>
  <c r="V969" i="7" s="1"/>
  <c r="W969" i="7" s="1"/>
  <c r="Q969" i="7"/>
  <c r="R968" i="7"/>
  <c r="Q968" i="7"/>
  <c r="R967" i="7"/>
  <c r="Q967" i="7"/>
  <c r="R966" i="7"/>
  <c r="Q966" i="7"/>
  <c r="R935" i="7"/>
  <c r="Q935" i="7"/>
  <c r="R934" i="7"/>
  <c r="S934" i="7" s="1"/>
  <c r="U934" i="7" s="1"/>
  <c r="V934" i="7" s="1"/>
  <c r="W934" i="7" s="1"/>
  <c r="Q934" i="7"/>
  <c r="R1067" i="7"/>
  <c r="Q1067" i="7"/>
  <c r="R1066" i="7"/>
  <c r="Q1066" i="7"/>
  <c r="R1065" i="7"/>
  <c r="S1065" i="7" s="1"/>
  <c r="U1065" i="7" s="1"/>
  <c r="V1065" i="7" s="1"/>
  <c r="W1065" i="7" s="1"/>
  <c r="Q1065" i="7"/>
  <c r="R1033" i="7"/>
  <c r="Q1033" i="7"/>
  <c r="R1032" i="7"/>
  <c r="Q1032" i="7"/>
  <c r="R1031" i="7"/>
  <c r="Q1031" i="7"/>
  <c r="R1030" i="7"/>
  <c r="Q1030" i="7"/>
  <c r="R1029" i="7"/>
  <c r="Q1029" i="7"/>
  <c r="R1022" i="7"/>
  <c r="Q1022" i="7"/>
  <c r="R933" i="7"/>
  <c r="Q933" i="7"/>
  <c r="R932" i="7"/>
  <c r="Q932" i="7"/>
  <c r="R931" i="7"/>
  <c r="Q931" i="7"/>
  <c r="R930" i="7"/>
  <c r="Q930" i="7"/>
  <c r="R1064" i="7"/>
  <c r="Q1064" i="7"/>
  <c r="R1028" i="7"/>
  <c r="Q1028" i="7"/>
  <c r="R1021" i="7"/>
  <c r="Q1021" i="7"/>
  <c r="R1014" i="7"/>
  <c r="Q1014" i="7"/>
  <c r="R965" i="7"/>
  <c r="S965" i="7" s="1"/>
  <c r="U965" i="7" s="1"/>
  <c r="V965" i="7" s="1"/>
  <c r="W965" i="7" s="1"/>
  <c r="Q965" i="7"/>
  <c r="R964" i="7"/>
  <c r="Q964" i="7"/>
  <c r="R942" i="7"/>
  <c r="Q942" i="7"/>
  <c r="R915" i="7"/>
  <c r="S915" i="7" s="1"/>
  <c r="U915" i="7" s="1"/>
  <c r="V915" i="7" s="1"/>
  <c r="W915" i="7" s="1"/>
  <c r="R914" i="7"/>
  <c r="S914" i="7" s="1"/>
  <c r="U914" i="7" s="1"/>
  <c r="V914" i="7" s="1"/>
  <c r="W914" i="7" s="1"/>
  <c r="R913" i="7"/>
  <c r="S913" i="7" s="1"/>
  <c r="U913" i="7" s="1"/>
  <c r="V913" i="7" s="1"/>
  <c r="W913" i="7" s="1"/>
  <c r="R912" i="7"/>
  <c r="S912" i="7" s="1"/>
  <c r="U912" i="7" s="1"/>
  <c r="V912" i="7" s="1"/>
  <c r="W912" i="7" s="1"/>
  <c r="R911" i="7"/>
  <c r="S911" i="7" s="1"/>
  <c r="U911" i="7" s="1"/>
  <c r="V911" i="7" s="1"/>
  <c r="W911" i="7" s="1"/>
  <c r="R910" i="7"/>
  <c r="S910" i="7" s="1"/>
  <c r="U910" i="7" s="1"/>
  <c r="V910" i="7" s="1"/>
  <c r="W910" i="7" s="1"/>
  <c r="T909" i="7"/>
  <c r="R909" i="7"/>
  <c r="S909" i="7" s="1"/>
  <c r="U909" i="7" s="1"/>
  <c r="V909" i="7" s="1"/>
  <c r="W909" i="7" s="1"/>
  <c r="R908" i="7"/>
  <c r="S908" i="7" s="1"/>
  <c r="U908" i="7" s="1"/>
  <c r="V908" i="7" s="1"/>
  <c r="W908" i="7" s="1"/>
  <c r="R842" i="7"/>
  <c r="S842" i="7" s="1"/>
  <c r="U842" i="7" s="1"/>
  <c r="V842" i="7" s="1"/>
  <c r="W842" i="7" s="1"/>
  <c r="R833" i="7"/>
  <c r="S833" i="7" s="1"/>
  <c r="U833" i="7" s="1"/>
  <c r="V833" i="7" s="1"/>
  <c r="W833" i="7" s="1"/>
  <c r="R832" i="7"/>
  <c r="S832" i="7" s="1"/>
  <c r="U832" i="7" s="1"/>
  <c r="V832" i="7" s="1"/>
  <c r="W832" i="7" s="1"/>
  <c r="R831" i="7"/>
  <c r="S831" i="7" s="1"/>
  <c r="U831" i="7" s="1"/>
  <c r="V831" i="7" s="1"/>
  <c r="W831" i="7" s="1"/>
  <c r="R830" i="7"/>
  <c r="S830" i="7" s="1"/>
  <c r="U830" i="7" s="1"/>
  <c r="V830" i="7" s="1"/>
  <c r="W830" i="7" s="1"/>
  <c r="R841" i="7"/>
  <c r="Q841" i="7"/>
  <c r="R840" i="7"/>
  <c r="Q840" i="7"/>
  <c r="R839" i="7"/>
  <c r="Q839" i="7"/>
  <c r="R838" i="7"/>
  <c r="Q838" i="7"/>
  <c r="R837" i="7"/>
  <c r="Q837" i="7"/>
  <c r="R836" i="7"/>
  <c r="Q836" i="7"/>
  <c r="R835" i="7"/>
  <c r="Q835" i="7"/>
  <c r="R834" i="7"/>
  <c r="S834" i="7" s="1"/>
  <c r="U834" i="7" s="1"/>
  <c r="V834" i="7" s="1"/>
  <c r="W834" i="7" s="1"/>
  <c r="Q834" i="7"/>
  <c r="T829" i="7"/>
  <c r="R829" i="7"/>
  <c r="S829" i="7" s="1"/>
  <c r="U829" i="7" s="1"/>
  <c r="V829" i="7" s="1"/>
  <c r="W829" i="7" s="1"/>
  <c r="R821" i="7"/>
  <c r="S821" i="7" s="1"/>
  <c r="U821" i="7" s="1"/>
  <c r="V821" i="7" s="1"/>
  <c r="W821" i="7" s="1"/>
  <c r="R828" i="7"/>
  <c r="S828" i="7" s="1"/>
  <c r="U828" i="7" s="1"/>
  <c r="V828" i="7" s="1"/>
  <c r="W828" i="7" s="1"/>
  <c r="R827" i="7"/>
  <c r="S827" i="7" s="1"/>
  <c r="U827" i="7" s="1"/>
  <c r="V827" i="7" s="1"/>
  <c r="W827" i="7" s="1"/>
  <c r="R826" i="7"/>
  <c r="S826" i="7" s="1"/>
  <c r="U826" i="7" s="1"/>
  <c r="V826" i="7" s="1"/>
  <c r="W826" i="7" s="1"/>
  <c r="R825" i="7"/>
  <c r="S825" i="7" s="1"/>
  <c r="U825" i="7" s="1"/>
  <c r="V825" i="7" s="1"/>
  <c r="W825" i="7" s="1"/>
  <c r="R824" i="7"/>
  <c r="S824" i="7" s="1"/>
  <c r="U824" i="7" s="1"/>
  <c r="V824" i="7" s="1"/>
  <c r="W824" i="7" s="1"/>
  <c r="R823" i="7"/>
  <c r="S823" i="7" s="1"/>
  <c r="U823" i="7" s="1"/>
  <c r="V823" i="7" s="1"/>
  <c r="W823" i="7" s="1"/>
  <c r="R822" i="7"/>
  <c r="S822" i="7" s="1"/>
  <c r="U822" i="7" s="1"/>
  <c r="V822" i="7" s="1"/>
  <c r="W822" i="7" s="1"/>
  <c r="R820" i="7"/>
  <c r="S820" i="7" s="1"/>
  <c r="U820" i="7" s="1"/>
  <c r="V820" i="7" s="1"/>
  <c r="W820" i="7" s="1"/>
  <c r="R819" i="7"/>
  <c r="S819" i="7" s="1"/>
  <c r="U819" i="7" s="1"/>
  <c r="V819" i="7" s="1"/>
  <c r="W819" i="7" s="1"/>
  <c r="R818" i="7"/>
  <c r="S818" i="7" s="1"/>
  <c r="U818" i="7" s="1"/>
  <c r="V818" i="7" s="1"/>
  <c r="W818" i="7" s="1"/>
  <c r="R817" i="7"/>
  <c r="S817" i="7" s="1"/>
  <c r="U817" i="7" s="1"/>
  <c r="V817" i="7" s="1"/>
  <c r="W817" i="7" s="1"/>
  <c r="R816" i="7"/>
  <c r="S816" i="7" s="1"/>
  <c r="U816" i="7" s="1"/>
  <c r="V816" i="7" s="1"/>
  <c r="W816" i="7" s="1"/>
  <c r="R767" i="7"/>
  <c r="S767" i="7" s="1"/>
  <c r="U767" i="7" s="1"/>
  <c r="V767" i="7" s="1"/>
  <c r="W767" i="7" s="1"/>
  <c r="R766" i="7"/>
  <c r="S766" i="7" s="1"/>
  <c r="U766" i="7" s="1"/>
  <c r="V766" i="7" s="1"/>
  <c r="W766" i="7" s="1"/>
  <c r="R815" i="7"/>
  <c r="S815" i="7" s="1"/>
  <c r="U815" i="7" s="1"/>
  <c r="V815" i="7" s="1"/>
  <c r="W815" i="7" s="1"/>
  <c r="R814" i="7"/>
  <c r="Q814" i="7"/>
  <c r="R813" i="7"/>
  <c r="S813" i="7" s="1"/>
  <c r="U813" i="7" s="1"/>
  <c r="V813" i="7" s="1"/>
  <c r="W813" i="7" s="1"/>
  <c r="Q813" i="7"/>
  <c r="R812" i="7"/>
  <c r="Q812" i="7"/>
  <c r="R811" i="7"/>
  <c r="Q811" i="7"/>
  <c r="R810" i="7"/>
  <c r="Q810" i="7"/>
  <c r="R809" i="7"/>
  <c r="S809" i="7" s="1"/>
  <c r="U809" i="7" s="1"/>
  <c r="V809" i="7" s="1"/>
  <c r="W809" i="7" s="1"/>
  <c r="Q809" i="7"/>
  <c r="R808" i="7"/>
  <c r="Q808" i="7"/>
  <c r="R807" i="7"/>
  <c r="S807" i="7" s="1"/>
  <c r="U807" i="7" s="1"/>
  <c r="V807" i="7" s="1"/>
  <c r="W807" i="7" s="1"/>
  <c r="Q807" i="7"/>
  <c r="R806" i="7"/>
  <c r="Q806" i="7"/>
  <c r="R805" i="7"/>
  <c r="S805" i="7" s="1"/>
  <c r="U805" i="7" s="1"/>
  <c r="V805" i="7" s="1"/>
  <c r="W805" i="7" s="1"/>
  <c r="Q805" i="7"/>
  <c r="R804" i="7"/>
  <c r="Q804" i="7"/>
  <c r="R803" i="7"/>
  <c r="Q803" i="7"/>
  <c r="R802" i="7"/>
  <c r="Q802" i="7"/>
  <c r="R801" i="7"/>
  <c r="Q801" i="7"/>
  <c r="R800" i="7"/>
  <c r="Q800" i="7"/>
  <c r="R799" i="7"/>
  <c r="S799" i="7" s="1"/>
  <c r="U799" i="7" s="1"/>
  <c r="V799" i="7" s="1"/>
  <c r="W799" i="7" s="1"/>
  <c r="Q799" i="7"/>
  <c r="R798" i="7"/>
  <c r="Q798" i="7"/>
  <c r="R797" i="7"/>
  <c r="Q797" i="7"/>
  <c r="R796" i="7"/>
  <c r="Q796" i="7"/>
  <c r="R795" i="7"/>
  <c r="Q795" i="7"/>
  <c r="R794" i="7"/>
  <c r="Q794" i="7"/>
  <c r="R793" i="7"/>
  <c r="Q793" i="7"/>
  <c r="R792" i="7"/>
  <c r="Q792" i="7"/>
  <c r="R791" i="7"/>
  <c r="Q791" i="7"/>
  <c r="R790" i="7"/>
  <c r="Q790" i="7"/>
  <c r="R789" i="7"/>
  <c r="S789" i="7" s="1"/>
  <c r="U789" i="7" s="1"/>
  <c r="V789" i="7" s="1"/>
  <c r="W789" i="7" s="1"/>
  <c r="Q789" i="7"/>
  <c r="R788" i="7"/>
  <c r="Q788" i="7"/>
  <c r="R787" i="7"/>
  <c r="Q787" i="7"/>
  <c r="R786" i="7"/>
  <c r="Q786" i="7"/>
  <c r="R785" i="7"/>
  <c r="S785" i="7" s="1"/>
  <c r="U785" i="7" s="1"/>
  <c r="V785" i="7" s="1"/>
  <c r="W785" i="7" s="1"/>
  <c r="Q785" i="7"/>
  <c r="R784" i="7"/>
  <c r="Q784" i="7"/>
  <c r="R783" i="7"/>
  <c r="S783" i="7" s="1"/>
  <c r="U783" i="7" s="1"/>
  <c r="V783" i="7" s="1"/>
  <c r="W783" i="7" s="1"/>
  <c r="Q783" i="7"/>
  <c r="R782" i="7"/>
  <c r="Q782" i="7"/>
  <c r="R781" i="7"/>
  <c r="S781" i="7" s="1"/>
  <c r="U781" i="7" s="1"/>
  <c r="V781" i="7" s="1"/>
  <c r="W781" i="7" s="1"/>
  <c r="Q781" i="7"/>
  <c r="R780" i="7"/>
  <c r="Q780" i="7"/>
  <c r="R779" i="7"/>
  <c r="Q779" i="7"/>
  <c r="R778" i="7"/>
  <c r="Q778" i="7"/>
  <c r="R777" i="7"/>
  <c r="Q777" i="7"/>
  <c r="R776" i="7"/>
  <c r="Q776" i="7"/>
  <c r="R775" i="7"/>
  <c r="Q775" i="7"/>
  <c r="R774" i="7"/>
  <c r="Q774" i="7"/>
  <c r="R773" i="7"/>
  <c r="Q773" i="7"/>
  <c r="R772" i="7"/>
  <c r="S772" i="7" s="1"/>
  <c r="U772" i="7" s="1"/>
  <c r="V772" i="7" s="1"/>
  <c r="W772" i="7" s="1"/>
  <c r="Q772" i="7"/>
  <c r="R771" i="7"/>
  <c r="Q771" i="7"/>
  <c r="R770" i="7"/>
  <c r="Q770" i="7"/>
  <c r="R769" i="7"/>
  <c r="Q769" i="7"/>
  <c r="R768" i="7"/>
  <c r="Q768" i="7"/>
  <c r="T765" i="7"/>
  <c r="R765" i="7"/>
  <c r="S765" i="7" s="1"/>
  <c r="R764" i="7"/>
  <c r="S764" i="7" s="1"/>
  <c r="U764" i="7" s="1"/>
  <c r="V764" i="7" s="1"/>
  <c r="W764" i="7" s="1"/>
  <c r="R763" i="7"/>
  <c r="S763" i="7" s="1"/>
  <c r="U763" i="7" s="1"/>
  <c r="V763" i="7" s="1"/>
  <c r="W763" i="7" s="1"/>
  <c r="R762" i="7"/>
  <c r="S762" i="7" s="1"/>
  <c r="U762" i="7" s="1"/>
  <c r="V762" i="7" s="1"/>
  <c r="W762" i="7" s="1"/>
  <c r="R761" i="7"/>
  <c r="S761" i="7" s="1"/>
  <c r="U761" i="7" s="1"/>
  <c r="V761" i="7" s="1"/>
  <c r="W761" i="7" s="1"/>
  <c r="R760" i="7"/>
  <c r="Q760" i="7"/>
  <c r="R759" i="7"/>
  <c r="Q759" i="7"/>
  <c r="R758" i="7"/>
  <c r="Q758" i="7"/>
  <c r="R757" i="7"/>
  <c r="Q757" i="7"/>
  <c r="R756" i="7"/>
  <c r="Q756" i="7"/>
  <c r="R755" i="7"/>
  <c r="Q755" i="7"/>
  <c r="R754" i="7"/>
  <c r="Q754" i="7"/>
  <c r="R753" i="7"/>
  <c r="Q753" i="7"/>
  <c r="R752" i="7"/>
  <c r="S752" i="7" s="1"/>
  <c r="U752" i="7" s="1"/>
  <c r="V752" i="7" s="1"/>
  <c r="W752" i="7" s="1"/>
  <c r="Q752" i="7"/>
  <c r="R751" i="7"/>
  <c r="S751" i="7" s="1"/>
  <c r="U751" i="7" s="1"/>
  <c r="V751" i="7" s="1"/>
  <c r="W751" i="7" s="1"/>
  <c r="Q751" i="7"/>
  <c r="R750" i="7"/>
  <c r="Q750" i="7"/>
  <c r="R749" i="7"/>
  <c r="Q749" i="7"/>
  <c r="R748" i="7"/>
  <c r="S748" i="7" s="1"/>
  <c r="U748" i="7" s="1"/>
  <c r="V748" i="7" s="1"/>
  <c r="W748" i="7" s="1"/>
  <c r="Q748" i="7"/>
  <c r="R747" i="7"/>
  <c r="Q747" i="7"/>
  <c r="R746" i="7"/>
  <c r="Q746" i="7"/>
  <c r="R745" i="7"/>
  <c r="Q745" i="7"/>
  <c r="R744" i="7"/>
  <c r="S744" i="7" s="1"/>
  <c r="U744" i="7" s="1"/>
  <c r="V744" i="7" s="1"/>
  <c r="W744" i="7" s="1"/>
  <c r="Q744" i="7"/>
  <c r="R743" i="7"/>
  <c r="Q743" i="7"/>
  <c r="R742" i="7"/>
  <c r="Q742" i="7"/>
  <c r="R741" i="7"/>
  <c r="Q741" i="7"/>
  <c r="R740" i="7"/>
  <c r="Q740" i="7"/>
  <c r="R739" i="7"/>
  <c r="Q739" i="7"/>
  <c r="R738" i="7"/>
  <c r="Q738" i="7"/>
  <c r="R737" i="7"/>
  <c r="S737" i="7" s="1"/>
  <c r="U737" i="7" s="1"/>
  <c r="V737" i="7" s="1"/>
  <c r="W737" i="7" s="1"/>
  <c r="Q737" i="7"/>
  <c r="R736" i="7"/>
  <c r="Q736" i="7"/>
  <c r="R735" i="7"/>
  <c r="Q735" i="7"/>
  <c r="R734" i="7"/>
  <c r="Q734" i="7"/>
  <c r="R733" i="7"/>
  <c r="Q733" i="7"/>
  <c r="R732" i="7"/>
  <c r="Q732" i="7"/>
  <c r="R731" i="7"/>
  <c r="Q731" i="7"/>
  <c r="R730" i="7"/>
  <c r="Q730" i="7"/>
  <c r="R729" i="7"/>
  <c r="Q729" i="7"/>
  <c r="R728" i="7"/>
  <c r="Q728" i="7"/>
  <c r="R727" i="7"/>
  <c r="Q727" i="7"/>
  <c r="R726" i="7"/>
  <c r="Q726" i="7"/>
  <c r="R725" i="7"/>
  <c r="S725" i="7" s="1"/>
  <c r="U725" i="7" s="1"/>
  <c r="V725" i="7" s="1"/>
  <c r="W725" i="7" s="1"/>
  <c r="Q725" i="7"/>
  <c r="R720" i="7"/>
  <c r="S720" i="7" s="1"/>
  <c r="U720" i="7" s="1"/>
  <c r="V720" i="7" s="1"/>
  <c r="W720" i="7" s="1"/>
  <c r="R719" i="7"/>
  <c r="S719" i="7" s="1"/>
  <c r="U719" i="7" s="1"/>
  <c r="V719" i="7" s="1"/>
  <c r="W719" i="7" s="1"/>
  <c r="R724" i="7"/>
  <c r="Q724" i="7"/>
  <c r="R723" i="7"/>
  <c r="Q723" i="7"/>
  <c r="R722" i="7"/>
  <c r="Q722" i="7"/>
  <c r="R721" i="7"/>
  <c r="S721" i="7" s="1"/>
  <c r="U721" i="7" s="1"/>
  <c r="V721" i="7" s="1"/>
  <c r="W721" i="7" s="1"/>
  <c r="T718" i="7"/>
  <c r="R718" i="7"/>
  <c r="S718" i="7" s="1"/>
  <c r="U718" i="7" s="1"/>
  <c r="V718" i="7" s="1"/>
  <c r="W718" i="7" s="1"/>
  <c r="R717" i="7"/>
  <c r="S717" i="7" s="1"/>
  <c r="U717" i="7" s="1"/>
  <c r="V717" i="7" s="1"/>
  <c r="W717" i="7" s="1"/>
  <c r="R716" i="7"/>
  <c r="S716" i="7" s="1"/>
  <c r="U716" i="7" s="1"/>
  <c r="V716" i="7" s="1"/>
  <c r="W716" i="7" s="1"/>
  <c r="R715" i="7"/>
  <c r="S715" i="7" s="1"/>
  <c r="U715" i="7" s="1"/>
  <c r="V715" i="7" s="1"/>
  <c r="W715" i="7" s="1"/>
  <c r="H4" i="22"/>
  <c r="H4" i="21"/>
  <c r="H10" i="19"/>
  <c r="H4" i="20"/>
  <c r="H9" i="19"/>
  <c r="H11" i="19"/>
  <c r="S773" i="7" l="1"/>
  <c r="U773" i="7" s="1"/>
  <c r="V773" i="7" s="1"/>
  <c r="W773" i="7" s="1"/>
  <c r="S777" i="7"/>
  <c r="U777" i="7" s="1"/>
  <c r="V777" i="7" s="1"/>
  <c r="W777" i="7" s="1"/>
  <c r="S722" i="7"/>
  <c r="U722" i="7" s="1"/>
  <c r="V722" i="7" s="1"/>
  <c r="W722" i="7" s="1"/>
  <c r="S760" i="7"/>
  <c r="U760" i="7" s="1"/>
  <c r="V760" i="7" s="1"/>
  <c r="W760" i="7" s="1"/>
  <c r="S792" i="7"/>
  <c r="U792" i="7" s="1"/>
  <c r="V792" i="7" s="1"/>
  <c r="W792" i="7" s="1"/>
  <c r="S1011" i="7"/>
  <c r="U1011" i="7" s="1"/>
  <c r="V1011" i="7" s="1"/>
  <c r="W1011" i="7" s="1"/>
  <c r="S1043" i="7"/>
  <c r="U1043" i="7" s="1"/>
  <c r="V1043" i="7" s="1"/>
  <c r="W1043" i="7" s="1"/>
  <c r="S1070" i="7"/>
  <c r="U1070" i="7" s="1"/>
  <c r="V1070" i="7" s="1"/>
  <c r="W1070" i="7" s="1"/>
  <c r="S918" i="7"/>
  <c r="U918" i="7" s="1"/>
  <c r="V918" i="7" s="1"/>
  <c r="W918" i="7" s="1"/>
  <c r="S957" i="7"/>
  <c r="U957" i="7" s="1"/>
  <c r="V957" i="7" s="1"/>
  <c r="W957" i="7" s="1"/>
  <c r="S1048" i="7"/>
  <c r="U1048" i="7" s="1"/>
  <c r="V1048" i="7" s="1"/>
  <c r="W1048" i="7" s="1"/>
  <c r="S926" i="7"/>
  <c r="U926" i="7" s="1"/>
  <c r="V926" i="7" s="1"/>
  <c r="W926" i="7" s="1"/>
  <c r="S959" i="7"/>
  <c r="U959" i="7" s="1"/>
  <c r="V959" i="7" s="1"/>
  <c r="W959" i="7" s="1"/>
  <c r="S997" i="7"/>
  <c r="U997" i="7" s="1"/>
  <c r="V997" i="7" s="1"/>
  <c r="W997" i="7" s="1"/>
  <c r="S1001" i="7"/>
  <c r="U1001" i="7" s="1"/>
  <c r="V1001" i="7" s="1"/>
  <c r="W1001" i="7" s="1"/>
  <c r="S727" i="7"/>
  <c r="U727" i="7" s="1"/>
  <c r="V727" i="7" s="1"/>
  <c r="W727" i="7" s="1"/>
  <c r="S731" i="7"/>
  <c r="U731" i="7" s="1"/>
  <c r="V731" i="7" s="1"/>
  <c r="W731" i="7" s="1"/>
  <c r="S739" i="7"/>
  <c r="U739" i="7" s="1"/>
  <c r="V739" i="7" s="1"/>
  <c r="W739" i="7" s="1"/>
  <c r="S743" i="7"/>
  <c r="U743" i="7" s="1"/>
  <c r="V743" i="7" s="1"/>
  <c r="W743" i="7" s="1"/>
  <c r="S793" i="7"/>
  <c r="U793" i="7" s="1"/>
  <c r="V793" i="7" s="1"/>
  <c r="W793" i="7" s="1"/>
  <c r="S838" i="7"/>
  <c r="U838" i="7" s="1"/>
  <c r="V838" i="7" s="1"/>
  <c r="W838" i="7" s="1"/>
  <c r="S1021" i="7"/>
  <c r="U1021" i="7" s="1"/>
  <c r="V1021" i="7" s="1"/>
  <c r="W1021" i="7" s="1"/>
  <c r="S931" i="7"/>
  <c r="U931" i="7" s="1"/>
  <c r="V931" i="7" s="1"/>
  <c r="W931" i="7" s="1"/>
  <c r="S1029" i="7"/>
  <c r="U1029" i="7" s="1"/>
  <c r="V1029" i="7" s="1"/>
  <c r="W1029" i="7" s="1"/>
  <c r="S1004" i="7"/>
  <c r="U1004" i="7" s="1"/>
  <c r="V1004" i="7" s="1"/>
  <c r="W1004" i="7" s="1"/>
  <c r="S1015" i="7"/>
  <c r="U1015" i="7" s="1"/>
  <c r="V1015" i="7" s="1"/>
  <c r="W1015" i="7" s="1"/>
  <c r="S949" i="7"/>
  <c r="U949" i="7" s="1"/>
  <c r="V949" i="7" s="1"/>
  <c r="W949" i="7" s="1"/>
  <c r="S1059" i="7"/>
  <c r="U1059" i="7" s="1"/>
  <c r="V1059" i="7" s="1"/>
  <c r="W1059" i="7" s="1"/>
  <c r="S806" i="7"/>
  <c r="U806" i="7" s="1"/>
  <c r="V806" i="7" s="1"/>
  <c r="W806" i="7" s="1"/>
  <c r="S964" i="7"/>
  <c r="U964" i="7" s="1"/>
  <c r="V964" i="7" s="1"/>
  <c r="W964" i="7" s="1"/>
  <c r="S1030" i="7"/>
  <c r="U1030" i="7" s="1"/>
  <c r="V1030" i="7" s="1"/>
  <c r="W1030" i="7" s="1"/>
  <c r="S1069" i="7"/>
  <c r="U1069" i="7" s="1"/>
  <c r="V1069" i="7" s="1"/>
  <c r="W1069" i="7" s="1"/>
  <c r="S741" i="7"/>
  <c r="U741" i="7" s="1"/>
  <c r="V741" i="7" s="1"/>
  <c r="W741" i="7" s="1"/>
  <c r="S1031" i="7"/>
  <c r="U1031" i="7" s="1"/>
  <c r="V1031" i="7" s="1"/>
  <c r="W1031" i="7" s="1"/>
  <c r="S1002" i="7"/>
  <c r="U1002" i="7" s="1"/>
  <c r="V1002" i="7" s="1"/>
  <c r="W1002" i="7" s="1"/>
  <c r="S936" i="7"/>
  <c r="U936" i="7" s="1"/>
  <c r="V936" i="7" s="1"/>
  <c r="W936" i="7" s="1"/>
  <c r="S974" i="7"/>
  <c r="U974" i="7" s="1"/>
  <c r="V974" i="7" s="1"/>
  <c r="W974" i="7" s="1"/>
  <c r="S978" i="7"/>
  <c r="U978" i="7" s="1"/>
  <c r="V978" i="7" s="1"/>
  <c r="W978" i="7" s="1"/>
  <c r="S1008" i="7"/>
  <c r="U1008" i="7" s="1"/>
  <c r="V1008" i="7" s="1"/>
  <c r="W1008" i="7" s="1"/>
  <c r="S1025" i="7"/>
  <c r="U1025" i="7" s="1"/>
  <c r="V1025" i="7" s="1"/>
  <c r="W1025" i="7" s="1"/>
  <c r="S1061" i="7"/>
  <c r="U1061" i="7" s="1"/>
  <c r="V1061" i="7" s="1"/>
  <c r="W1061" i="7" s="1"/>
  <c r="S723" i="7"/>
  <c r="U723" i="7" s="1"/>
  <c r="V723" i="7" s="1"/>
  <c r="W723" i="7" s="1"/>
  <c r="S726" i="7"/>
  <c r="U726" i="7" s="1"/>
  <c r="V726" i="7" s="1"/>
  <c r="W726" i="7" s="1"/>
  <c r="S730" i="7"/>
  <c r="U730" i="7" s="1"/>
  <c r="V730" i="7" s="1"/>
  <c r="W730" i="7" s="1"/>
  <c r="S935" i="7"/>
  <c r="U935" i="7" s="1"/>
  <c r="V935" i="7" s="1"/>
  <c r="W935" i="7" s="1"/>
  <c r="S973" i="7"/>
  <c r="U973" i="7" s="1"/>
  <c r="V973" i="7" s="1"/>
  <c r="W973" i="7" s="1"/>
  <c r="S948" i="7"/>
  <c r="U948" i="7" s="1"/>
  <c r="V948" i="7" s="1"/>
  <c r="W948" i="7" s="1"/>
  <c r="S952" i="7"/>
  <c r="U952" i="7" s="1"/>
  <c r="V952" i="7" s="1"/>
  <c r="W952" i="7" s="1"/>
  <c r="S982" i="7"/>
  <c r="U982" i="7" s="1"/>
  <c r="V982" i="7" s="1"/>
  <c r="W982" i="7" s="1"/>
  <c r="S989" i="7"/>
  <c r="U989" i="7" s="1"/>
  <c r="V989" i="7" s="1"/>
  <c r="W989" i="7" s="1"/>
  <c r="S993" i="7"/>
  <c r="U993" i="7" s="1"/>
  <c r="V993" i="7" s="1"/>
  <c r="W993" i="7" s="1"/>
  <c r="S1039" i="7"/>
  <c r="U1039" i="7" s="1"/>
  <c r="V1039" i="7" s="1"/>
  <c r="W1039" i="7" s="1"/>
  <c r="S1060" i="7"/>
  <c r="U1060" i="7" s="1"/>
  <c r="V1060" i="7" s="1"/>
  <c r="W1060" i="7" s="1"/>
  <c r="S921" i="7"/>
  <c r="U921" i="7" s="1"/>
  <c r="V921" i="7" s="1"/>
  <c r="W921" i="7" s="1"/>
  <c r="S742" i="7"/>
  <c r="U742" i="7" s="1"/>
  <c r="V742" i="7" s="1"/>
  <c r="W742" i="7" s="1"/>
  <c r="S938" i="7"/>
  <c r="U938" i="7" s="1"/>
  <c r="V938" i="7" s="1"/>
  <c r="W938" i="7" s="1"/>
  <c r="S979" i="7"/>
  <c r="U979" i="7" s="1"/>
  <c r="V979" i="7" s="1"/>
  <c r="W979" i="7" s="1"/>
  <c r="S990" i="7"/>
  <c r="U990" i="7" s="1"/>
  <c r="V990" i="7" s="1"/>
  <c r="W990" i="7" s="1"/>
  <c r="S1017" i="7"/>
  <c r="U1017" i="7" s="1"/>
  <c r="V1017" i="7" s="1"/>
  <c r="W1017" i="7" s="1"/>
  <c r="S1057" i="7"/>
  <c r="U1057" i="7" s="1"/>
  <c r="V1057" i="7" s="1"/>
  <c r="W1057" i="7" s="1"/>
  <c r="S940" i="7"/>
  <c r="U940" i="7" s="1"/>
  <c r="V940" i="7" s="1"/>
  <c r="W940" i="7" s="1"/>
  <c r="S929" i="7"/>
  <c r="U929" i="7" s="1"/>
  <c r="V929" i="7" s="1"/>
  <c r="W929" i="7" s="1"/>
  <c r="S1052" i="7"/>
  <c r="U1052" i="7" s="1"/>
  <c r="V1052" i="7" s="1"/>
  <c r="W1052" i="7" s="1"/>
  <c r="S788" i="7"/>
  <c r="U788" i="7" s="1"/>
  <c r="V788" i="7" s="1"/>
  <c r="W788" i="7" s="1"/>
  <c r="S966" i="7"/>
  <c r="U966" i="7" s="1"/>
  <c r="V966" i="7" s="1"/>
  <c r="W966" i="7" s="1"/>
  <c r="S1035" i="7"/>
  <c r="U1035" i="7" s="1"/>
  <c r="V1035" i="7" s="1"/>
  <c r="W1035" i="7" s="1"/>
  <c r="S1053" i="7"/>
  <c r="U1053" i="7" s="1"/>
  <c r="V1053" i="7" s="1"/>
  <c r="W1053" i="7" s="1"/>
  <c r="S728" i="7"/>
  <c r="U728" i="7" s="1"/>
  <c r="V728" i="7" s="1"/>
  <c r="W728" i="7" s="1"/>
  <c r="S740" i="7"/>
  <c r="U740" i="7" s="1"/>
  <c r="V740" i="7" s="1"/>
  <c r="W740" i="7" s="1"/>
  <c r="S796" i="7"/>
  <c r="U796" i="7" s="1"/>
  <c r="V796" i="7" s="1"/>
  <c r="W796" i="7" s="1"/>
  <c r="S804" i="7"/>
  <c r="U804" i="7" s="1"/>
  <c r="V804" i="7" s="1"/>
  <c r="W804" i="7" s="1"/>
  <c r="S836" i="7"/>
  <c r="U836" i="7" s="1"/>
  <c r="V836" i="7" s="1"/>
  <c r="W836" i="7" s="1"/>
  <c r="S1033" i="7"/>
  <c r="U1033" i="7" s="1"/>
  <c r="V1033" i="7" s="1"/>
  <c r="W1033" i="7" s="1"/>
  <c r="S939" i="7"/>
  <c r="U939" i="7" s="1"/>
  <c r="V939" i="7" s="1"/>
  <c r="W939" i="7" s="1"/>
  <c r="S946" i="7"/>
  <c r="U946" i="7" s="1"/>
  <c r="V946" i="7" s="1"/>
  <c r="W946" i="7" s="1"/>
  <c r="S976" i="7"/>
  <c r="U976" i="7" s="1"/>
  <c r="V976" i="7" s="1"/>
  <c r="W976" i="7" s="1"/>
  <c r="S1020" i="7"/>
  <c r="U1020" i="7" s="1"/>
  <c r="V1020" i="7" s="1"/>
  <c r="W1020" i="7" s="1"/>
  <c r="S941" i="7"/>
  <c r="U941" i="7" s="1"/>
  <c r="V941" i="7" s="1"/>
  <c r="W941" i="7" s="1"/>
  <c r="S963" i="7"/>
  <c r="U963" i="7" s="1"/>
  <c r="V963" i="7" s="1"/>
  <c r="W963" i="7" s="1"/>
  <c r="S801" i="7"/>
  <c r="U801" i="7" s="1"/>
  <c r="V801" i="7" s="1"/>
  <c r="W801" i="7" s="1"/>
  <c r="S733" i="7"/>
  <c r="U733" i="7" s="1"/>
  <c r="V733" i="7" s="1"/>
  <c r="W733" i="7" s="1"/>
  <c r="S932" i="7"/>
  <c r="U932" i="7" s="1"/>
  <c r="V932" i="7" s="1"/>
  <c r="W932" i="7" s="1"/>
  <c r="S968" i="7"/>
  <c r="U968" i="7" s="1"/>
  <c r="V968" i="7" s="1"/>
  <c r="W968" i="7" s="1"/>
  <c r="S972" i="7"/>
  <c r="U972" i="7" s="1"/>
  <c r="V972" i="7" s="1"/>
  <c r="W972" i="7" s="1"/>
  <c r="S943" i="7"/>
  <c r="U943" i="7" s="1"/>
  <c r="V943" i="7" s="1"/>
  <c r="W943" i="7" s="1"/>
  <c r="S977" i="7"/>
  <c r="U977" i="7" s="1"/>
  <c r="V977" i="7" s="1"/>
  <c r="W977" i="7" s="1"/>
  <c r="S981" i="7"/>
  <c r="U981" i="7" s="1"/>
  <c r="V981" i="7" s="1"/>
  <c r="W981" i="7" s="1"/>
  <c r="S1010" i="7"/>
  <c r="U1010" i="7" s="1"/>
  <c r="V1010" i="7" s="1"/>
  <c r="W1010" i="7" s="1"/>
  <c r="S1019" i="7"/>
  <c r="U1019" i="7" s="1"/>
  <c r="V1019" i="7" s="1"/>
  <c r="W1019" i="7" s="1"/>
  <c r="S958" i="7"/>
  <c r="U958" i="7" s="1"/>
  <c r="V958" i="7" s="1"/>
  <c r="W958" i="7" s="1"/>
  <c r="S1045" i="7"/>
  <c r="U1045" i="7" s="1"/>
  <c r="V1045" i="7" s="1"/>
  <c r="W1045" i="7" s="1"/>
  <c r="S927" i="7"/>
  <c r="U927" i="7" s="1"/>
  <c r="V927" i="7" s="1"/>
  <c r="W927" i="7" s="1"/>
  <c r="S960" i="7"/>
  <c r="U960" i="7" s="1"/>
  <c r="V960" i="7" s="1"/>
  <c r="W960" i="7" s="1"/>
  <c r="S745" i="7"/>
  <c r="U745" i="7" s="1"/>
  <c r="V745" i="7" s="1"/>
  <c r="W745" i="7" s="1"/>
  <c r="S749" i="7"/>
  <c r="U749" i="7" s="1"/>
  <c r="V749" i="7" s="1"/>
  <c r="W749" i="7" s="1"/>
  <c r="S753" i="7"/>
  <c r="U753" i="7" s="1"/>
  <c r="V753" i="7" s="1"/>
  <c r="W753" i="7" s="1"/>
  <c r="S757" i="7"/>
  <c r="U757" i="7" s="1"/>
  <c r="V757" i="7" s="1"/>
  <c r="W757" i="7" s="1"/>
  <c r="S768" i="7"/>
  <c r="U768" i="7" s="1"/>
  <c r="V768" i="7" s="1"/>
  <c r="W768" i="7" s="1"/>
  <c r="S775" i="7"/>
  <c r="U775" i="7" s="1"/>
  <c r="V775" i="7" s="1"/>
  <c r="W775" i="7" s="1"/>
  <c r="S790" i="7"/>
  <c r="U790" i="7" s="1"/>
  <c r="V790" i="7" s="1"/>
  <c r="W790" i="7" s="1"/>
  <c r="S797" i="7"/>
  <c r="U797" i="7" s="1"/>
  <c r="V797" i="7" s="1"/>
  <c r="W797" i="7" s="1"/>
  <c r="S812" i="7"/>
  <c r="U812" i="7" s="1"/>
  <c r="V812" i="7" s="1"/>
  <c r="W812" i="7" s="1"/>
  <c r="S1066" i="7"/>
  <c r="U1066" i="7" s="1"/>
  <c r="V1066" i="7" s="1"/>
  <c r="W1066" i="7" s="1"/>
  <c r="S1006" i="7"/>
  <c r="U1006" i="7" s="1"/>
  <c r="V1006" i="7" s="1"/>
  <c r="W1006" i="7" s="1"/>
  <c r="S987" i="7"/>
  <c r="U987" i="7" s="1"/>
  <c r="V987" i="7" s="1"/>
  <c r="W987" i="7" s="1"/>
  <c r="S1024" i="7"/>
  <c r="U1024" i="7" s="1"/>
  <c r="V1024" i="7" s="1"/>
  <c r="W1024" i="7" s="1"/>
  <c r="S1044" i="7"/>
  <c r="U1044" i="7" s="1"/>
  <c r="V1044" i="7" s="1"/>
  <c r="W1044" i="7" s="1"/>
  <c r="S736" i="7"/>
  <c r="U736" i="7" s="1"/>
  <c r="V736" i="7" s="1"/>
  <c r="W736" i="7" s="1"/>
  <c r="S776" i="7"/>
  <c r="U776" i="7" s="1"/>
  <c r="V776" i="7" s="1"/>
  <c r="W776" i="7" s="1"/>
  <c r="S787" i="7"/>
  <c r="U787" i="7" s="1"/>
  <c r="V787" i="7" s="1"/>
  <c r="W787" i="7" s="1"/>
  <c r="S798" i="7"/>
  <c r="U798" i="7" s="1"/>
  <c r="V798" i="7" s="1"/>
  <c r="W798" i="7" s="1"/>
  <c r="S1067" i="7"/>
  <c r="U1067" i="7" s="1"/>
  <c r="V1067" i="7" s="1"/>
  <c r="W1067" i="7" s="1"/>
  <c r="S1007" i="7"/>
  <c r="U1007" i="7" s="1"/>
  <c r="V1007" i="7" s="1"/>
  <c r="W1007" i="7" s="1"/>
  <c r="S1016" i="7"/>
  <c r="U1016" i="7" s="1"/>
  <c r="V1016" i="7" s="1"/>
  <c r="W1016" i="7" s="1"/>
  <c r="S955" i="7"/>
  <c r="U955" i="7" s="1"/>
  <c r="V955" i="7" s="1"/>
  <c r="W955" i="7" s="1"/>
  <c r="S729" i="7"/>
  <c r="U729" i="7" s="1"/>
  <c r="V729" i="7" s="1"/>
  <c r="W729" i="7" s="1"/>
  <c r="S769" i="7"/>
  <c r="U769" i="7" s="1"/>
  <c r="V769" i="7" s="1"/>
  <c r="W769" i="7" s="1"/>
  <c r="S780" i="7"/>
  <c r="U780" i="7" s="1"/>
  <c r="V780" i="7" s="1"/>
  <c r="W780" i="7" s="1"/>
  <c r="S791" i="7"/>
  <c r="U791" i="7" s="1"/>
  <c r="V791" i="7" s="1"/>
  <c r="W791" i="7" s="1"/>
  <c r="S795" i="7"/>
  <c r="U795" i="7" s="1"/>
  <c r="V795" i="7" s="1"/>
  <c r="W795" i="7" s="1"/>
  <c r="S840" i="7"/>
  <c r="U840" i="7" s="1"/>
  <c r="V840" i="7" s="1"/>
  <c r="W840" i="7" s="1"/>
  <c r="S1064" i="7"/>
  <c r="U1064" i="7" s="1"/>
  <c r="V1064" i="7" s="1"/>
  <c r="W1064" i="7" s="1"/>
  <c r="S988" i="7"/>
  <c r="U988" i="7" s="1"/>
  <c r="V988" i="7" s="1"/>
  <c r="W988" i="7" s="1"/>
  <c r="S1027" i="7"/>
  <c r="U1027" i="7" s="1"/>
  <c r="V1027" i="7" s="1"/>
  <c r="W1027" i="7" s="1"/>
  <c r="S803" i="7"/>
  <c r="U803" i="7" s="1"/>
  <c r="V803" i="7" s="1"/>
  <c r="W803" i="7" s="1"/>
  <c r="S841" i="7"/>
  <c r="U841" i="7" s="1"/>
  <c r="V841" i="7" s="1"/>
  <c r="W841" i="7" s="1"/>
  <c r="S942" i="7"/>
  <c r="U942" i="7" s="1"/>
  <c r="V942" i="7" s="1"/>
  <c r="W942" i="7" s="1"/>
  <c r="S933" i="7"/>
  <c r="U933" i="7" s="1"/>
  <c r="V933" i="7" s="1"/>
  <c r="W933" i="7" s="1"/>
  <c r="S970" i="7"/>
  <c r="U970" i="7" s="1"/>
  <c r="V970" i="7" s="1"/>
  <c r="W970" i="7" s="1"/>
  <c r="S985" i="7"/>
  <c r="U985" i="7" s="1"/>
  <c r="V985" i="7" s="1"/>
  <c r="W985" i="7" s="1"/>
  <c r="S1026" i="7"/>
  <c r="U1026" i="7" s="1"/>
  <c r="V1026" i="7" s="1"/>
  <c r="W1026" i="7" s="1"/>
  <c r="S1040" i="7"/>
  <c r="U1040" i="7" s="1"/>
  <c r="V1040" i="7" s="1"/>
  <c r="W1040" i="7" s="1"/>
  <c r="S1063" i="7"/>
  <c r="U1063" i="7" s="1"/>
  <c r="V1063" i="7" s="1"/>
  <c r="W1063" i="7" s="1"/>
  <c r="S956" i="7"/>
  <c r="U956" i="7" s="1"/>
  <c r="V956" i="7" s="1"/>
  <c r="W956" i="7" s="1"/>
  <c r="S996" i="7"/>
  <c r="U996" i="7" s="1"/>
  <c r="V996" i="7" s="1"/>
  <c r="W996" i="7" s="1"/>
  <c r="S999" i="7"/>
  <c r="U999" i="7" s="1"/>
  <c r="V999" i="7" s="1"/>
  <c r="W999" i="7" s="1"/>
  <c r="S724" i="7"/>
  <c r="U724" i="7" s="1"/>
  <c r="V724" i="7" s="1"/>
  <c r="W724" i="7" s="1"/>
  <c r="S734" i="7"/>
  <c r="U734" i="7" s="1"/>
  <c r="V734" i="7" s="1"/>
  <c r="W734" i="7" s="1"/>
  <c r="S756" i="7"/>
  <c r="U756" i="7" s="1"/>
  <c r="V756" i="7" s="1"/>
  <c r="W756" i="7" s="1"/>
  <c r="S1022" i="7"/>
  <c r="U1022" i="7" s="1"/>
  <c r="V1022" i="7" s="1"/>
  <c r="W1022" i="7" s="1"/>
  <c r="S971" i="7"/>
  <c r="U971" i="7" s="1"/>
  <c r="V971" i="7" s="1"/>
  <c r="W971" i="7" s="1"/>
  <c r="S954" i="7"/>
  <c r="U954" i="7" s="1"/>
  <c r="V954" i="7" s="1"/>
  <c r="W954" i="7" s="1"/>
  <c r="S1041" i="7"/>
  <c r="U1041" i="7" s="1"/>
  <c r="V1041" i="7" s="1"/>
  <c r="W1041" i="7" s="1"/>
  <c r="S1047" i="7"/>
  <c r="U1047" i="7" s="1"/>
  <c r="V1047" i="7" s="1"/>
  <c r="W1047" i="7" s="1"/>
  <c r="S924" i="7"/>
  <c r="U924" i="7" s="1"/>
  <c r="V924" i="7" s="1"/>
  <c r="W924" i="7" s="1"/>
  <c r="S1050" i="7"/>
  <c r="U1050" i="7" s="1"/>
  <c r="V1050" i="7" s="1"/>
  <c r="W1050" i="7" s="1"/>
  <c r="S983" i="7"/>
  <c r="U983" i="7" s="1"/>
  <c r="V983" i="7" s="1"/>
  <c r="W983" i="7" s="1"/>
  <c r="S922" i="7"/>
  <c r="U922" i="7" s="1"/>
  <c r="V922" i="7" s="1"/>
  <c r="W922" i="7" s="1"/>
  <c r="S750" i="7"/>
  <c r="U750" i="7" s="1"/>
  <c r="V750" i="7" s="1"/>
  <c r="W750" i="7" s="1"/>
  <c r="S779" i="7"/>
  <c r="U779" i="7" s="1"/>
  <c r="V779" i="7" s="1"/>
  <c r="W779" i="7" s="1"/>
  <c r="S782" i="7"/>
  <c r="U782" i="7" s="1"/>
  <c r="V782" i="7" s="1"/>
  <c r="W782" i="7" s="1"/>
  <c r="S1028" i="7"/>
  <c r="U1028" i="7" s="1"/>
  <c r="V1028" i="7" s="1"/>
  <c r="W1028" i="7" s="1"/>
  <c r="S1037" i="7"/>
  <c r="U1037" i="7" s="1"/>
  <c r="V1037" i="7" s="1"/>
  <c r="W1037" i="7" s="1"/>
  <c r="S944" i="7"/>
  <c r="U944" i="7" s="1"/>
  <c r="V944" i="7" s="1"/>
  <c r="W944" i="7" s="1"/>
  <c r="S920" i="7"/>
  <c r="U920" i="7" s="1"/>
  <c r="V920" i="7" s="1"/>
  <c r="W920" i="7" s="1"/>
  <c r="S1055" i="7"/>
  <c r="U1055" i="7" s="1"/>
  <c r="V1055" i="7" s="1"/>
  <c r="W1055" i="7" s="1"/>
  <c r="S961" i="7"/>
  <c r="U961" i="7" s="1"/>
  <c r="V961" i="7" s="1"/>
  <c r="W961" i="7" s="1"/>
  <c r="S747" i="7"/>
  <c r="U747" i="7" s="1"/>
  <c r="V747" i="7" s="1"/>
  <c r="W747" i="7" s="1"/>
  <c r="S800" i="7"/>
  <c r="U800" i="7" s="1"/>
  <c r="V800" i="7" s="1"/>
  <c r="W800" i="7" s="1"/>
  <c r="S839" i="7"/>
  <c r="U839" i="7" s="1"/>
  <c r="V839" i="7" s="1"/>
  <c r="W839" i="7" s="1"/>
  <c r="S1014" i="7"/>
  <c r="U1014" i="7" s="1"/>
  <c r="V1014" i="7" s="1"/>
  <c r="W1014" i="7" s="1"/>
  <c r="S916" i="7"/>
  <c r="U916" i="7" s="1"/>
  <c r="V916" i="7" s="1"/>
  <c r="W916" i="7" s="1"/>
  <c r="S755" i="7"/>
  <c r="U755" i="7" s="1"/>
  <c r="V755" i="7" s="1"/>
  <c r="W755" i="7" s="1"/>
  <c r="S784" i="7"/>
  <c r="U784" i="7" s="1"/>
  <c r="V784" i="7" s="1"/>
  <c r="W784" i="7" s="1"/>
  <c r="S811" i="7"/>
  <c r="U811" i="7" s="1"/>
  <c r="V811" i="7" s="1"/>
  <c r="W811" i="7" s="1"/>
  <c r="S814" i="7"/>
  <c r="U814" i="7" s="1"/>
  <c r="V814" i="7" s="1"/>
  <c r="W814" i="7" s="1"/>
  <c r="S1023" i="7"/>
  <c r="U1023" i="7" s="1"/>
  <c r="V1023" i="7" s="1"/>
  <c r="W1023" i="7" s="1"/>
  <c r="S1068" i="7"/>
  <c r="U1068" i="7" s="1"/>
  <c r="V1068" i="7" s="1"/>
  <c r="W1068" i="7" s="1"/>
  <c r="S937" i="7"/>
  <c r="U937" i="7" s="1"/>
  <c r="V937" i="7" s="1"/>
  <c r="W937" i="7" s="1"/>
  <c r="S984" i="7"/>
  <c r="U984" i="7" s="1"/>
  <c r="V984" i="7" s="1"/>
  <c r="W984" i="7" s="1"/>
  <c r="S1009" i="7"/>
  <c r="U1009" i="7" s="1"/>
  <c r="V1009" i="7" s="1"/>
  <c r="W1009" i="7" s="1"/>
  <c r="S1062" i="7"/>
  <c r="U1062" i="7" s="1"/>
  <c r="V1062" i="7" s="1"/>
  <c r="W1062" i="7" s="1"/>
  <c r="S928" i="7"/>
  <c r="U928" i="7" s="1"/>
  <c r="V928" i="7" s="1"/>
  <c r="W928" i="7" s="1"/>
  <c r="S1051" i="7"/>
  <c r="U1051" i="7" s="1"/>
  <c r="V1051" i="7" s="1"/>
  <c r="W1051" i="7" s="1"/>
  <c r="S732" i="7"/>
  <c r="U732" i="7" s="1"/>
  <c r="V732" i="7" s="1"/>
  <c r="W732" i="7" s="1"/>
  <c r="S735" i="7"/>
  <c r="U735" i="7" s="1"/>
  <c r="V735" i="7" s="1"/>
  <c r="W735" i="7" s="1"/>
  <c r="S738" i="7"/>
  <c r="U738" i="7" s="1"/>
  <c r="V738" i="7" s="1"/>
  <c r="W738" i="7" s="1"/>
  <c r="S759" i="7"/>
  <c r="U759" i="7" s="1"/>
  <c r="V759" i="7" s="1"/>
  <c r="W759" i="7" s="1"/>
  <c r="U765" i="7"/>
  <c r="V765" i="7" s="1"/>
  <c r="W765" i="7" s="1"/>
  <c r="S771" i="7"/>
  <c r="U771" i="7" s="1"/>
  <c r="V771" i="7" s="1"/>
  <c r="W771" i="7" s="1"/>
  <c r="S774" i="7"/>
  <c r="U774" i="7" s="1"/>
  <c r="V774" i="7" s="1"/>
  <c r="W774" i="7" s="1"/>
  <c r="S808" i="7"/>
  <c r="U808" i="7" s="1"/>
  <c r="V808" i="7" s="1"/>
  <c r="W808" i="7" s="1"/>
  <c r="S930" i="7"/>
  <c r="U930" i="7" s="1"/>
  <c r="V930" i="7" s="1"/>
  <c r="W930" i="7" s="1"/>
  <c r="S1032" i="7"/>
  <c r="U1032" i="7" s="1"/>
  <c r="V1032" i="7" s="1"/>
  <c r="W1032" i="7" s="1"/>
  <c r="S967" i="7"/>
  <c r="U967" i="7" s="1"/>
  <c r="V967" i="7" s="1"/>
  <c r="W967" i="7" s="1"/>
  <c r="S1003" i="7"/>
  <c r="U1003" i="7" s="1"/>
  <c r="V1003" i="7" s="1"/>
  <c r="W1003" i="7" s="1"/>
  <c r="S953" i="7"/>
  <c r="U953" i="7" s="1"/>
  <c r="V953" i="7" s="1"/>
  <c r="W953" i="7" s="1"/>
  <c r="S975" i="7"/>
  <c r="U975" i="7" s="1"/>
  <c r="V975" i="7" s="1"/>
  <c r="W975" i="7" s="1"/>
  <c r="S991" i="7"/>
  <c r="U991" i="7" s="1"/>
  <c r="V991" i="7" s="1"/>
  <c r="W991" i="7" s="1"/>
  <c r="S1058" i="7"/>
  <c r="U1058" i="7" s="1"/>
  <c r="V1058" i="7" s="1"/>
  <c r="W1058" i="7" s="1"/>
  <c r="S1013" i="7"/>
  <c r="U1013" i="7" s="1"/>
  <c r="V1013" i="7" s="1"/>
  <c r="W1013" i="7" s="1"/>
  <c r="S1046" i="7"/>
  <c r="U1046" i="7" s="1"/>
  <c r="V1046" i="7" s="1"/>
  <c r="W1046" i="7" s="1"/>
  <c r="S995" i="7"/>
  <c r="U995" i="7" s="1"/>
  <c r="V995" i="7" s="1"/>
  <c r="W995" i="7" s="1"/>
  <c r="S746" i="7"/>
  <c r="U746" i="7" s="1"/>
  <c r="V746" i="7" s="1"/>
  <c r="W746" i="7" s="1"/>
  <c r="S758" i="7"/>
  <c r="U758" i="7" s="1"/>
  <c r="V758" i="7" s="1"/>
  <c r="W758" i="7" s="1"/>
  <c r="S754" i="7"/>
  <c r="U754" i="7" s="1"/>
  <c r="V754" i="7" s="1"/>
  <c r="W754" i="7" s="1"/>
  <c r="S835" i="7"/>
  <c r="U835" i="7" s="1"/>
  <c r="V835" i="7" s="1"/>
  <c r="W835" i="7" s="1"/>
  <c r="S770" i="7"/>
  <c r="U770" i="7" s="1"/>
  <c r="V770" i="7" s="1"/>
  <c r="W770" i="7" s="1"/>
  <c r="S778" i="7"/>
  <c r="U778" i="7" s="1"/>
  <c r="V778" i="7" s="1"/>
  <c r="W778" i="7" s="1"/>
  <c r="S786" i="7"/>
  <c r="U786" i="7" s="1"/>
  <c r="V786" i="7" s="1"/>
  <c r="W786" i="7" s="1"/>
  <c r="S794" i="7"/>
  <c r="U794" i="7" s="1"/>
  <c r="V794" i="7" s="1"/>
  <c r="W794" i="7" s="1"/>
  <c r="S802" i="7"/>
  <c r="U802" i="7" s="1"/>
  <c r="V802" i="7" s="1"/>
  <c r="W802" i="7" s="1"/>
  <c r="S810" i="7"/>
  <c r="U810" i="7" s="1"/>
  <c r="V810" i="7" s="1"/>
  <c r="W810" i="7" s="1"/>
  <c r="S980" i="7"/>
  <c r="U980" i="7" s="1"/>
  <c r="V980" i="7" s="1"/>
  <c r="W980" i="7" s="1"/>
  <c r="S837" i="7"/>
  <c r="U837" i="7" s="1"/>
  <c r="V837" i="7" s="1"/>
  <c r="W837" i="7" s="1"/>
  <c r="S1056" i="7"/>
  <c r="U1056" i="7" s="1"/>
  <c r="V1056" i="7" s="1"/>
  <c r="W1056" i="7" s="1"/>
  <c r="R714" i="7" l="1"/>
  <c r="S714" i="7" s="1"/>
  <c r="U714" i="7" s="1"/>
  <c r="V714" i="7" s="1"/>
  <c r="W714" i="7" s="1"/>
  <c r="R713" i="7"/>
  <c r="S713" i="7" s="1"/>
  <c r="U713" i="7" s="1"/>
  <c r="V713" i="7" s="1"/>
  <c r="W713" i="7" s="1"/>
  <c r="R712" i="7"/>
  <c r="S712" i="7" s="1"/>
  <c r="U712" i="7" s="1"/>
  <c r="V712" i="7" s="1"/>
  <c r="W712" i="7" s="1"/>
  <c r="R711" i="7"/>
  <c r="S711" i="7" s="1"/>
  <c r="U711" i="7" s="1"/>
  <c r="V711" i="7" s="1"/>
  <c r="W711" i="7" s="1"/>
  <c r="R710" i="7"/>
  <c r="S710" i="7" s="1"/>
  <c r="U710" i="7" s="1"/>
  <c r="V710" i="7" s="1"/>
  <c r="W710" i="7" s="1"/>
  <c r="R709" i="7"/>
  <c r="S709" i="7" s="1"/>
  <c r="U709" i="7" s="1"/>
  <c r="V709" i="7" s="1"/>
  <c r="W709" i="7" s="1"/>
  <c r="R708" i="7"/>
  <c r="S708" i="7" s="1"/>
  <c r="U708" i="7" s="1"/>
  <c r="V708" i="7" s="1"/>
  <c r="W708" i="7" s="1"/>
  <c r="R707" i="7"/>
  <c r="S707" i="7" s="1"/>
  <c r="U707" i="7" s="1"/>
  <c r="V707" i="7" s="1"/>
  <c r="W707" i="7" s="1"/>
  <c r="R706" i="7"/>
  <c r="S706" i="7" s="1"/>
  <c r="U706" i="7" s="1"/>
  <c r="V706" i="7" s="1"/>
  <c r="W706" i="7" s="1"/>
  <c r="R705" i="7"/>
  <c r="S705" i="7" s="1"/>
  <c r="U705" i="7" s="1"/>
  <c r="V705" i="7" s="1"/>
  <c r="W705" i="7" s="1"/>
  <c r="R704" i="7"/>
  <c r="S704" i="7" s="1"/>
  <c r="U704" i="7" s="1"/>
  <c r="V704" i="7" s="1"/>
  <c r="W704" i="7" s="1"/>
  <c r="R703" i="7"/>
  <c r="S703" i="7" s="1"/>
  <c r="U703" i="7" s="1"/>
  <c r="V703" i="7" s="1"/>
  <c r="W703" i="7" s="1"/>
  <c r="R702" i="7"/>
  <c r="S702" i="7" s="1"/>
  <c r="U702" i="7" s="1"/>
  <c r="V702" i="7" s="1"/>
  <c r="W702" i="7" s="1"/>
  <c r="R701" i="7"/>
  <c r="S701" i="7" s="1"/>
  <c r="U701" i="7" s="1"/>
  <c r="V701" i="7" s="1"/>
  <c r="W701" i="7" s="1"/>
  <c r="R700" i="7"/>
  <c r="S700" i="7" s="1"/>
  <c r="U700" i="7" s="1"/>
  <c r="V700" i="7" s="1"/>
  <c r="W700" i="7" s="1"/>
  <c r="R699" i="7"/>
  <c r="S699" i="7" s="1"/>
  <c r="U699" i="7" s="1"/>
  <c r="V699" i="7" s="1"/>
  <c r="W699" i="7" s="1"/>
  <c r="R698" i="7"/>
  <c r="S698" i="7" s="1"/>
  <c r="U698" i="7" s="1"/>
  <c r="V698" i="7" s="1"/>
  <c r="W698" i="7" s="1"/>
  <c r="R697" i="7"/>
  <c r="S697" i="7" s="1"/>
  <c r="U697" i="7" s="1"/>
  <c r="V697" i="7" s="1"/>
  <c r="W697" i="7" s="1"/>
  <c r="R696" i="7"/>
  <c r="S696" i="7" s="1"/>
  <c r="U696" i="7" s="1"/>
  <c r="V696" i="7" s="1"/>
  <c r="W696" i="7" s="1"/>
  <c r="R695" i="7"/>
  <c r="S695" i="7" s="1"/>
  <c r="U695" i="7" s="1"/>
  <c r="V695" i="7" s="1"/>
  <c r="W695" i="7" s="1"/>
  <c r="R694" i="7"/>
  <c r="S694" i="7" s="1"/>
  <c r="U694" i="7" s="1"/>
  <c r="V694" i="7" s="1"/>
  <c r="W694" i="7" s="1"/>
  <c r="R693" i="7"/>
  <c r="S693" i="7" s="1"/>
  <c r="U693" i="7" s="1"/>
  <c r="V693" i="7" s="1"/>
  <c r="W693" i="7" s="1"/>
  <c r="R692" i="7"/>
  <c r="S692" i="7" s="1"/>
  <c r="U692" i="7" s="1"/>
  <c r="V692" i="7" s="1"/>
  <c r="W692" i="7" s="1"/>
  <c r="R691" i="7"/>
  <c r="S691" i="7" s="1"/>
  <c r="U691" i="7" s="1"/>
  <c r="V691" i="7" s="1"/>
  <c r="W691" i="7" s="1"/>
  <c r="R690" i="7"/>
  <c r="S690" i="7" s="1"/>
  <c r="U690" i="7" s="1"/>
  <c r="V690" i="7" s="1"/>
  <c r="W690" i="7" s="1"/>
  <c r="R654" i="7"/>
  <c r="S654" i="7" s="1"/>
  <c r="U654" i="7" s="1"/>
  <c r="V654" i="7" s="1"/>
  <c r="W654" i="7" s="1"/>
  <c r="R653" i="7"/>
  <c r="S653" i="7" s="1"/>
  <c r="U653" i="7" s="1"/>
  <c r="V653" i="7" s="1"/>
  <c r="W653" i="7" s="1"/>
  <c r="R652" i="7"/>
  <c r="S652" i="7" s="1"/>
  <c r="U652" i="7" s="1"/>
  <c r="V652" i="7" s="1"/>
  <c r="W652" i="7" s="1"/>
  <c r="R651" i="7"/>
  <c r="S651" i="7" s="1"/>
  <c r="U651" i="7" s="1"/>
  <c r="V651" i="7" s="1"/>
  <c r="W651" i="7" s="1"/>
  <c r="R650" i="7"/>
  <c r="S650" i="7" s="1"/>
  <c r="U650" i="7" s="1"/>
  <c r="V650" i="7" s="1"/>
  <c r="W650" i="7" s="1"/>
  <c r="R649" i="7"/>
  <c r="S649" i="7" s="1"/>
  <c r="U649" i="7" s="1"/>
  <c r="V649" i="7" s="1"/>
  <c r="W649" i="7" s="1"/>
  <c r="R648" i="7"/>
  <c r="S648" i="7" s="1"/>
  <c r="U648" i="7" s="1"/>
  <c r="V648" i="7" s="1"/>
  <c r="W648" i="7" s="1"/>
  <c r="R647" i="7"/>
  <c r="S647" i="7" s="1"/>
  <c r="U647" i="7" s="1"/>
  <c r="V647" i="7" s="1"/>
  <c r="W647" i="7" s="1"/>
  <c r="R646" i="7"/>
  <c r="S646" i="7" s="1"/>
  <c r="U646" i="7" s="1"/>
  <c r="V646" i="7" s="1"/>
  <c r="W646" i="7" s="1"/>
  <c r="R645" i="7"/>
  <c r="S645" i="7" s="1"/>
  <c r="U645" i="7" s="1"/>
  <c r="V645" i="7" s="1"/>
  <c r="W645" i="7" s="1"/>
  <c r="R644" i="7"/>
  <c r="S644" i="7" s="1"/>
  <c r="U644" i="7" s="1"/>
  <c r="V644" i="7" s="1"/>
  <c r="W644" i="7" s="1"/>
  <c r="R643" i="7"/>
  <c r="S643" i="7" s="1"/>
  <c r="U643" i="7" s="1"/>
  <c r="V643" i="7" s="1"/>
  <c r="W643" i="7" s="1"/>
  <c r="R642" i="7"/>
  <c r="S642" i="7" s="1"/>
  <c r="U642" i="7" s="1"/>
  <c r="V642" i="7" s="1"/>
  <c r="W642" i="7" s="1"/>
  <c r="R641" i="7"/>
  <c r="S641" i="7" s="1"/>
  <c r="U641" i="7" s="1"/>
  <c r="V641" i="7" s="1"/>
  <c r="W641" i="7" s="1"/>
  <c r="R640" i="7"/>
  <c r="S640" i="7" s="1"/>
  <c r="U640" i="7" s="1"/>
  <c r="V640" i="7" s="1"/>
  <c r="W640" i="7" s="1"/>
  <c r="R639" i="7"/>
  <c r="S639" i="7" s="1"/>
  <c r="U639" i="7" s="1"/>
  <c r="V639" i="7" s="1"/>
  <c r="W639" i="7" s="1"/>
  <c r="R638" i="7"/>
  <c r="S638" i="7" s="1"/>
  <c r="U638" i="7" s="1"/>
  <c r="V638" i="7" s="1"/>
  <c r="W638" i="7" s="1"/>
  <c r="R637" i="7"/>
  <c r="S637" i="7" s="1"/>
  <c r="U637" i="7" s="1"/>
  <c r="V637" i="7" s="1"/>
  <c r="W637" i="7" s="1"/>
  <c r="R636" i="7"/>
  <c r="S636" i="7" s="1"/>
  <c r="U636" i="7" s="1"/>
  <c r="V636" i="7" s="1"/>
  <c r="W636" i="7" s="1"/>
  <c r="R635" i="7"/>
  <c r="S635" i="7" s="1"/>
  <c r="U635" i="7" s="1"/>
  <c r="V635" i="7" s="1"/>
  <c r="W635" i="7" s="1"/>
  <c r="R634" i="7"/>
  <c r="S634" i="7" s="1"/>
  <c r="U634" i="7" s="1"/>
  <c r="V634" i="7" s="1"/>
  <c r="W634" i="7" s="1"/>
  <c r="R633" i="7"/>
  <c r="S633" i="7" s="1"/>
  <c r="U633" i="7" s="1"/>
  <c r="V633" i="7" s="1"/>
  <c r="W633" i="7" s="1"/>
  <c r="R632" i="7"/>
  <c r="S632" i="7" s="1"/>
  <c r="U632" i="7" s="1"/>
  <c r="V632" i="7" s="1"/>
  <c r="W632" i="7" s="1"/>
  <c r="R631" i="7"/>
  <c r="S631" i="7" s="1"/>
  <c r="U631" i="7" s="1"/>
  <c r="V631" i="7" s="1"/>
  <c r="W631" i="7" s="1"/>
  <c r="R630" i="7"/>
  <c r="S630" i="7" s="1"/>
  <c r="U630" i="7" s="1"/>
  <c r="V630" i="7" s="1"/>
  <c r="W630" i="7" s="1"/>
  <c r="R629" i="7"/>
  <c r="S629" i="7" s="1"/>
  <c r="U629" i="7" s="1"/>
  <c r="V629" i="7" s="1"/>
  <c r="W629" i="7" s="1"/>
  <c r="R628" i="7"/>
  <c r="S628" i="7" s="1"/>
  <c r="U628" i="7" s="1"/>
  <c r="V628" i="7" s="1"/>
  <c r="W628" i="7" s="1"/>
  <c r="R627" i="7"/>
  <c r="S627" i="7" s="1"/>
  <c r="U627" i="7" s="1"/>
  <c r="V627" i="7" s="1"/>
  <c r="W627" i="7" s="1"/>
  <c r="R626" i="7"/>
  <c r="S626" i="7" s="1"/>
  <c r="U626" i="7" s="1"/>
  <c r="V626" i="7" s="1"/>
  <c r="W626" i="7" s="1"/>
  <c r="R625" i="7"/>
  <c r="S625" i="7" s="1"/>
  <c r="U625" i="7" s="1"/>
  <c r="V625" i="7" s="1"/>
  <c r="W625" i="7" s="1"/>
  <c r="R624" i="7"/>
  <c r="S624" i="7" s="1"/>
  <c r="U624" i="7" s="1"/>
  <c r="V624" i="7" s="1"/>
  <c r="W624" i="7" s="1"/>
  <c r="R623" i="7"/>
  <c r="S623" i="7" s="1"/>
  <c r="U623" i="7" s="1"/>
  <c r="V623" i="7" s="1"/>
  <c r="W623" i="7" s="1"/>
  <c r="R622" i="7"/>
  <c r="S622" i="7" s="1"/>
  <c r="U622" i="7" s="1"/>
  <c r="V622" i="7" s="1"/>
  <c r="W622" i="7" s="1"/>
  <c r="R621" i="7"/>
  <c r="S621" i="7" s="1"/>
  <c r="U621" i="7" s="1"/>
  <c r="V621" i="7" s="1"/>
  <c r="W621" i="7" s="1"/>
  <c r="R620" i="7"/>
  <c r="S620" i="7" s="1"/>
  <c r="U620" i="7" s="1"/>
  <c r="V620" i="7" s="1"/>
  <c r="W620" i="7" s="1"/>
  <c r="R689" i="7"/>
  <c r="S689" i="7" s="1"/>
  <c r="U689" i="7" s="1"/>
  <c r="V689" i="7" s="1"/>
  <c r="W689" i="7" s="1"/>
  <c r="R688" i="7"/>
  <c r="S688" i="7" s="1"/>
  <c r="U688" i="7" s="1"/>
  <c r="V688" i="7" s="1"/>
  <c r="W688" i="7" s="1"/>
  <c r="R687" i="7"/>
  <c r="S687" i="7" s="1"/>
  <c r="U687" i="7" s="1"/>
  <c r="V687" i="7" s="1"/>
  <c r="W687" i="7" s="1"/>
  <c r="R686" i="7"/>
  <c r="S686" i="7" s="1"/>
  <c r="U686" i="7" s="1"/>
  <c r="V686" i="7" s="1"/>
  <c r="W686" i="7" s="1"/>
  <c r="R685" i="7"/>
  <c r="S685" i="7" s="1"/>
  <c r="U685" i="7" s="1"/>
  <c r="V685" i="7" s="1"/>
  <c r="W685" i="7" s="1"/>
  <c r="R684" i="7"/>
  <c r="S684" i="7" s="1"/>
  <c r="U684" i="7" s="1"/>
  <c r="V684" i="7" s="1"/>
  <c r="W684" i="7" s="1"/>
  <c r="R683" i="7"/>
  <c r="S683" i="7" s="1"/>
  <c r="U683" i="7" s="1"/>
  <c r="V683" i="7" s="1"/>
  <c r="W683" i="7" s="1"/>
  <c r="R682" i="7"/>
  <c r="S682" i="7" s="1"/>
  <c r="U682" i="7" s="1"/>
  <c r="V682" i="7" s="1"/>
  <c r="W682" i="7" s="1"/>
  <c r="R681" i="7"/>
  <c r="S681" i="7" s="1"/>
  <c r="U681" i="7" s="1"/>
  <c r="V681" i="7" s="1"/>
  <c r="W681" i="7" s="1"/>
  <c r="R680" i="7"/>
  <c r="S680" i="7" s="1"/>
  <c r="U680" i="7" s="1"/>
  <c r="V680" i="7" s="1"/>
  <c r="W680" i="7" s="1"/>
  <c r="R679" i="7"/>
  <c r="S679" i="7" s="1"/>
  <c r="U679" i="7" s="1"/>
  <c r="V679" i="7" s="1"/>
  <c r="W679" i="7" s="1"/>
  <c r="R678" i="7"/>
  <c r="S678" i="7" s="1"/>
  <c r="U678" i="7" s="1"/>
  <c r="V678" i="7" s="1"/>
  <c r="W678" i="7" s="1"/>
  <c r="R677" i="7"/>
  <c r="S677" i="7" s="1"/>
  <c r="U677" i="7" s="1"/>
  <c r="V677" i="7" s="1"/>
  <c r="W677" i="7" s="1"/>
  <c r="R676" i="7"/>
  <c r="S676" i="7" s="1"/>
  <c r="U676" i="7" s="1"/>
  <c r="V676" i="7" s="1"/>
  <c r="W676" i="7" s="1"/>
  <c r="R675" i="7"/>
  <c r="S675" i="7" s="1"/>
  <c r="U675" i="7" s="1"/>
  <c r="V675" i="7" s="1"/>
  <c r="W675" i="7" s="1"/>
  <c r="R674" i="7"/>
  <c r="S674" i="7" s="1"/>
  <c r="U674" i="7" s="1"/>
  <c r="V674" i="7" s="1"/>
  <c r="W674" i="7" s="1"/>
  <c r="R673" i="7"/>
  <c r="S673" i="7" s="1"/>
  <c r="U673" i="7" s="1"/>
  <c r="V673" i="7" s="1"/>
  <c r="W673" i="7" s="1"/>
  <c r="R672" i="7"/>
  <c r="S672" i="7" s="1"/>
  <c r="U672" i="7" s="1"/>
  <c r="V672" i="7" s="1"/>
  <c r="W672" i="7" s="1"/>
  <c r="R671" i="7"/>
  <c r="S671" i="7" s="1"/>
  <c r="U671" i="7" s="1"/>
  <c r="V671" i="7" s="1"/>
  <c r="W671" i="7" s="1"/>
  <c r="R670" i="7"/>
  <c r="S670" i="7" s="1"/>
  <c r="U670" i="7" s="1"/>
  <c r="V670" i="7" s="1"/>
  <c r="W670" i="7" s="1"/>
  <c r="R669" i="7"/>
  <c r="S669" i="7" s="1"/>
  <c r="U669" i="7" s="1"/>
  <c r="V669" i="7" s="1"/>
  <c r="W669" i="7" s="1"/>
  <c r="R668" i="7"/>
  <c r="S668" i="7" s="1"/>
  <c r="U668" i="7" s="1"/>
  <c r="V668" i="7" s="1"/>
  <c r="W668" i="7" s="1"/>
  <c r="R667" i="7"/>
  <c r="S667" i="7" s="1"/>
  <c r="U667" i="7" s="1"/>
  <c r="V667" i="7" s="1"/>
  <c r="W667" i="7" s="1"/>
  <c r="R666" i="7"/>
  <c r="S666" i="7" s="1"/>
  <c r="U666" i="7" s="1"/>
  <c r="V666" i="7" s="1"/>
  <c r="W666" i="7" s="1"/>
  <c r="R665" i="7"/>
  <c r="S665" i="7" s="1"/>
  <c r="U665" i="7" s="1"/>
  <c r="V665" i="7" s="1"/>
  <c r="W665" i="7" s="1"/>
  <c r="R664" i="7"/>
  <c r="S664" i="7" s="1"/>
  <c r="U664" i="7" s="1"/>
  <c r="V664" i="7" s="1"/>
  <c r="W664" i="7" s="1"/>
  <c r="R663" i="7"/>
  <c r="S663" i="7" s="1"/>
  <c r="U663" i="7" s="1"/>
  <c r="V663" i="7" s="1"/>
  <c r="W663" i="7" s="1"/>
  <c r="R662" i="7"/>
  <c r="S662" i="7" s="1"/>
  <c r="U662" i="7" s="1"/>
  <c r="V662" i="7" s="1"/>
  <c r="W662" i="7" s="1"/>
  <c r="R661" i="7"/>
  <c r="S661" i="7" s="1"/>
  <c r="U661" i="7" s="1"/>
  <c r="V661" i="7" s="1"/>
  <c r="W661" i="7" s="1"/>
  <c r="R660" i="7"/>
  <c r="S660" i="7" s="1"/>
  <c r="U660" i="7" s="1"/>
  <c r="V660" i="7" s="1"/>
  <c r="W660" i="7" s="1"/>
  <c r="R659" i="7"/>
  <c r="S659" i="7" s="1"/>
  <c r="U659" i="7" s="1"/>
  <c r="V659" i="7" s="1"/>
  <c r="W659" i="7" s="1"/>
  <c r="R658" i="7"/>
  <c r="S658" i="7" s="1"/>
  <c r="U658" i="7" s="1"/>
  <c r="V658" i="7" s="1"/>
  <c r="W658" i="7" s="1"/>
  <c r="R657" i="7"/>
  <c r="S657" i="7" s="1"/>
  <c r="U657" i="7" s="1"/>
  <c r="V657" i="7" s="1"/>
  <c r="W657" i="7" s="1"/>
  <c r="R656" i="7"/>
  <c r="S656" i="7" s="1"/>
  <c r="U656" i="7" s="1"/>
  <c r="V656" i="7" s="1"/>
  <c r="W656" i="7" s="1"/>
  <c r="R655" i="7"/>
  <c r="S655" i="7" s="1"/>
  <c r="U655" i="7" s="1"/>
  <c r="V655" i="7" s="1"/>
  <c r="W655" i="7" s="1"/>
  <c r="I13" i="18"/>
  <c r="I14" i="18"/>
  <c r="I12" i="18"/>
  <c r="R619" i="7" l="1"/>
  <c r="S619" i="7" s="1"/>
  <c r="U619" i="7" s="1"/>
  <c r="V619" i="7" s="1"/>
  <c r="W619" i="7" s="1"/>
  <c r="R618" i="7"/>
  <c r="S618" i="7" s="1"/>
  <c r="U618" i="7" s="1"/>
  <c r="V618" i="7" s="1"/>
  <c r="W618" i="7" s="1"/>
  <c r="R617" i="7"/>
  <c r="S617" i="7" s="1"/>
  <c r="U617" i="7" s="1"/>
  <c r="V617" i="7" s="1"/>
  <c r="W617" i="7" s="1"/>
  <c r="R616" i="7"/>
  <c r="S616" i="7" s="1"/>
  <c r="U616" i="7" s="1"/>
  <c r="V616" i="7" s="1"/>
  <c r="W616" i="7" s="1"/>
  <c r="R615" i="7"/>
  <c r="S615" i="7" s="1"/>
  <c r="U615" i="7" s="1"/>
  <c r="V615" i="7" s="1"/>
  <c r="W615" i="7" s="1"/>
  <c r="R614" i="7"/>
  <c r="S614" i="7" s="1"/>
  <c r="U614" i="7" s="1"/>
  <c r="V614" i="7" s="1"/>
  <c r="W614" i="7" s="1"/>
  <c r="R613" i="7"/>
  <c r="S613" i="7" s="1"/>
  <c r="U613" i="7" s="1"/>
  <c r="V613" i="7" s="1"/>
  <c r="W613" i="7" s="1"/>
  <c r="R612" i="7"/>
  <c r="S612" i="7" s="1"/>
  <c r="U612" i="7" s="1"/>
  <c r="V612" i="7" s="1"/>
  <c r="W612" i="7" s="1"/>
  <c r="R611" i="7"/>
  <c r="S611" i="7" s="1"/>
  <c r="U611" i="7" s="1"/>
  <c r="V611" i="7" s="1"/>
  <c r="W611" i="7" s="1"/>
  <c r="R610" i="7"/>
  <c r="S610" i="7" s="1"/>
  <c r="U610" i="7" s="1"/>
  <c r="V610" i="7" s="1"/>
  <c r="W610" i="7" s="1"/>
  <c r="R609" i="7"/>
  <c r="S609" i="7" s="1"/>
  <c r="U609" i="7" s="1"/>
  <c r="V609" i="7" s="1"/>
  <c r="W609" i="7" s="1"/>
  <c r="R608" i="7"/>
  <c r="S608" i="7" s="1"/>
  <c r="U608" i="7" s="1"/>
  <c r="V608" i="7" s="1"/>
  <c r="W608" i="7" s="1"/>
  <c r="R607" i="7"/>
  <c r="S607" i="7" s="1"/>
  <c r="U607" i="7" s="1"/>
  <c r="V607" i="7" s="1"/>
  <c r="W607" i="7" s="1"/>
  <c r="R606" i="7"/>
  <c r="S606" i="7" s="1"/>
  <c r="U606" i="7" s="1"/>
  <c r="V606" i="7" s="1"/>
  <c r="W606" i="7" s="1"/>
  <c r="R605" i="7"/>
  <c r="S605" i="7" s="1"/>
  <c r="U605" i="7" s="1"/>
  <c r="V605" i="7" s="1"/>
  <c r="W605" i="7" s="1"/>
  <c r="R604" i="7"/>
  <c r="S604" i="7" s="1"/>
  <c r="U604" i="7" s="1"/>
  <c r="V604" i="7" s="1"/>
  <c r="W604" i="7" s="1"/>
  <c r="R603" i="7"/>
  <c r="S603" i="7" s="1"/>
  <c r="U603" i="7" s="1"/>
  <c r="V603" i="7" s="1"/>
  <c r="W603" i="7" s="1"/>
  <c r="R602" i="7"/>
  <c r="S602" i="7" s="1"/>
  <c r="U602" i="7" s="1"/>
  <c r="V602" i="7" s="1"/>
  <c r="W602" i="7" s="1"/>
  <c r="R601" i="7"/>
  <c r="S601" i="7" s="1"/>
  <c r="U601" i="7" s="1"/>
  <c r="V601" i="7" s="1"/>
  <c r="W601" i="7" s="1"/>
  <c r="R600" i="7"/>
  <c r="S600" i="7" s="1"/>
  <c r="U600" i="7" s="1"/>
  <c r="V600" i="7" s="1"/>
  <c r="W600" i="7" s="1"/>
  <c r="R599" i="7"/>
  <c r="S599" i="7" s="1"/>
  <c r="U599" i="7" s="1"/>
  <c r="V599" i="7" s="1"/>
  <c r="W599" i="7" s="1"/>
  <c r="R598" i="7"/>
  <c r="S598" i="7" s="1"/>
  <c r="U598" i="7" s="1"/>
  <c r="V598" i="7" s="1"/>
  <c r="W598" i="7" s="1"/>
  <c r="R597" i="7"/>
  <c r="S597" i="7" s="1"/>
  <c r="U597" i="7" s="1"/>
  <c r="V597" i="7" s="1"/>
  <c r="W597" i="7" s="1"/>
  <c r="R596" i="7"/>
  <c r="S596" i="7" s="1"/>
  <c r="U596" i="7" s="1"/>
  <c r="V596" i="7" s="1"/>
  <c r="W596" i="7" s="1"/>
  <c r="R595" i="7"/>
  <c r="S595" i="7" s="1"/>
  <c r="U595" i="7" s="1"/>
  <c r="V595" i="7" s="1"/>
  <c r="W595" i="7" s="1"/>
  <c r="R594" i="7"/>
  <c r="S594" i="7" s="1"/>
  <c r="U594" i="7" s="1"/>
  <c r="V594" i="7" s="1"/>
  <c r="W594" i="7" s="1"/>
  <c r="R593" i="7"/>
  <c r="S593" i="7" s="1"/>
  <c r="U593" i="7" s="1"/>
  <c r="V593" i="7" s="1"/>
  <c r="W593" i="7" s="1"/>
  <c r="R592" i="7"/>
  <c r="S592" i="7" s="1"/>
  <c r="U592" i="7" s="1"/>
  <c r="V592" i="7" s="1"/>
  <c r="W592" i="7" s="1"/>
  <c r="R591" i="7"/>
  <c r="S591" i="7" s="1"/>
  <c r="U591" i="7" s="1"/>
  <c r="V591" i="7" s="1"/>
  <c r="W591" i="7" s="1"/>
  <c r="R590" i="7"/>
  <c r="S590" i="7" s="1"/>
  <c r="U590" i="7" s="1"/>
  <c r="V590" i="7" s="1"/>
  <c r="W590" i="7" s="1"/>
  <c r="R589" i="7"/>
  <c r="S589" i="7" s="1"/>
  <c r="U589" i="7" s="1"/>
  <c r="V589" i="7" s="1"/>
  <c r="W589" i="7" s="1"/>
  <c r="R588" i="7"/>
  <c r="S588" i="7" s="1"/>
  <c r="U588" i="7" s="1"/>
  <c r="V588" i="7" s="1"/>
  <c r="W588" i="7" s="1"/>
  <c r="R587" i="7"/>
  <c r="S587" i="7" s="1"/>
  <c r="U587" i="7" s="1"/>
  <c r="V587" i="7" s="1"/>
  <c r="W587" i="7" s="1"/>
  <c r="R586" i="7"/>
  <c r="S586" i="7" s="1"/>
  <c r="U586" i="7" s="1"/>
  <c r="V586" i="7" s="1"/>
  <c r="W586" i="7" s="1"/>
  <c r="R585" i="7"/>
  <c r="S585" i="7" s="1"/>
  <c r="U585" i="7" s="1"/>
  <c r="V585" i="7" s="1"/>
  <c r="W585" i="7" s="1"/>
  <c r="R584" i="7"/>
  <c r="S584" i="7" s="1"/>
  <c r="U584" i="7" s="1"/>
  <c r="V584" i="7" s="1"/>
  <c r="W584" i="7" s="1"/>
  <c r="R583" i="7"/>
  <c r="S583" i="7" s="1"/>
  <c r="U583" i="7" s="1"/>
  <c r="V583" i="7" s="1"/>
  <c r="W583" i="7" s="1"/>
  <c r="R582" i="7"/>
  <c r="S582" i="7" s="1"/>
  <c r="U582" i="7" s="1"/>
  <c r="V582" i="7" s="1"/>
  <c r="W582" i="7" s="1"/>
  <c r="R581" i="7"/>
  <c r="S581" i="7" s="1"/>
  <c r="U581" i="7" s="1"/>
  <c r="V581" i="7" s="1"/>
  <c r="W581" i="7" s="1"/>
  <c r="R580" i="7"/>
  <c r="S580" i="7" s="1"/>
  <c r="U580" i="7" s="1"/>
  <c r="V580" i="7" s="1"/>
  <c r="W580" i="7" s="1"/>
  <c r="R579" i="7"/>
  <c r="S579" i="7" s="1"/>
  <c r="U579" i="7" s="1"/>
  <c r="V579" i="7" s="1"/>
  <c r="W579" i="7" s="1"/>
  <c r="R578" i="7"/>
  <c r="S578" i="7" s="1"/>
  <c r="U578" i="7" s="1"/>
  <c r="V578" i="7" s="1"/>
  <c r="W578" i="7" s="1"/>
  <c r="R577" i="7"/>
  <c r="S577" i="7" s="1"/>
  <c r="U577" i="7" s="1"/>
  <c r="V577" i="7" s="1"/>
  <c r="W577" i="7" s="1"/>
  <c r="R576" i="7"/>
  <c r="S576" i="7" s="1"/>
  <c r="U576" i="7" s="1"/>
  <c r="V576" i="7" s="1"/>
  <c r="W576" i="7" s="1"/>
  <c r="R575" i="7"/>
  <c r="S575" i="7" s="1"/>
  <c r="U575" i="7" s="1"/>
  <c r="V575" i="7" s="1"/>
  <c r="W575" i="7" s="1"/>
  <c r="R574" i="7"/>
  <c r="S574" i="7" s="1"/>
  <c r="U574" i="7" s="1"/>
  <c r="V574" i="7" s="1"/>
  <c r="W574" i="7" s="1"/>
  <c r="R573" i="7"/>
  <c r="S573" i="7" s="1"/>
  <c r="U573" i="7" s="1"/>
  <c r="V573" i="7" s="1"/>
  <c r="W573" i="7" s="1"/>
  <c r="R572" i="7"/>
  <c r="S572" i="7" s="1"/>
  <c r="U572" i="7" s="1"/>
  <c r="V572" i="7" s="1"/>
  <c r="W572" i="7" s="1"/>
  <c r="R571" i="7"/>
  <c r="S571" i="7" s="1"/>
  <c r="U571" i="7" s="1"/>
  <c r="V571" i="7" s="1"/>
  <c r="W571" i="7" s="1"/>
  <c r="R570" i="7"/>
  <c r="S570" i="7" s="1"/>
  <c r="U570" i="7" s="1"/>
  <c r="V570" i="7" s="1"/>
  <c r="W570" i="7" s="1"/>
  <c r="R569" i="7"/>
  <c r="S569" i="7" s="1"/>
  <c r="U569" i="7" s="1"/>
  <c r="V569" i="7" s="1"/>
  <c r="W569" i="7" s="1"/>
  <c r="R568" i="7"/>
  <c r="S568" i="7" s="1"/>
  <c r="U568" i="7" s="1"/>
  <c r="V568" i="7" s="1"/>
  <c r="W568" i="7" s="1"/>
  <c r="R567" i="7"/>
  <c r="S567" i="7" s="1"/>
  <c r="U567" i="7" s="1"/>
  <c r="V567" i="7" s="1"/>
  <c r="W567" i="7" s="1"/>
  <c r="R566" i="7"/>
  <c r="S566" i="7" s="1"/>
  <c r="U566" i="7" s="1"/>
  <c r="V566" i="7" s="1"/>
  <c r="W566" i="7" s="1"/>
  <c r="R565" i="7"/>
  <c r="S565" i="7" s="1"/>
  <c r="U565" i="7" s="1"/>
  <c r="V565" i="7" s="1"/>
  <c r="W565" i="7" s="1"/>
  <c r="R564" i="7"/>
  <c r="S564" i="7" s="1"/>
  <c r="U564" i="7" s="1"/>
  <c r="V564" i="7" s="1"/>
  <c r="W564" i="7" s="1"/>
  <c r="R563" i="7"/>
  <c r="S563" i="7" s="1"/>
  <c r="U563" i="7" s="1"/>
  <c r="V563" i="7" s="1"/>
  <c r="W563" i="7" s="1"/>
  <c r="R562" i="7"/>
  <c r="S562" i="7" s="1"/>
  <c r="U562" i="7" s="1"/>
  <c r="V562" i="7" s="1"/>
  <c r="W562" i="7" s="1"/>
  <c r="R561" i="7"/>
  <c r="S561" i="7" s="1"/>
  <c r="U561" i="7" s="1"/>
  <c r="V561" i="7" s="1"/>
  <c r="W561" i="7" s="1"/>
  <c r="R560" i="7"/>
  <c r="S560" i="7" s="1"/>
  <c r="U560" i="7" s="1"/>
  <c r="V560" i="7" s="1"/>
  <c r="W560" i="7" s="1"/>
  <c r="R559" i="7"/>
  <c r="S559" i="7" s="1"/>
  <c r="U559" i="7" s="1"/>
  <c r="V559" i="7" s="1"/>
  <c r="W559" i="7" s="1"/>
  <c r="R558" i="7"/>
  <c r="S558" i="7" s="1"/>
  <c r="U558" i="7" s="1"/>
  <c r="V558" i="7" s="1"/>
  <c r="W558" i="7" s="1"/>
  <c r="R557" i="7"/>
  <c r="S557" i="7" s="1"/>
  <c r="U557" i="7" s="1"/>
  <c r="V557" i="7" s="1"/>
  <c r="W557" i="7" s="1"/>
  <c r="R556" i="7"/>
  <c r="S556" i="7" s="1"/>
  <c r="U556" i="7" s="1"/>
  <c r="V556" i="7" s="1"/>
  <c r="W556" i="7" s="1"/>
  <c r="R555" i="7"/>
  <c r="S555" i="7" s="1"/>
  <c r="U555" i="7" s="1"/>
  <c r="V555" i="7" s="1"/>
  <c r="W555" i="7" s="1"/>
  <c r="R554" i="7"/>
  <c r="S554" i="7" s="1"/>
  <c r="U554" i="7" s="1"/>
  <c r="V554" i="7" s="1"/>
  <c r="W554" i="7" s="1"/>
  <c r="R553" i="7"/>
  <c r="S553" i="7" s="1"/>
  <c r="U553" i="7" s="1"/>
  <c r="V553" i="7" s="1"/>
  <c r="W553" i="7" s="1"/>
  <c r="R552" i="7"/>
  <c r="S552" i="7" s="1"/>
  <c r="U552" i="7" s="1"/>
  <c r="V552" i="7" s="1"/>
  <c r="W552" i="7" s="1"/>
  <c r="R551" i="7"/>
  <c r="S551" i="7" s="1"/>
  <c r="U551" i="7" s="1"/>
  <c r="V551" i="7" s="1"/>
  <c r="W551" i="7" s="1"/>
  <c r="R550" i="7"/>
  <c r="S550" i="7" s="1"/>
  <c r="U550" i="7" s="1"/>
  <c r="V550" i="7" s="1"/>
  <c r="W550" i="7" s="1"/>
  <c r="R549" i="7"/>
  <c r="S549" i="7" s="1"/>
  <c r="U549" i="7" s="1"/>
  <c r="V549" i="7" s="1"/>
  <c r="W549" i="7" s="1"/>
  <c r="R548" i="7"/>
  <c r="S548" i="7" s="1"/>
  <c r="U548" i="7" s="1"/>
  <c r="V548" i="7" s="1"/>
  <c r="W548" i="7" s="1"/>
  <c r="R547" i="7"/>
  <c r="S547" i="7" s="1"/>
  <c r="U547" i="7" s="1"/>
  <c r="V547" i="7" s="1"/>
  <c r="W547" i="7" s="1"/>
  <c r="H8" i="17"/>
  <c r="H9" i="17"/>
  <c r="R546" i="7" l="1"/>
  <c r="S546" i="7" s="1"/>
  <c r="U546" i="7" s="1"/>
  <c r="V546" i="7" s="1"/>
  <c r="W546" i="7" s="1"/>
  <c r="S545" i="7"/>
  <c r="U545" i="7" s="1"/>
  <c r="V545" i="7" s="1"/>
  <c r="W545" i="7" s="1"/>
  <c r="S544" i="7"/>
  <c r="U544" i="7" s="1"/>
  <c r="V544" i="7" s="1"/>
  <c r="W544" i="7" s="1"/>
  <c r="S543" i="7"/>
  <c r="U543" i="7" s="1"/>
  <c r="V543" i="7" s="1"/>
  <c r="W543" i="7" s="1"/>
  <c r="S542" i="7"/>
  <c r="U542" i="7" s="1"/>
  <c r="V542" i="7" s="1"/>
  <c r="W542" i="7" s="1"/>
  <c r="S541" i="7"/>
  <c r="U541" i="7" s="1"/>
  <c r="V541" i="7" s="1"/>
  <c r="W541" i="7" s="1"/>
  <c r="S540" i="7"/>
  <c r="U540" i="7" s="1"/>
  <c r="V540" i="7" s="1"/>
  <c r="W540" i="7" s="1"/>
  <c r="R539" i="7"/>
  <c r="S539" i="7" s="1"/>
  <c r="U539" i="7" s="1"/>
  <c r="V539" i="7" s="1"/>
  <c r="W539" i="7" s="1"/>
  <c r="R538" i="7"/>
  <c r="S538" i="7" s="1"/>
  <c r="U538" i="7" s="1"/>
  <c r="V538" i="7" s="1"/>
  <c r="W538" i="7" s="1"/>
  <c r="R537" i="7"/>
  <c r="S537" i="7" s="1"/>
  <c r="U537" i="7" s="1"/>
  <c r="V537" i="7" s="1"/>
  <c r="W537" i="7" s="1"/>
  <c r="R536" i="7"/>
  <c r="S536" i="7" s="1"/>
  <c r="U536" i="7" s="1"/>
  <c r="V536" i="7" s="1"/>
  <c r="W536" i="7" s="1"/>
  <c r="V535" i="7"/>
  <c r="W535" i="7" s="1"/>
  <c r="R535" i="7"/>
  <c r="R534" i="7"/>
  <c r="S534" i="7" s="1"/>
  <c r="U534" i="7" s="1"/>
  <c r="V534" i="7" s="1"/>
  <c r="W534" i="7" s="1"/>
  <c r="R533" i="7"/>
  <c r="S533" i="7" s="1"/>
  <c r="U533" i="7" s="1"/>
  <c r="V533" i="7" s="1"/>
  <c r="W533" i="7" s="1"/>
  <c r="R532" i="7"/>
  <c r="S532" i="7" s="1"/>
  <c r="U532" i="7" s="1"/>
  <c r="V532" i="7" s="1"/>
  <c r="W532" i="7" s="1"/>
  <c r="R531" i="7"/>
  <c r="S531" i="7" s="1"/>
  <c r="U531" i="7" s="1"/>
  <c r="V531" i="7" s="1"/>
  <c r="W531" i="7" s="1"/>
  <c r="R530" i="7"/>
  <c r="S530" i="7" s="1"/>
  <c r="U530" i="7" s="1"/>
  <c r="V530" i="7" s="1"/>
  <c r="W530" i="7" s="1"/>
  <c r="R529" i="7"/>
  <c r="S529" i="7" s="1"/>
  <c r="U529" i="7" s="1"/>
  <c r="V529" i="7" s="1"/>
  <c r="W529" i="7" s="1"/>
  <c r="R528" i="7"/>
  <c r="S528" i="7" s="1"/>
  <c r="U528" i="7" s="1"/>
  <c r="V528" i="7" s="1"/>
  <c r="W528" i="7" s="1"/>
  <c r="R527" i="7"/>
  <c r="S527" i="7" s="1"/>
  <c r="U527" i="7" s="1"/>
  <c r="V527" i="7" s="1"/>
  <c r="W527" i="7" s="1"/>
  <c r="R526" i="7"/>
  <c r="S526" i="7" s="1"/>
  <c r="U526" i="7" s="1"/>
  <c r="V526" i="7" s="1"/>
  <c r="W526" i="7" s="1"/>
  <c r="R525" i="7"/>
  <c r="S525" i="7" s="1"/>
  <c r="U525" i="7" s="1"/>
  <c r="V525" i="7" s="1"/>
  <c r="W525" i="7" s="1"/>
  <c r="R524" i="7"/>
  <c r="S524" i="7" s="1"/>
  <c r="U524" i="7" s="1"/>
  <c r="V524" i="7" s="1"/>
  <c r="W524" i="7" s="1"/>
  <c r="R523" i="7"/>
  <c r="S523" i="7" s="1"/>
  <c r="U523" i="7" s="1"/>
  <c r="V523" i="7" s="1"/>
  <c r="W523" i="7" s="1"/>
  <c r="R522" i="7"/>
  <c r="S522" i="7" s="1"/>
  <c r="U522" i="7" s="1"/>
  <c r="V522" i="7" s="1"/>
  <c r="W522" i="7" s="1"/>
  <c r="R521" i="7"/>
  <c r="S521" i="7" s="1"/>
  <c r="U521" i="7" s="1"/>
  <c r="V521" i="7" s="1"/>
  <c r="W521" i="7" s="1"/>
  <c r="R520" i="7"/>
  <c r="S520" i="7" s="1"/>
  <c r="U520" i="7" s="1"/>
  <c r="V520" i="7" s="1"/>
  <c r="W520" i="7" s="1"/>
  <c r="R519" i="7"/>
  <c r="S519" i="7" s="1"/>
  <c r="U519" i="7" s="1"/>
  <c r="V519" i="7" s="1"/>
  <c r="W519" i="7" s="1"/>
  <c r="V518" i="7"/>
  <c r="W518" i="7" s="1"/>
  <c r="R518" i="7"/>
  <c r="S518" i="7" s="1"/>
  <c r="V517" i="7"/>
  <c r="W517" i="7" s="1"/>
  <c r="R517" i="7"/>
  <c r="S517" i="7" s="1"/>
  <c r="R516" i="7"/>
  <c r="S516" i="7" s="1"/>
  <c r="U516" i="7" s="1"/>
  <c r="V516" i="7" s="1"/>
  <c r="W516" i="7" s="1"/>
  <c r="R515" i="7"/>
  <c r="S515" i="7" s="1"/>
  <c r="U515" i="7" s="1"/>
  <c r="V515" i="7" s="1"/>
  <c r="W515" i="7" s="1"/>
  <c r="H5" i="15"/>
  <c r="H4" i="16"/>
  <c r="R514" i="7" l="1"/>
  <c r="S514" i="7" s="1"/>
  <c r="U514" i="7" s="1"/>
  <c r="V514" i="7" s="1"/>
  <c r="W514" i="7" s="1"/>
  <c r="R513" i="7"/>
  <c r="S513" i="7" s="1"/>
  <c r="U513" i="7" s="1"/>
  <c r="V513" i="7" s="1"/>
  <c r="W513" i="7" s="1"/>
  <c r="R512" i="7"/>
  <c r="S512" i="7" s="1"/>
  <c r="U512" i="7" s="1"/>
  <c r="V512" i="7" s="1"/>
  <c r="W512" i="7" s="1"/>
  <c r="R511" i="7"/>
  <c r="S511" i="7" s="1"/>
  <c r="U511" i="7" s="1"/>
  <c r="V511" i="7" s="1"/>
  <c r="W511" i="7" s="1"/>
  <c r="R510" i="7"/>
  <c r="S510" i="7" s="1"/>
  <c r="U510" i="7" s="1"/>
  <c r="V510" i="7" s="1"/>
  <c r="W510" i="7" s="1"/>
  <c r="R509" i="7"/>
  <c r="S509" i="7" s="1"/>
  <c r="U509" i="7" s="1"/>
  <c r="V509" i="7" s="1"/>
  <c r="W509" i="7" s="1"/>
  <c r="R508" i="7"/>
  <c r="S508" i="7" s="1"/>
  <c r="U508" i="7" s="1"/>
  <c r="V508" i="7" s="1"/>
  <c r="W508" i="7" s="1"/>
  <c r="R507" i="7"/>
  <c r="S507" i="7" s="1"/>
  <c r="U507" i="7" s="1"/>
  <c r="V507" i="7" s="1"/>
  <c r="W507" i="7" s="1"/>
  <c r="R506" i="7"/>
  <c r="S506" i="7" s="1"/>
  <c r="U506" i="7" s="1"/>
  <c r="V506" i="7" s="1"/>
  <c r="W506" i="7" s="1"/>
  <c r="R505" i="7"/>
  <c r="S505" i="7" s="1"/>
  <c r="U505" i="7" s="1"/>
  <c r="V505" i="7" s="1"/>
  <c r="W505" i="7" s="1"/>
  <c r="R504" i="7"/>
  <c r="S504" i="7" s="1"/>
  <c r="U504" i="7" s="1"/>
  <c r="V504" i="7" s="1"/>
  <c r="W504" i="7" s="1"/>
  <c r="R503" i="7"/>
  <c r="S503" i="7" s="1"/>
  <c r="U503" i="7" s="1"/>
  <c r="V503" i="7" s="1"/>
  <c r="W503" i="7" s="1"/>
  <c r="R502" i="7"/>
  <c r="S502" i="7" s="1"/>
  <c r="U502" i="7" s="1"/>
  <c r="V502" i="7" s="1"/>
  <c r="W502" i="7" s="1"/>
  <c r="R501" i="7"/>
  <c r="S501" i="7" s="1"/>
  <c r="U501" i="7" s="1"/>
  <c r="V501" i="7" s="1"/>
  <c r="W501" i="7" s="1"/>
  <c r="R500" i="7"/>
  <c r="S500" i="7" s="1"/>
  <c r="U500" i="7" s="1"/>
  <c r="V500" i="7" s="1"/>
  <c r="W500" i="7" s="1"/>
  <c r="R499" i="7"/>
  <c r="S499" i="7" s="1"/>
  <c r="U499" i="7" s="1"/>
  <c r="V499" i="7" s="1"/>
  <c r="W499" i="7" s="1"/>
  <c r="R498" i="7"/>
  <c r="S498" i="7" s="1"/>
  <c r="U498" i="7" s="1"/>
  <c r="V498" i="7" s="1"/>
  <c r="W498" i="7" s="1"/>
  <c r="R497" i="7"/>
  <c r="S497" i="7" s="1"/>
  <c r="U497" i="7" s="1"/>
  <c r="V497" i="7" s="1"/>
  <c r="W497" i="7" s="1"/>
  <c r="R496" i="7"/>
  <c r="S496" i="7" s="1"/>
  <c r="U496" i="7" s="1"/>
  <c r="V496" i="7" s="1"/>
  <c r="W496" i="7" s="1"/>
  <c r="R495" i="7"/>
  <c r="S495" i="7" s="1"/>
  <c r="U495" i="7" s="1"/>
  <c r="V495" i="7" s="1"/>
  <c r="W495" i="7" s="1"/>
  <c r="R494" i="7"/>
  <c r="S494" i="7" s="1"/>
  <c r="U494" i="7" s="1"/>
  <c r="V494" i="7" s="1"/>
  <c r="W494" i="7" s="1"/>
  <c r="R493" i="7"/>
  <c r="S493" i="7" s="1"/>
  <c r="U493" i="7" s="1"/>
  <c r="V493" i="7" s="1"/>
  <c r="W493" i="7" s="1"/>
  <c r="R492" i="7"/>
  <c r="S492" i="7" s="1"/>
  <c r="U492" i="7" s="1"/>
  <c r="V492" i="7" s="1"/>
  <c r="W492" i="7" s="1"/>
  <c r="R465" i="7"/>
  <c r="S465" i="7" s="1"/>
  <c r="U465" i="7" s="1"/>
  <c r="V465" i="7" s="1"/>
  <c r="W465" i="7" s="1"/>
  <c r="R491" i="7"/>
  <c r="S491" i="7" s="1"/>
  <c r="U491" i="7" s="1"/>
  <c r="V491" i="7" s="1"/>
  <c r="W491" i="7" s="1"/>
  <c r="R490" i="7"/>
  <c r="S490" i="7" s="1"/>
  <c r="U490" i="7" s="1"/>
  <c r="V490" i="7" s="1"/>
  <c r="W490" i="7" s="1"/>
  <c r="R489" i="7"/>
  <c r="S489" i="7" s="1"/>
  <c r="U489" i="7" s="1"/>
  <c r="V489" i="7" s="1"/>
  <c r="W489" i="7" s="1"/>
  <c r="R488" i="7"/>
  <c r="S488" i="7" s="1"/>
  <c r="U488" i="7" s="1"/>
  <c r="V488" i="7" s="1"/>
  <c r="W488" i="7" s="1"/>
  <c r="R487" i="7"/>
  <c r="S487" i="7" s="1"/>
  <c r="U487" i="7" s="1"/>
  <c r="V487" i="7" s="1"/>
  <c r="W487" i="7" s="1"/>
  <c r="R486" i="7"/>
  <c r="S486" i="7" s="1"/>
  <c r="U486" i="7" s="1"/>
  <c r="V486" i="7" s="1"/>
  <c r="W486" i="7" s="1"/>
  <c r="R485" i="7"/>
  <c r="S485" i="7" s="1"/>
  <c r="U485" i="7" s="1"/>
  <c r="V485" i="7" s="1"/>
  <c r="W485" i="7" s="1"/>
  <c r="R484" i="7"/>
  <c r="S484" i="7" s="1"/>
  <c r="U484" i="7" s="1"/>
  <c r="V484" i="7" s="1"/>
  <c r="W484" i="7" s="1"/>
  <c r="R483" i="7"/>
  <c r="S483" i="7" s="1"/>
  <c r="U483" i="7" s="1"/>
  <c r="V483" i="7" s="1"/>
  <c r="W483" i="7" s="1"/>
  <c r="R482" i="7"/>
  <c r="S482" i="7" s="1"/>
  <c r="U482" i="7" s="1"/>
  <c r="V482" i="7" s="1"/>
  <c r="W482" i="7" s="1"/>
  <c r="R481" i="7"/>
  <c r="S481" i="7" s="1"/>
  <c r="U481" i="7" s="1"/>
  <c r="V481" i="7" s="1"/>
  <c r="W481" i="7" s="1"/>
  <c r="R480" i="7"/>
  <c r="S480" i="7" s="1"/>
  <c r="U480" i="7" s="1"/>
  <c r="V480" i="7" s="1"/>
  <c r="W480" i="7" s="1"/>
  <c r="R479" i="7"/>
  <c r="S479" i="7" s="1"/>
  <c r="U479" i="7" s="1"/>
  <c r="V479" i="7" s="1"/>
  <c r="W479" i="7" s="1"/>
  <c r="R478" i="7"/>
  <c r="S478" i="7" s="1"/>
  <c r="U478" i="7" s="1"/>
  <c r="V478" i="7" s="1"/>
  <c r="W478" i="7" s="1"/>
  <c r="R477" i="7"/>
  <c r="S477" i="7" s="1"/>
  <c r="U477" i="7" s="1"/>
  <c r="V477" i="7" s="1"/>
  <c r="W477" i="7" s="1"/>
  <c r="R476" i="7"/>
  <c r="S476" i="7" s="1"/>
  <c r="U476" i="7" s="1"/>
  <c r="V476" i="7" s="1"/>
  <c r="W476" i="7" s="1"/>
  <c r="R475" i="7"/>
  <c r="S475" i="7" s="1"/>
  <c r="U475" i="7" s="1"/>
  <c r="V475" i="7" s="1"/>
  <c r="W475" i="7" s="1"/>
  <c r="R474" i="7"/>
  <c r="S474" i="7" s="1"/>
  <c r="U474" i="7" s="1"/>
  <c r="V474" i="7" s="1"/>
  <c r="W474" i="7" s="1"/>
  <c r="R473" i="7"/>
  <c r="S473" i="7" s="1"/>
  <c r="U473" i="7" s="1"/>
  <c r="V473" i="7" s="1"/>
  <c r="W473" i="7" s="1"/>
  <c r="R472" i="7"/>
  <c r="S472" i="7" s="1"/>
  <c r="U472" i="7" s="1"/>
  <c r="V472" i="7" s="1"/>
  <c r="W472" i="7" s="1"/>
  <c r="R471" i="7"/>
  <c r="S471" i="7" s="1"/>
  <c r="U471" i="7" s="1"/>
  <c r="V471" i="7" s="1"/>
  <c r="W471" i="7" s="1"/>
  <c r="R470" i="7"/>
  <c r="S470" i="7" s="1"/>
  <c r="U470" i="7" s="1"/>
  <c r="V470" i="7" s="1"/>
  <c r="W470" i="7" s="1"/>
  <c r="R469" i="7"/>
  <c r="S469" i="7" s="1"/>
  <c r="U469" i="7" s="1"/>
  <c r="V469" i="7" s="1"/>
  <c r="W469" i="7" s="1"/>
  <c r="R468" i="7"/>
  <c r="S468" i="7" s="1"/>
  <c r="U468" i="7" s="1"/>
  <c r="V468" i="7" s="1"/>
  <c r="W468" i="7" s="1"/>
  <c r="R467" i="7"/>
  <c r="S467" i="7" s="1"/>
  <c r="U467" i="7" s="1"/>
  <c r="V467" i="7" s="1"/>
  <c r="W467" i="7" s="1"/>
  <c r="R466" i="7"/>
  <c r="S466" i="7" s="1"/>
  <c r="U466" i="7" s="1"/>
  <c r="V466" i="7" s="1"/>
  <c r="W466" i="7" s="1"/>
  <c r="R464" i="7"/>
  <c r="S464" i="7" s="1"/>
  <c r="U464" i="7" s="1"/>
  <c r="V464" i="7" s="1"/>
  <c r="W464" i="7" s="1"/>
  <c r="R463" i="7"/>
  <c r="S463" i="7" s="1"/>
  <c r="U463" i="7" s="1"/>
  <c r="V463" i="7" s="1"/>
  <c r="W463" i="7" s="1"/>
  <c r="R462" i="7"/>
  <c r="S462" i="7" s="1"/>
  <c r="U462" i="7" s="1"/>
  <c r="V462" i="7" s="1"/>
  <c r="W462" i="7" s="1"/>
  <c r="R461" i="7"/>
  <c r="S461" i="7" s="1"/>
  <c r="U461" i="7" s="1"/>
  <c r="V461" i="7" s="1"/>
  <c r="W461" i="7" s="1"/>
  <c r="R460" i="7"/>
  <c r="S460" i="7" s="1"/>
  <c r="U460" i="7" s="1"/>
  <c r="V460" i="7" s="1"/>
  <c r="W460" i="7" s="1"/>
  <c r="E9" i="14"/>
  <c r="E10" i="14"/>
  <c r="R459" i="7" l="1"/>
  <c r="S459" i="7" s="1"/>
  <c r="U459" i="7" s="1"/>
  <c r="V459" i="7" s="1"/>
  <c r="W459" i="7" s="1"/>
  <c r="R458" i="7"/>
  <c r="S458" i="7" s="1"/>
  <c r="U458" i="7" s="1"/>
  <c r="V458" i="7" s="1"/>
  <c r="W458" i="7" s="1"/>
  <c r="R457" i="7"/>
  <c r="S457" i="7" s="1"/>
  <c r="U457" i="7" s="1"/>
  <c r="V457" i="7" s="1"/>
  <c r="W457" i="7" s="1"/>
  <c r="R456" i="7"/>
  <c r="S456" i="7" s="1"/>
  <c r="U456" i="7" s="1"/>
  <c r="V456" i="7" s="1"/>
  <c r="W456" i="7" s="1"/>
  <c r="R455" i="7"/>
  <c r="S455" i="7" s="1"/>
  <c r="U455" i="7" s="1"/>
  <c r="V455" i="7" s="1"/>
  <c r="W455" i="7" s="1"/>
  <c r="R454" i="7"/>
  <c r="S454" i="7" s="1"/>
  <c r="U454" i="7" s="1"/>
  <c r="V454" i="7" s="1"/>
  <c r="W454" i="7" s="1"/>
  <c r="R453" i="7"/>
  <c r="S453" i="7" s="1"/>
  <c r="U453" i="7" s="1"/>
  <c r="V453" i="7" s="1"/>
  <c r="W453" i="7" s="1"/>
  <c r="R452" i="7"/>
  <c r="S452" i="7" s="1"/>
  <c r="U452" i="7" s="1"/>
  <c r="V452" i="7" s="1"/>
  <c r="W452" i="7" s="1"/>
  <c r="R451" i="7"/>
  <c r="S451" i="7" s="1"/>
  <c r="U451" i="7" s="1"/>
  <c r="V451" i="7" s="1"/>
  <c r="W451" i="7" s="1"/>
  <c r="R450" i="7"/>
  <c r="S450" i="7" s="1"/>
  <c r="U450" i="7" s="1"/>
  <c r="V450" i="7" s="1"/>
  <c r="W450" i="7" s="1"/>
  <c r="R449" i="7"/>
  <c r="S449" i="7" s="1"/>
  <c r="U449" i="7" s="1"/>
  <c r="V449" i="7" s="1"/>
  <c r="W449" i="7" s="1"/>
  <c r="R448" i="7"/>
  <c r="S448" i="7" s="1"/>
  <c r="U448" i="7" s="1"/>
  <c r="V448" i="7" s="1"/>
  <c r="W448" i="7" s="1"/>
  <c r="R447" i="7"/>
  <c r="S447" i="7" s="1"/>
  <c r="U447" i="7" s="1"/>
  <c r="V447" i="7" s="1"/>
  <c r="W447" i="7" s="1"/>
  <c r="R446" i="7"/>
  <c r="S446" i="7" s="1"/>
  <c r="U446" i="7" s="1"/>
  <c r="V446" i="7" s="1"/>
  <c r="W446" i="7" s="1"/>
  <c r="R445" i="7"/>
  <c r="S445" i="7" s="1"/>
  <c r="U445" i="7" s="1"/>
  <c r="V445" i="7" s="1"/>
  <c r="W445" i="7" s="1"/>
  <c r="R444" i="7"/>
  <c r="S444" i="7" s="1"/>
  <c r="U444" i="7" s="1"/>
  <c r="V444" i="7" s="1"/>
  <c r="W444" i="7" s="1"/>
  <c r="R443" i="7"/>
  <c r="S443" i="7" s="1"/>
  <c r="U443" i="7" s="1"/>
  <c r="V443" i="7" s="1"/>
  <c r="W443" i="7" s="1"/>
  <c r="R442" i="7"/>
  <c r="S442" i="7" s="1"/>
  <c r="U442" i="7" s="1"/>
  <c r="V442" i="7" s="1"/>
  <c r="W442" i="7" s="1"/>
  <c r="R441" i="7"/>
  <c r="S441" i="7" s="1"/>
  <c r="U441" i="7" s="1"/>
  <c r="V441" i="7" s="1"/>
  <c r="W441" i="7" s="1"/>
  <c r="R440" i="7"/>
  <c r="S440" i="7" s="1"/>
  <c r="U440" i="7" s="1"/>
  <c r="V440" i="7" s="1"/>
  <c r="W440" i="7" s="1"/>
  <c r="R439" i="7"/>
  <c r="S439" i="7" s="1"/>
  <c r="U439" i="7" s="1"/>
  <c r="V439" i="7" s="1"/>
  <c r="W439" i="7" s="1"/>
  <c r="R438" i="7"/>
  <c r="S438" i="7" s="1"/>
  <c r="U438" i="7" s="1"/>
  <c r="V438" i="7" s="1"/>
  <c r="W438" i="7" s="1"/>
  <c r="R437" i="7"/>
  <c r="S437" i="7" s="1"/>
  <c r="U437" i="7" s="1"/>
  <c r="V437" i="7" s="1"/>
  <c r="W437" i="7" s="1"/>
  <c r="R436" i="7"/>
  <c r="S436" i="7" s="1"/>
  <c r="U436" i="7" s="1"/>
  <c r="V436" i="7" s="1"/>
  <c r="W436" i="7" s="1"/>
  <c r="R435" i="7"/>
  <c r="S435" i="7" s="1"/>
  <c r="U435" i="7" s="1"/>
  <c r="V435" i="7" s="1"/>
  <c r="W435" i="7" s="1"/>
  <c r="R434" i="7"/>
  <c r="S434" i="7" s="1"/>
  <c r="U434" i="7" s="1"/>
  <c r="V434" i="7" s="1"/>
  <c r="W434" i="7" s="1"/>
  <c r="R433" i="7"/>
  <c r="S433" i="7" s="1"/>
  <c r="U433" i="7" s="1"/>
  <c r="V433" i="7" s="1"/>
  <c r="W433" i="7" s="1"/>
  <c r="R432" i="7"/>
  <c r="S432" i="7" s="1"/>
  <c r="U432" i="7" s="1"/>
  <c r="V432" i="7" s="1"/>
  <c r="W432" i="7" s="1"/>
  <c r="R431" i="7"/>
  <c r="S431" i="7" s="1"/>
  <c r="U431" i="7" s="1"/>
  <c r="V431" i="7" s="1"/>
  <c r="W431" i="7" s="1"/>
  <c r="R430" i="7"/>
  <c r="S430" i="7" s="1"/>
  <c r="U430" i="7" s="1"/>
  <c r="V430" i="7" s="1"/>
  <c r="W430" i="7" s="1"/>
  <c r="R429" i="7"/>
  <c r="S429" i="7" s="1"/>
  <c r="U429" i="7" s="1"/>
  <c r="V429" i="7" s="1"/>
  <c r="W429" i="7" s="1"/>
  <c r="R428" i="7"/>
  <c r="S428" i="7" s="1"/>
  <c r="U428" i="7" s="1"/>
  <c r="V428" i="7" s="1"/>
  <c r="W428" i="7" s="1"/>
  <c r="R427" i="7"/>
  <c r="S427" i="7" s="1"/>
  <c r="U427" i="7" s="1"/>
  <c r="V427" i="7" s="1"/>
  <c r="W427" i="7" s="1"/>
  <c r="R426" i="7"/>
  <c r="S426" i="7" s="1"/>
  <c r="U426" i="7" s="1"/>
  <c r="V426" i="7" s="1"/>
  <c r="W426" i="7" s="1"/>
  <c r="R425" i="7"/>
  <c r="S425" i="7" s="1"/>
  <c r="U425" i="7" s="1"/>
  <c r="V425" i="7" s="1"/>
  <c r="W425" i="7" s="1"/>
  <c r="R424" i="7"/>
  <c r="S424" i="7" s="1"/>
  <c r="U424" i="7" s="1"/>
  <c r="V424" i="7" s="1"/>
  <c r="W424" i="7" s="1"/>
  <c r="R423" i="7"/>
  <c r="S423" i="7" s="1"/>
  <c r="U423" i="7" s="1"/>
  <c r="V423" i="7" s="1"/>
  <c r="W423" i="7" s="1"/>
  <c r="R422" i="7"/>
  <c r="S422" i="7" s="1"/>
  <c r="U422" i="7" s="1"/>
  <c r="V422" i="7" s="1"/>
  <c r="W422" i="7" s="1"/>
  <c r="R421" i="7"/>
  <c r="S421" i="7" s="1"/>
  <c r="U421" i="7" s="1"/>
  <c r="V421" i="7" s="1"/>
  <c r="W421" i="7" s="1"/>
  <c r="R420" i="7"/>
  <c r="S420" i="7" s="1"/>
  <c r="U420" i="7" s="1"/>
  <c r="V420" i="7" s="1"/>
  <c r="W420" i="7" s="1"/>
  <c r="R419" i="7"/>
  <c r="S419" i="7" s="1"/>
  <c r="U419" i="7" s="1"/>
  <c r="V419" i="7" s="1"/>
  <c r="W419" i="7" s="1"/>
  <c r="R418" i="7"/>
  <c r="S418" i="7" s="1"/>
  <c r="U418" i="7" s="1"/>
  <c r="V418" i="7" s="1"/>
  <c r="W418" i="7" s="1"/>
  <c r="R417" i="7"/>
  <c r="S417" i="7" s="1"/>
  <c r="U417" i="7" s="1"/>
  <c r="V417" i="7" s="1"/>
  <c r="W417" i="7" s="1"/>
  <c r="R416" i="7"/>
  <c r="S416" i="7" s="1"/>
  <c r="U416" i="7" s="1"/>
  <c r="V416" i="7" s="1"/>
  <c r="W416" i="7" s="1"/>
  <c r="R415" i="7"/>
  <c r="S415" i="7" s="1"/>
  <c r="U415" i="7" s="1"/>
  <c r="V415" i="7" s="1"/>
  <c r="W415" i="7" s="1"/>
  <c r="R414" i="7"/>
  <c r="S414" i="7" s="1"/>
  <c r="U414" i="7" s="1"/>
  <c r="V414" i="7" s="1"/>
  <c r="W414" i="7" s="1"/>
  <c r="R413" i="7"/>
  <c r="S413" i="7" s="1"/>
  <c r="U413" i="7" s="1"/>
  <c r="V413" i="7" s="1"/>
  <c r="W413" i="7" s="1"/>
  <c r="R412" i="7"/>
  <c r="S412" i="7" s="1"/>
  <c r="U412" i="7" s="1"/>
  <c r="V412" i="7" s="1"/>
  <c r="W412" i="7" s="1"/>
  <c r="R411" i="7"/>
  <c r="S411" i="7" s="1"/>
  <c r="U411" i="7" s="1"/>
  <c r="V411" i="7" s="1"/>
  <c r="W411" i="7" s="1"/>
  <c r="R410" i="7"/>
  <c r="S410" i="7" s="1"/>
  <c r="U410" i="7" s="1"/>
  <c r="V410" i="7" s="1"/>
  <c r="W410" i="7" s="1"/>
  <c r="R409" i="7"/>
  <c r="S409" i="7" s="1"/>
  <c r="U409" i="7" s="1"/>
  <c r="V409" i="7" s="1"/>
  <c r="W409" i="7" s="1"/>
  <c r="R408" i="7"/>
  <c r="S408" i="7" s="1"/>
  <c r="U408" i="7" s="1"/>
  <c r="V408" i="7" s="1"/>
  <c r="W408" i="7" s="1"/>
  <c r="R407" i="7"/>
  <c r="S407" i="7" s="1"/>
  <c r="U407" i="7" s="1"/>
  <c r="V407" i="7" s="1"/>
  <c r="W407" i="7" s="1"/>
  <c r="R406" i="7"/>
  <c r="S406" i="7" s="1"/>
  <c r="U406" i="7" s="1"/>
  <c r="V406" i="7" s="1"/>
  <c r="W406" i="7" s="1"/>
  <c r="R405" i="7"/>
  <c r="S405" i="7" s="1"/>
  <c r="U405" i="7" s="1"/>
  <c r="V405" i="7" s="1"/>
  <c r="W405" i="7" s="1"/>
  <c r="R404" i="7"/>
  <c r="S404" i="7" s="1"/>
  <c r="U404" i="7" s="1"/>
  <c r="V404" i="7" s="1"/>
  <c r="W404" i="7" s="1"/>
  <c r="R403" i="7"/>
  <c r="S403" i="7" s="1"/>
  <c r="U403" i="7" s="1"/>
  <c r="V403" i="7" s="1"/>
  <c r="W403" i="7" s="1"/>
  <c r="R402" i="7"/>
  <c r="S402" i="7" s="1"/>
  <c r="U402" i="7" s="1"/>
  <c r="V402" i="7" s="1"/>
  <c r="W402" i="7" s="1"/>
  <c r="R401" i="7"/>
  <c r="S401" i="7" s="1"/>
  <c r="U401" i="7" s="1"/>
  <c r="V401" i="7" s="1"/>
  <c r="W401" i="7" s="1"/>
  <c r="R400" i="7"/>
  <c r="S400" i="7" s="1"/>
  <c r="U400" i="7" s="1"/>
  <c r="V400" i="7" s="1"/>
  <c r="W400" i="7" s="1"/>
  <c r="R399" i="7"/>
  <c r="S399" i="7" s="1"/>
  <c r="U399" i="7" s="1"/>
  <c r="V399" i="7" s="1"/>
  <c r="W399" i="7" s="1"/>
  <c r="R398" i="7"/>
  <c r="S398" i="7" s="1"/>
  <c r="U398" i="7" s="1"/>
  <c r="V398" i="7" s="1"/>
  <c r="W398" i="7" s="1"/>
  <c r="R397" i="7"/>
  <c r="S397" i="7" s="1"/>
  <c r="U397" i="7" s="1"/>
  <c r="V397" i="7" s="1"/>
  <c r="W397" i="7" s="1"/>
  <c r="R396" i="7"/>
  <c r="S396" i="7" s="1"/>
  <c r="U396" i="7" s="1"/>
  <c r="V396" i="7" s="1"/>
  <c r="W396" i="7" s="1"/>
  <c r="R395" i="7"/>
  <c r="S395" i="7" s="1"/>
  <c r="U395" i="7" s="1"/>
  <c r="V395" i="7" s="1"/>
  <c r="W395" i="7" s="1"/>
  <c r="R394" i="7"/>
  <c r="S394" i="7" s="1"/>
  <c r="U394" i="7" s="1"/>
  <c r="V394" i="7" s="1"/>
  <c r="W394" i="7" s="1"/>
  <c r="R393" i="7"/>
  <c r="S393" i="7" s="1"/>
  <c r="U393" i="7" s="1"/>
  <c r="V393" i="7" s="1"/>
  <c r="W393" i="7" s="1"/>
  <c r="R392" i="7"/>
  <c r="S392" i="7" s="1"/>
  <c r="U392" i="7" s="1"/>
  <c r="V392" i="7" s="1"/>
  <c r="W392" i="7" s="1"/>
  <c r="R391" i="7"/>
  <c r="S391" i="7" s="1"/>
  <c r="U391" i="7" s="1"/>
  <c r="V391" i="7" s="1"/>
  <c r="W391" i="7" s="1"/>
  <c r="R390" i="7"/>
  <c r="S390" i="7" s="1"/>
  <c r="U390" i="7" s="1"/>
  <c r="V390" i="7" s="1"/>
  <c r="W390" i="7" s="1"/>
  <c r="R389" i="7"/>
  <c r="S389" i="7" s="1"/>
  <c r="U389" i="7" s="1"/>
  <c r="V389" i="7" s="1"/>
  <c r="W389" i="7" s="1"/>
  <c r="R388" i="7"/>
  <c r="S388" i="7" s="1"/>
  <c r="U388" i="7" s="1"/>
  <c r="V388" i="7" s="1"/>
  <c r="W388" i="7" s="1"/>
  <c r="R387" i="7"/>
  <c r="S387" i="7" s="1"/>
  <c r="U387" i="7" s="1"/>
  <c r="V387" i="7" s="1"/>
  <c r="W387" i="7" s="1"/>
  <c r="R386" i="7"/>
  <c r="S386" i="7" s="1"/>
  <c r="U386" i="7" s="1"/>
  <c r="V386" i="7" s="1"/>
  <c r="W386" i="7" s="1"/>
  <c r="R385" i="7"/>
  <c r="S385" i="7" s="1"/>
  <c r="U385" i="7" s="1"/>
  <c r="V385" i="7" s="1"/>
  <c r="W385" i="7" s="1"/>
  <c r="R384" i="7"/>
  <c r="S384" i="7" s="1"/>
  <c r="U384" i="7" s="1"/>
  <c r="V384" i="7" s="1"/>
  <c r="W384" i="7" s="1"/>
  <c r="R383" i="7"/>
  <c r="S383" i="7" s="1"/>
  <c r="U383" i="7" s="1"/>
  <c r="V383" i="7" s="1"/>
  <c r="W383" i="7" s="1"/>
  <c r="R382" i="7"/>
  <c r="S382" i="7" s="1"/>
  <c r="U382" i="7" s="1"/>
  <c r="V382" i="7" s="1"/>
  <c r="W382" i="7" s="1"/>
  <c r="R381" i="7"/>
  <c r="S381" i="7" s="1"/>
  <c r="U381" i="7" s="1"/>
  <c r="V381" i="7" s="1"/>
  <c r="W381" i="7" s="1"/>
  <c r="R380" i="7"/>
  <c r="S380" i="7" s="1"/>
  <c r="U380" i="7" s="1"/>
  <c r="V380" i="7" s="1"/>
  <c r="W380" i="7" s="1"/>
  <c r="R379" i="7"/>
  <c r="S379" i="7" s="1"/>
  <c r="U379" i="7" s="1"/>
  <c r="V379" i="7" s="1"/>
  <c r="W379" i="7" s="1"/>
  <c r="R378" i="7"/>
  <c r="S378" i="7" s="1"/>
  <c r="U378" i="7" s="1"/>
  <c r="V378" i="7" s="1"/>
  <c r="W378" i="7" s="1"/>
  <c r="R377" i="7"/>
  <c r="S377" i="7" s="1"/>
  <c r="U377" i="7" s="1"/>
  <c r="V377" i="7" s="1"/>
  <c r="W377" i="7" s="1"/>
  <c r="R376" i="7"/>
  <c r="S376" i="7" s="1"/>
  <c r="U376" i="7" s="1"/>
  <c r="V376" i="7" s="1"/>
  <c r="W376" i="7" s="1"/>
  <c r="R375" i="7"/>
  <c r="S375" i="7" s="1"/>
  <c r="U375" i="7" s="1"/>
  <c r="V375" i="7" s="1"/>
  <c r="W375" i="7" s="1"/>
  <c r="R374" i="7"/>
  <c r="S374" i="7" s="1"/>
  <c r="U374" i="7" s="1"/>
  <c r="V374" i="7" s="1"/>
  <c r="W374" i="7" s="1"/>
  <c r="R373" i="7"/>
  <c r="S373" i="7" s="1"/>
  <c r="U373" i="7" s="1"/>
  <c r="V373" i="7" s="1"/>
  <c r="W373" i="7" s="1"/>
  <c r="R372" i="7"/>
  <c r="S372" i="7" s="1"/>
  <c r="U372" i="7" s="1"/>
  <c r="V372" i="7" s="1"/>
  <c r="W372" i="7" s="1"/>
  <c r="R371" i="7"/>
  <c r="S371" i="7" s="1"/>
  <c r="U371" i="7" s="1"/>
  <c r="V371" i="7" s="1"/>
  <c r="W371" i="7" s="1"/>
  <c r="R370" i="7"/>
  <c r="S370" i="7" s="1"/>
  <c r="U370" i="7" s="1"/>
  <c r="V370" i="7" s="1"/>
  <c r="W370" i="7" s="1"/>
  <c r="R369" i="7"/>
  <c r="S369" i="7" s="1"/>
  <c r="U369" i="7" s="1"/>
  <c r="V369" i="7" s="1"/>
  <c r="W369" i="7" s="1"/>
  <c r="R368" i="7"/>
  <c r="S368" i="7" s="1"/>
  <c r="U368" i="7" s="1"/>
  <c r="V368" i="7" s="1"/>
  <c r="W368" i="7" s="1"/>
  <c r="R367" i="7"/>
  <c r="S367" i="7" s="1"/>
  <c r="U367" i="7" s="1"/>
  <c r="V367" i="7" s="1"/>
  <c r="W367" i="7" s="1"/>
  <c r="R366" i="7"/>
  <c r="S366" i="7" s="1"/>
  <c r="U366" i="7" s="1"/>
  <c r="V366" i="7" s="1"/>
  <c r="W366" i="7" s="1"/>
  <c r="R365" i="7"/>
  <c r="S365" i="7" s="1"/>
  <c r="U365" i="7" s="1"/>
  <c r="V365" i="7" s="1"/>
  <c r="W365" i="7" s="1"/>
  <c r="R364" i="7"/>
  <c r="S364" i="7" s="1"/>
  <c r="U364" i="7" s="1"/>
  <c r="V364" i="7" s="1"/>
  <c r="W364" i="7" s="1"/>
  <c r="R363" i="7"/>
  <c r="S363" i="7" s="1"/>
  <c r="U363" i="7" s="1"/>
  <c r="V363" i="7" s="1"/>
  <c r="W363" i="7" s="1"/>
  <c r="R362" i="7"/>
  <c r="S362" i="7" s="1"/>
  <c r="U362" i="7" s="1"/>
  <c r="V362" i="7" s="1"/>
  <c r="W362" i="7" s="1"/>
  <c r="R361" i="7"/>
  <c r="S361" i="7" s="1"/>
  <c r="U361" i="7" s="1"/>
  <c r="V361" i="7" s="1"/>
  <c r="W361" i="7" s="1"/>
  <c r="R360" i="7"/>
  <c r="S360" i="7" s="1"/>
  <c r="U360" i="7" s="1"/>
  <c r="V360" i="7" s="1"/>
  <c r="W360" i="7" s="1"/>
  <c r="R359" i="7"/>
  <c r="S359" i="7" s="1"/>
  <c r="U359" i="7" s="1"/>
  <c r="V359" i="7" s="1"/>
  <c r="W359" i="7" s="1"/>
  <c r="R358" i="7"/>
  <c r="S358" i="7" s="1"/>
  <c r="U358" i="7" s="1"/>
  <c r="V358" i="7" s="1"/>
  <c r="W358" i="7" s="1"/>
  <c r="G11" i="13"/>
  <c r="G10" i="13"/>
  <c r="G12" i="13"/>
  <c r="R357" i="7" l="1"/>
  <c r="S357" i="7" s="1"/>
  <c r="U357" i="7" s="1"/>
  <c r="V357" i="7" s="1"/>
  <c r="W357" i="7" s="1"/>
  <c r="R356" i="7"/>
  <c r="S356" i="7" s="1"/>
  <c r="U356" i="7" s="1"/>
  <c r="V356" i="7" s="1"/>
  <c r="W356" i="7" s="1"/>
  <c r="R355" i="7"/>
  <c r="S355" i="7" s="1"/>
  <c r="U355" i="7" s="1"/>
  <c r="V355" i="7" s="1"/>
  <c r="W355" i="7" s="1"/>
  <c r="R354" i="7"/>
  <c r="S354" i="7" s="1"/>
  <c r="U354" i="7" s="1"/>
  <c r="V354" i="7" s="1"/>
  <c r="W354" i="7" s="1"/>
  <c r="R353" i="7"/>
  <c r="S353" i="7" s="1"/>
  <c r="U353" i="7" s="1"/>
  <c r="V353" i="7" s="1"/>
  <c r="W353" i="7" s="1"/>
  <c r="R352" i="7"/>
  <c r="S352" i="7" s="1"/>
  <c r="U352" i="7" s="1"/>
  <c r="V352" i="7" s="1"/>
  <c r="W352" i="7" s="1"/>
  <c r="R351" i="7"/>
  <c r="S351" i="7" s="1"/>
  <c r="U351" i="7" s="1"/>
  <c r="V351" i="7" s="1"/>
  <c r="W351" i="7" s="1"/>
  <c r="R350" i="7"/>
  <c r="S350" i="7" s="1"/>
  <c r="U350" i="7" s="1"/>
  <c r="V350" i="7" s="1"/>
  <c r="W350" i="7" s="1"/>
  <c r="R282" i="7"/>
  <c r="S282" i="7" s="1"/>
  <c r="U282" i="7" s="1"/>
  <c r="V282" i="7" s="1"/>
  <c r="W282" i="7" s="1"/>
  <c r="R281" i="7"/>
  <c r="S281" i="7" s="1"/>
  <c r="U281" i="7" s="1"/>
  <c r="V281" i="7" s="1"/>
  <c r="W281" i="7" s="1"/>
  <c r="R280" i="7"/>
  <c r="S280" i="7" s="1"/>
  <c r="U280" i="7" s="1"/>
  <c r="V280" i="7" s="1"/>
  <c r="W280" i="7" s="1"/>
  <c r="R279" i="7"/>
  <c r="S279" i="7" s="1"/>
  <c r="U279" i="7" s="1"/>
  <c r="V279" i="7" s="1"/>
  <c r="W279" i="7" s="1"/>
  <c r="R278" i="7"/>
  <c r="S278" i="7" s="1"/>
  <c r="U278" i="7" s="1"/>
  <c r="V278" i="7" s="1"/>
  <c r="W278" i="7" s="1"/>
  <c r="R349" i="7"/>
  <c r="S349" i="7" s="1"/>
  <c r="U349" i="7" s="1"/>
  <c r="V349" i="7" s="1"/>
  <c r="W349" i="7" s="1"/>
  <c r="R348" i="7"/>
  <c r="S348" i="7" s="1"/>
  <c r="U348" i="7" s="1"/>
  <c r="V348" i="7" s="1"/>
  <c r="W348" i="7" s="1"/>
  <c r="R347" i="7"/>
  <c r="S347" i="7" s="1"/>
  <c r="U347" i="7" s="1"/>
  <c r="V347" i="7" s="1"/>
  <c r="W347" i="7" s="1"/>
  <c r="R346" i="7"/>
  <c r="S346" i="7" s="1"/>
  <c r="U346" i="7" s="1"/>
  <c r="V346" i="7" s="1"/>
  <c r="W346" i="7" s="1"/>
  <c r="R345" i="7"/>
  <c r="S345" i="7" s="1"/>
  <c r="U345" i="7" s="1"/>
  <c r="V345" i="7" s="1"/>
  <c r="W345" i="7" s="1"/>
  <c r="R344" i="7"/>
  <c r="S344" i="7" s="1"/>
  <c r="U344" i="7" s="1"/>
  <c r="V344" i="7" s="1"/>
  <c r="W344" i="7" s="1"/>
  <c r="R343" i="7"/>
  <c r="S343" i="7" s="1"/>
  <c r="U343" i="7" s="1"/>
  <c r="V343" i="7" s="1"/>
  <c r="W343" i="7" s="1"/>
  <c r="R342" i="7"/>
  <c r="S342" i="7" s="1"/>
  <c r="U342" i="7" s="1"/>
  <c r="V342" i="7" s="1"/>
  <c r="W342" i="7" s="1"/>
  <c r="R341" i="7"/>
  <c r="S341" i="7" s="1"/>
  <c r="U341" i="7" s="1"/>
  <c r="V341" i="7" s="1"/>
  <c r="W341" i="7" s="1"/>
  <c r="R340" i="7"/>
  <c r="S340" i="7" s="1"/>
  <c r="U340" i="7" s="1"/>
  <c r="V340" i="7" s="1"/>
  <c r="W340" i="7" s="1"/>
  <c r="R339" i="7"/>
  <c r="S339" i="7" s="1"/>
  <c r="U339" i="7" s="1"/>
  <c r="V339" i="7" s="1"/>
  <c r="W339" i="7" s="1"/>
  <c r="R338" i="7"/>
  <c r="S338" i="7" s="1"/>
  <c r="U338" i="7" s="1"/>
  <c r="V338" i="7" s="1"/>
  <c r="W338" i="7" s="1"/>
  <c r="R337" i="7"/>
  <c r="S337" i="7" s="1"/>
  <c r="U337" i="7" s="1"/>
  <c r="V337" i="7" s="1"/>
  <c r="W337" i="7" s="1"/>
  <c r="R336" i="7"/>
  <c r="S336" i="7" s="1"/>
  <c r="U336" i="7" s="1"/>
  <c r="V336" i="7" s="1"/>
  <c r="W336" i="7" s="1"/>
  <c r="R335" i="7"/>
  <c r="S335" i="7" s="1"/>
  <c r="U335" i="7" s="1"/>
  <c r="V335" i="7" s="1"/>
  <c r="W335" i="7" s="1"/>
  <c r="R334" i="7"/>
  <c r="S334" i="7" s="1"/>
  <c r="U334" i="7" s="1"/>
  <c r="V334" i="7" s="1"/>
  <c r="W334" i="7" s="1"/>
  <c r="R333" i="7"/>
  <c r="S333" i="7" s="1"/>
  <c r="U333" i="7" s="1"/>
  <c r="V333" i="7" s="1"/>
  <c r="W333" i="7" s="1"/>
  <c r="R332" i="7"/>
  <c r="S332" i="7" s="1"/>
  <c r="U332" i="7" s="1"/>
  <c r="V332" i="7" s="1"/>
  <c r="W332" i="7" s="1"/>
  <c r="R331" i="7"/>
  <c r="S331" i="7" s="1"/>
  <c r="U331" i="7" s="1"/>
  <c r="V331" i="7" s="1"/>
  <c r="W331" i="7" s="1"/>
  <c r="R330" i="7"/>
  <c r="S330" i="7" s="1"/>
  <c r="U330" i="7" s="1"/>
  <c r="V330" i="7" s="1"/>
  <c r="W330" i="7" s="1"/>
  <c r="R329" i="7"/>
  <c r="S329" i="7" s="1"/>
  <c r="U329" i="7" s="1"/>
  <c r="V329" i="7" s="1"/>
  <c r="W329" i="7" s="1"/>
  <c r="R328" i="7"/>
  <c r="S328" i="7" s="1"/>
  <c r="U328" i="7" s="1"/>
  <c r="V328" i="7" s="1"/>
  <c r="W328" i="7" s="1"/>
  <c r="R327" i="7"/>
  <c r="S327" i="7" s="1"/>
  <c r="U327" i="7" s="1"/>
  <c r="V327" i="7" s="1"/>
  <c r="W327" i="7" s="1"/>
  <c r="R326" i="7"/>
  <c r="S326" i="7" s="1"/>
  <c r="U326" i="7" s="1"/>
  <c r="V326" i="7" s="1"/>
  <c r="W326" i="7" s="1"/>
  <c r="R325" i="7"/>
  <c r="S325" i="7" s="1"/>
  <c r="U325" i="7" s="1"/>
  <c r="V325" i="7" s="1"/>
  <c r="W325" i="7" s="1"/>
  <c r="R324" i="7"/>
  <c r="S324" i="7" s="1"/>
  <c r="U324" i="7" s="1"/>
  <c r="V324" i="7" s="1"/>
  <c r="W324" i="7" s="1"/>
  <c r="R323" i="7"/>
  <c r="S323" i="7" s="1"/>
  <c r="U323" i="7" s="1"/>
  <c r="V323" i="7" s="1"/>
  <c r="W323" i="7" s="1"/>
  <c r="R322" i="7"/>
  <c r="S322" i="7" s="1"/>
  <c r="U322" i="7" s="1"/>
  <c r="V322" i="7" s="1"/>
  <c r="W322" i="7" s="1"/>
  <c r="R321" i="7"/>
  <c r="S321" i="7" s="1"/>
  <c r="U321" i="7" s="1"/>
  <c r="V321" i="7" s="1"/>
  <c r="W321" i="7" s="1"/>
  <c r="R320" i="7"/>
  <c r="S320" i="7" s="1"/>
  <c r="U320" i="7" s="1"/>
  <c r="V320" i="7" s="1"/>
  <c r="W320" i="7" s="1"/>
  <c r="R319" i="7"/>
  <c r="S319" i="7" s="1"/>
  <c r="U319" i="7" s="1"/>
  <c r="V319" i="7" s="1"/>
  <c r="W319" i="7" s="1"/>
  <c r="R318" i="7"/>
  <c r="S318" i="7" s="1"/>
  <c r="U318" i="7" s="1"/>
  <c r="V318" i="7" s="1"/>
  <c r="W318" i="7" s="1"/>
  <c r="R317" i="7"/>
  <c r="S317" i="7" s="1"/>
  <c r="U317" i="7" s="1"/>
  <c r="V317" i="7" s="1"/>
  <c r="W317" i="7" s="1"/>
  <c r="R316" i="7"/>
  <c r="S316" i="7" s="1"/>
  <c r="U316" i="7" s="1"/>
  <c r="V316" i="7" s="1"/>
  <c r="W316" i="7" s="1"/>
  <c r="R315" i="7"/>
  <c r="S315" i="7" s="1"/>
  <c r="U315" i="7" s="1"/>
  <c r="V315" i="7" s="1"/>
  <c r="W315" i="7" s="1"/>
  <c r="R314" i="7"/>
  <c r="S314" i="7" s="1"/>
  <c r="U314" i="7" s="1"/>
  <c r="V314" i="7" s="1"/>
  <c r="W314" i="7" s="1"/>
  <c r="R313" i="7"/>
  <c r="S313" i="7" s="1"/>
  <c r="U313" i="7" s="1"/>
  <c r="V313" i="7" s="1"/>
  <c r="W313" i="7" s="1"/>
  <c r="R312" i="7"/>
  <c r="S312" i="7" s="1"/>
  <c r="U312" i="7" s="1"/>
  <c r="V312" i="7" s="1"/>
  <c r="W312" i="7" s="1"/>
  <c r="R311" i="7"/>
  <c r="S311" i="7" s="1"/>
  <c r="U311" i="7" s="1"/>
  <c r="V311" i="7" s="1"/>
  <c r="W311" i="7" s="1"/>
  <c r="R310" i="7"/>
  <c r="S310" i="7" s="1"/>
  <c r="U310" i="7" s="1"/>
  <c r="V310" i="7" s="1"/>
  <c r="W310" i="7" s="1"/>
  <c r="R309" i="7"/>
  <c r="S309" i="7" s="1"/>
  <c r="U309" i="7" s="1"/>
  <c r="V309" i="7" s="1"/>
  <c r="W309" i="7" s="1"/>
  <c r="R308" i="7"/>
  <c r="S308" i="7" s="1"/>
  <c r="U308" i="7" s="1"/>
  <c r="V308" i="7" s="1"/>
  <c r="W308" i="7" s="1"/>
  <c r="R307" i="7"/>
  <c r="S307" i="7" s="1"/>
  <c r="U307" i="7" s="1"/>
  <c r="V307" i="7" s="1"/>
  <c r="W307" i="7" s="1"/>
  <c r="R306" i="7"/>
  <c r="S306" i="7" s="1"/>
  <c r="U306" i="7" s="1"/>
  <c r="V306" i="7" s="1"/>
  <c r="W306" i="7" s="1"/>
  <c r="R305" i="7"/>
  <c r="S305" i="7" s="1"/>
  <c r="U305" i="7" s="1"/>
  <c r="V305" i="7" s="1"/>
  <c r="W305" i="7" s="1"/>
  <c r="R304" i="7"/>
  <c r="S304" i="7" s="1"/>
  <c r="U304" i="7" s="1"/>
  <c r="V304" i="7" s="1"/>
  <c r="W304" i="7" s="1"/>
  <c r="R303" i="7"/>
  <c r="S303" i="7" s="1"/>
  <c r="U303" i="7" s="1"/>
  <c r="V303" i="7" s="1"/>
  <c r="W303" i="7" s="1"/>
  <c r="R302" i="7"/>
  <c r="S302" i="7" s="1"/>
  <c r="U302" i="7" s="1"/>
  <c r="V302" i="7" s="1"/>
  <c r="W302" i="7" s="1"/>
  <c r="R301" i="7"/>
  <c r="S301" i="7" s="1"/>
  <c r="U301" i="7" s="1"/>
  <c r="V301" i="7" s="1"/>
  <c r="W301" i="7" s="1"/>
  <c r="R300" i="7"/>
  <c r="S300" i="7" s="1"/>
  <c r="U300" i="7" s="1"/>
  <c r="V300" i="7" s="1"/>
  <c r="W300" i="7" s="1"/>
  <c r="R299" i="7"/>
  <c r="S299" i="7" s="1"/>
  <c r="U299" i="7" s="1"/>
  <c r="V299" i="7" s="1"/>
  <c r="W299" i="7" s="1"/>
  <c r="R298" i="7"/>
  <c r="S298" i="7" s="1"/>
  <c r="U298" i="7" s="1"/>
  <c r="V298" i="7" s="1"/>
  <c r="W298" i="7" s="1"/>
  <c r="R297" i="7"/>
  <c r="S297" i="7" s="1"/>
  <c r="U297" i="7" s="1"/>
  <c r="V297" i="7" s="1"/>
  <c r="W297" i="7" s="1"/>
  <c r="R296" i="7"/>
  <c r="S296" i="7" s="1"/>
  <c r="U296" i="7" s="1"/>
  <c r="V296" i="7" s="1"/>
  <c r="W296" i="7" s="1"/>
  <c r="R295" i="7"/>
  <c r="S295" i="7" s="1"/>
  <c r="U295" i="7" s="1"/>
  <c r="V295" i="7" s="1"/>
  <c r="W295" i="7" s="1"/>
  <c r="R294" i="7"/>
  <c r="S294" i="7" s="1"/>
  <c r="U294" i="7" s="1"/>
  <c r="V294" i="7" s="1"/>
  <c r="W294" i="7" s="1"/>
  <c r="R293" i="7"/>
  <c r="S293" i="7" s="1"/>
  <c r="U293" i="7" s="1"/>
  <c r="V293" i="7" s="1"/>
  <c r="W293" i="7" s="1"/>
  <c r="R292" i="7"/>
  <c r="S292" i="7" s="1"/>
  <c r="U292" i="7" s="1"/>
  <c r="V292" i="7" s="1"/>
  <c r="W292" i="7" s="1"/>
  <c r="R291" i="7"/>
  <c r="S291" i="7" s="1"/>
  <c r="U291" i="7" s="1"/>
  <c r="V291" i="7" s="1"/>
  <c r="W291" i="7" s="1"/>
  <c r="R290" i="7"/>
  <c r="S290" i="7" s="1"/>
  <c r="U290" i="7" s="1"/>
  <c r="V290" i="7" s="1"/>
  <c r="W290" i="7" s="1"/>
  <c r="R289" i="7"/>
  <c r="S289" i="7" s="1"/>
  <c r="U289" i="7" s="1"/>
  <c r="V289" i="7" s="1"/>
  <c r="W289" i="7" s="1"/>
  <c r="R288" i="7"/>
  <c r="S288" i="7" s="1"/>
  <c r="U288" i="7" s="1"/>
  <c r="V288" i="7" s="1"/>
  <c r="W288" i="7" s="1"/>
  <c r="R287" i="7"/>
  <c r="S287" i="7" s="1"/>
  <c r="U287" i="7" s="1"/>
  <c r="V287" i="7" s="1"/>
  <c r="W287" i="7" s="1"/>
  <c r="R286" i="7"/>
  <c r="S286" i="7" s="1"/>
  <c r="U286" i="7" s="1"/>
  <c r="V286" i="7" s="1"/>
  <c r="W286" i="7" s="1"/>
  <c r="R285" i="7"/>
  <c r="S285" i="7" s="1"/>
  <c r="U285" i="7" s="1"/>
  <c r="V285" i="7" s="1"/>
  <c r="W285" i="7" s="1"/>
  <c r="R284" i="7"/>
  <c r="S284" i="7" s="1"/>
  <c r="U284" i="7" s="1"/>
  <c r="V284" i="7" s="1"/>
  <c r="W284" i="7" s="1"/>
  <c r="R283" i="7"/>
  <c r="S283" i="7" s="1"/>
  <c r="U283" i="7" s="1"/>
  <c r="V283" i="7" s="1"/>
  <c r="W283" i="7" s="1"/>
  <c r="R251" i="7"/>
  <c r="S251" i="7" s="1"/>
  <c r="U251" i="7" s="1"/>
  <c r="V251" i="7" s="1"/>
  <c r="W251" i="7" s="1"/>
  <c r="R250" i="7"/>
  <c r="S250" i="7" s="1"/>
  <c r="U250" i="7" s="1"/>
  <c r="V250" i="7" s="1"/>
  <c r="W250" i="7" s="1"/>
  <c r="R249" i="7"/>
  <c r="S249" i="7" s="1"/>
  <c r="U249" i="7" s="1"/>
  <c r="V249" i="7" s="1"/>
  <c r="W249" i="7" s="1"/>
  <c r="V248" i="7"/>
  <c r="W248" i="7" s="1"/>
  <c r="R248" i="7"/>
  <c r="S248" i="7" s="1"/>
  <c r="R247" i="7"/>
  <c r="S247" i="7" s="1"/>
  <c r="U247" i="7" s="1"/>
  <c r="V247" i="7" s="1"/>
  <c r="W247" i="7" s="1"/>
  <c r="R277" i="7"/>
  <c r="S277" i="7" s="1"/>
  <c r="U277" i="7" s="1"/>
  <c r="V277" i="7" s="1"/>
  <c r="W277" i="7" s="1"/>
  <c r="R276" i="7"/>
  <c r="S276" i="7" s="1"/>
  <c r="U276" i="7" s="1"/>
  <c r="V276" i="7" s="1"/>
  <c r="W276" i="7" s="1"/>
  <c r="R275" i="7"/>
  <c r="S275" i="7" s="1"/>
  <c r="U275" i="7" s="1"/>
  <c r="V275" i="7" s="1"/>
  <c r="W275" i="7" s="1"/>
  <c r="R274" i="7"/>
  <c r="S274" i="7" s="1"/>
  <c r="U274" i="7" s="1"/>
  <c r="V274" i="7" s="1"/>
  <c r="W274" i="7" s="1"/>
  <c r="R273" i="7"/>
  <c r="S273" i="7" s="1"/>
  <c r="U273" i="7" s="1"/>
  <c r="V273" i="7" s="1"/>
  <c r="W273" i="7" s="1"/>
  <c r="R272" i="7"/>
  <c r="S272" i="7" s="1"/>
  <c r="U272" i="7" s="1"/>
  <c r="V272" i="7" s="1"/>
  <c r="W272" i="7" s="1"/>
  <c r="R271" i="7"/>
  <c r="S271" i="7" s="1"/>
  <c r="U271" i="7" s="1"/>
  <c r="V271" i="7" s="1"/>
  <c r="W271" i="7" s="1"/>
  <c r="R270" i="7"/>
  <c r="S270" i="7" s="1"/>
  <c r="U270" i="7" s="1"/>
  <c r="V270" i="7" s="1"/>
  <c r="W270" i="7" s="1"/>
  <c r="R269" i="7"/>
  <c r="S269" i="7" s="1"/>
  <c r="U269" i="7" s="1"/>
  <c r="V269" i="7" s="1"/>
  <c r="W269" i="7" s="1"/>
  <c r="R268" i="7"/>
  <c r="S268" i="7" s="1"/>
  <c r="U268" i="7" s="1"/>
  <c r="V268" i="7" s="1"/>
  <c r="W268" i="7" s="1"/>
  <c r="R267" i="7"/>
  <c r="S267" i="7" s="1"/>
  <c r="U267" i="7" s="1"/>
  <c r="V267" i="7" s="1"/>
  <c r="W267" i="7" s="1"/>
  <c r="R266" i="7"/>
  <c r="S266" i="7" s="1"/>
  <c r="U266" i="7" s="1"/>
  <c r="V266" i="7" s="1"/>
  <c r="W266" i="7" s="1"/>
  <c r="R265" i="7"/>
  <c r="S265" i="7" s="1"/>
  <c r="U265" i="7" s="1"/>
  <c r="V265" i="7" s="1"/>
  <c r="W265" i="7" s="1"/>
  <c r="R264" i="7"/>
  <c r="S264" i="7" s="1"/>
  <c r="U264" i="7" s="1"/>
  <c r="V264" i="7" s="1"/>
  <c r="W264" i="7" s="1"/>
  <c r="R263" i="7"/>
  <c r="S263" i="7" s="1"/>
  <c r="U263" i="7" s="1"/>
  <c r="V263" i="7" s="1"/>
  <c r="W263" i="7" s="1"/>
  <c r="R262" i="7"/>
  <c r="S262" i="7" s="1"/>
  <c r="U262" i="7" s="1"/>
  <c r="V262" i="7" s="1"/>
  <c r="W262" i="7" s="1"/>
  <c r="R261" i="7"/>
  <c r="S261" i="7" s="1"/>
  <c r="U261" i="7" s="1"/>
  <c r="V261" i="7" s="1"/>
  <c r="W261" i="7" s="1"/>
  <c r="R260" i="7"/>
  <c r="S260" i="7" s="1"/>
  <c r="U260" i="7" s="1"/>
  <c r="V260" i="7" s="1"/>
  <c r="W260" i="7" s="1"/>
  <c r="R259" i="7"/>
  <c r="S259" i="7" s="1"/>
  <c r="U259" i="7" s="1"/>
  <c r="V259" i="7" s="1"/>
  <c r="W259" i="7" s="1"/>
  <c r="R258" i="7"/>
  <c r="S258" i="7" s="1"/>
  <c r="U258" i="7" s="1"/>
  <c r="V258" i="7" s="1"/>
  <c r="W258" i="7" s="1"/>
  <c r="R257" i="7"/>
  <c r="S257" i="7" s="1"/>
  <c r="U257" i="7" s="1"/>
  <c r="V257" i="7" s="1"/>
  <c r="W257" i="7" s="1"/>
  <c r="R256" i="7"/>
  <c r="S256" i="7" s="1"/>
  <c r="U256" i="7" s="1"/>
  <c r="V256" i="7" s="1"/>
  <c r="W256" i="7" s="1"/>
  <c r="R255" i="7"/>
  <c r="S255" i="7" s="1"/>
  <c r="U255" i="7" s="1"/>
  <c r="V255" i="7" s="1"/>
  <c r="W255" i="7" s="1"/>
  <c r="R254" i="7"/>
  <c r="S254" i="7" s="1"/>
  <c r="U254" i="7" s="1"/>
  <c r="V254" i="7" s="1"/>
  <c r="W254" i="7" s="1"/>
  <c r="R253" i="7"/>
  <c r="S253" i="7" s="1"/>
  <c r="U253" i="7" s="1"/>
  <c r="V253" i="7" s="1"/>
  <c r="W253" i="7" s="1"/>
  <c r="R252" i="7"/>
  <c r="S252" i="7" s="1"/>
  <c r="U252" i="7" s="1"/>
  <c r="V252" i="7" s="1"/>
  <c r="W252" i="7" s="1"/>
  <c r="R241" i="7"/>
  <c r="S241" i="7" s="1"/>
  <c r="U241" i="7" s="1"/>
  <c r="V241" i="7" s="1"/>
  <c r="W241" i="7" s="1"/>
  <c r="R240" i="7"/>
  <c r="S240" i="7" s="1"/>
  <c r="U240" i="7" s="1"/>
  <c r="V240" i="7" s="1"/>
  <c r="W240" i="7" s="1"/>
  <c r="R239" i="7"/>
  <c r="S239" i="7" s="1"/>
  <c r="U239" i="7" s="1"/>
  <c r="V239" i="7" s="1"/>
  <c r="W239" i="7" s="1"/>
  <c r="R238" i="7"/>
  <c r="S238" i="7" s="1"/>
  <c r="U238" i="7" s="1"/>
  <c r="V238" i="7" s="1"/>
  <c r="W238" i="7" s="1"/>
  <c r="R237" i="7"/>
  <c r="S237" i="7" s="1"/>
  <c r="U237" i="7" s="1"/>
  <c r="V237" i="7" s="1"/>
  <c r="W237" i="7" s="1"/>
  <c r="R246" i="7"/>
  <c r="S246" i="7" s="1"/>
  <c r="U246" i="7" s="1"/>
  <c r="V246" i="7" s="1"/>
  <c r="W246" i="7" s="1"/>
  <c r="R245" i="7"/>
  <c r="S245" i="7" s="1"/>
  <c r="U245" i="7" s="1"/>
  <c r="V245" i="7" s="1"/>
  <c r="W245" i="7" s="1"/>
  <c r="R244" i="7"/>
  <c r="S244" i="7" s="1"/>
  <c r="U244" i="7" s="1"/>
  <c r="V244" i="7" s="1"/>
  <c r="W244" i="7" s="1"/>
  <c r="R243" i="7"/>
  <c r="S243" i="7" s="1"/>
  <c r="U243" i="7" s="1"/>
  <c r="V243" i="7" s="1"/>
  <c r="W243" i="7" s="1"/>
  <c r="R242" i="7"/>
  <c r="S242" i="7" s="1"/>
  <c r="U242" i="7" s="1"/>
  <c r="V242" i="7" s="1"/>
  <c r="W242" i="7" s="1"/>
  <c r="R234" i="7"/>
  <c r="S234" i="7" s="1"/>
  <c r="U234" i="7" s="1"/>
  <c r="V234" i="7" s="1"/>
  <c r="W234" i="7" s="1"/>
  <c r="R233" i="7"/>
  <c r="S233" i="7" s="1"/>
  <c r="U233" i="7" s="1"/>
  <c r="V233" i="7" s="1"/>
  <c r="W233" i="7" s="1"/>
  <c r="R236" i="7"/>
  <c r="S236" i="7" s="1"/>
  <c r="U236" i="7" s="1"/>
  <c r="V236" i="7" s="1"/>
  <c r="W236" i="7" s="1"/>
  <c r="R235" i="7"/>
  <c r="S235" i="7" s="1"/>
  <c r="U235" i="7" s="1"/>
  <c r="V235" i="7" s="1"/>
  <c r="W235" i="7" s="1"/>
  <c r="H8" i="10"/>
  <c r="G3" i="12"/>
  <c r="H9" i="10"/>
  <c r="I3" i="11"/>
  <c r="H10" i="10"/>
  <c r="R141" i="7" l="1"/>
  <c r="S141" i="7" s="1"/>
  <c r="U141" i="7" s="1"/>
  <c r="V141" i="7" s="1"/>
  <c r="W141" i="7" s="1"/>
  <c r="R140" i="7"/>
  <c r="S140" i="7" s="1"/>
  <c r="U140" i="7" s="1"/>
  <c r="V140" i="7" s="1"/>
  <c r="W140" i="7" s="1"/>
  <c r="R139" i="7"/>
  <c r="S139" i="7" s="1"/>
  <c r="U139" i="7" s="1"/>
  <c r="V139" i="7" s="1"/>
  <c r="W139" i="7" s="1"/>
  <c r="R138" i="7"/>
  <c r="S138" i="7" s="1"/>
  <c r="U138" i="7" s="1"/>
  <c r="V138" i="7" s="1"/>
  <c r="W138" i="7" s="1"/>
  <c r="R137" i="7"/>
  <c r="S137" i="7" s="1"/>
  <c r="U137" i="7" s="1"/>
  <c r="V137" i="7" s="1"/>
  <c r="W137" i="7" s="1"/>
  <c r="R136" i="7"/>
  <c r="S136" i="7" s="1"/>
  <c r="U136" i="7" s="1"/>
  <c r="V136" i="7" s="1"/>
  <c r="W136" i="7" s="1"/>
  <c r="R135" i="7"/>
  <c r="S135" i="7" s="1"/>
  <c r="U135" i="7" s="1"/>
  <c r="V135" i="7" s="1"/>
  <c r="W135" i="7" s="1"/>
  <c r="R134" i="7"/>
  <c r="S134" i="7" s="1"/>
  <c r="U134" i="7" s="1"/>
  <c r="V134" i="7" s="1"/>
  <c r="W134" i="7" s="1"/>
  <c r="R133" i="7"/>
  <c r="S133" i="7" s="1"/>
  <c r="U133" i="7" s="1"/>
  <c r="V133" i="7" s="1"/>
  <c r="W133" i="7" s="1"/>
  <c r="R132" i="7"/>
  <c r="S132" i="7" s="1"/>
  <c r="U132" i="7" s="1"/>
  <c r="V132" i="7" s="1"/>
  <c r="W132" i="7" s="1"/>
  <c r="R131" i="7"/>
  <c r="S131" i="7" s="1"/>
  <c r="U131" i="7" s="1"/>
  <c r="V131" i="7" s="1"/>
  <c r="W131" i="7" s="1"/>
  <c r="R130" i="7"/>
  <c r="S130" i="7" s="1"/>
  <c r="U130" i="7" s="1"/>
  <c r="V130" i="7" s="1"/>
  <c r="W130" i="7" s="1"/>
  <c r="R129" i="7"/>
  <c r="S129" i="7" s="1"/>
  <c r="U129" i="7" s="1"/>
  <c r="V129" i="7" s="1"/>
  <c r="W129" i="7" s="1"/>
  <c r="R128" i="7"/>
  <c r="S128" i="7" s="1"/>
  <c r="U128" i="7" s="1"/>
  <c r="V128" i="7" s="1"/>
  <c r="W128" i="7" s="1"/>
  <c r="R127" i="7"/>
  <c r="S127" i="7" s="1"/>
  <c r="U127" i="7" s="1"/>
  <c r="V127" i="7" s="1"/>
  <c r="W127" i="7" s="1"/>
  <c r="R126" i="7"/>
  <c r="S126" i="7" s="1"/>
  <c r="U126" i="7" s="1"/>
  <c r="V126" i="7" s="1"/>
  <c r="W126" i="7" s="1"/>
  <c r="R125" i="7"/>
  <c r="S125" i="7" s="1"/>
  <c r="U125" i="7" s="1"/>
  <c r="V125" i="7" s="1"/>
  <c r="W125" i="7" s="1"/>
  <c r="R124" i="7"/>
  <c r="S124" i="7" s="1"/>
  <c r="U124" i="7" s="1"/>
  <c r="V124" i="7" s="1"/>
  <c r="W124" i="7" s="1"/>
  <c r="R123" i="7"/>
  <c r="S123" i="7" s="1"/>
  <c r="U123" i="7" s="1"/>
  <c r="V123" i="7" s="1"/>
  <c r="W123" i="7" s="1"/>
  <c r="R122" i="7"/>
  <c r="S122" i="7" s="1"/>
  <c r="U122" i="7" s="1"/>
  <c r="V122" i="7" s="1"/>
  <c r="W122" i="7" s="1"/>
  <c r="R121" i="7"/>
  <c r="S121" i="7" s="1"/>
  <c r="U121" i="7" s="1"/>
  <c r="V121" i="7" s="1"/>
  <c r="W121" i="7" s="1"/>
  <c r="R120" i="7"/>
  <c r="S120" i="7" s="1"/>
  <c r="U120" i="7" s="1"/>
  <c r="V120" i="7" s="1"/>
  <c r="W120" i="7" s="1"/>
  <c r="R119" i="7"/>
  <c r="S119" i="7" s="1"/>
  <c r="U119" i="7" s="1"/>
  <c r="V119" i="7" s="1"/>
  <c r="W119" i="7" s="1"/>
  <c r="R118" i="7"/>
  <c r="S118" i="7" s="1"/>
  <c r="U118" i="7" s="1"/>
  <c r="V118" i="7" s="1"/>
  <c r="W118" i="7" s="1"/>
  <c r="R117" i="7"/>
  <c r="S117" i="7" s="1"/>
  <c r="U117" i="7" s="1"/>
  <c r="V117" i="7" s="1"/>
  <c r="W117" i="7" s="1"/>
  <c r="R116" i="7"/>
  <c r="S116" i="7" s="1"/>
  <c r="U116" i="7" s="1"/>
  <c r="V116" i="7" s="1"/>
  <c r="W116" i="7" s="1"/>
  <c r="R115" i="7"/>
  <c r="S115" i="7" s="1"/>
  <c r="U115" i="7" s="1"/>
  <c r="V115" i="7" s="1"/>
  <c r="W115" i="7" s="1"/>
  <c r="R114" i="7"/>
  <c r="S114" i="7" s="1"/>
  <c r="U114" i="7" s="1"/>
  <c r="V114" i="7" s="1"/>
  <c r="W114" i="7" s="1"/>
  <c r="R113" i="7"/>
  <c r="S113" i="7" s="1"/>
  <c r="U113" i="7" s="1"/>
  <c r="V113" i="7" s="1"/>
  <c r="W113" i="7" s="1"/>
  <c r="R112" i="7"/>
  <c r="S112" i="7" s="1"/>
  <c r="U112" i="7" s="1"/>
  <c r="V112" i="7" s="1"/>
  <c r="W112" i="7" s="1"/>
  <c r="R111" i="7"/>
  <c r="S111" i="7" s="1"/>
  <c r="U111" i="7" s="1"/>
  <c r="V111" i="7" s="1"/>
  <c r="W111" i="7" s="1"/>
  <c r="R110" i="7"/>
  <c r="S110" i="7" s="1"/>
  <c r="U110" i="7" s="1"/>
  <c r="V110" i="7" s="1"/>
  <c r="W110" i="7" s="1"/>
  <c r="R109" i="7"/>
  <c r="S109" i="7" s="1"/>
  <c r="U109" i="7" s="1"/>
  <c r="V109" i="7" s="1"/>
  <c r="W109" i="7" s="1"/>
  <c r="R102" i="7"/>
  <c r="S102" i="7" s="1"/>
  <c r="U102" i="7" s="1"/>
  <c r="V102" i="7" s="1"/>
  <c r="W102" i="7" s="1"/>
  <c r="R101" i="7"/>
  <c r="S101" i="7" s="1"/>
  <c r="U101" i="7" s="1"/>
  <c r="V101" i="7" s="1"/>
  <c r="W101" i="7" s="1"/>
  <c r="R100" i="7"/>
  <c r="S100" i="7" s="1"/>
  <c r="U100" i="7" s="1"/>
  <c r="V100" i="7" s="1"/>
  <c r="W100" i="7" s="1"/>
  <c r="R108" i="7"/>
  <c r="S108" i="7" s="1"/>
  <c r="U108" i="7" s="1"/>
  <c r="V108" i="7" s="1"/>
  <c r="W108" i="7" s="1"/>
  <c r="R107" i="7"/>
  <c r="S107" i="7" s="1"/>
  <c r="U107" i="7" s="1"/>
  <c r="V107" i="7" s="1"/>
  <c r="W107" i="7" s="1"/>
  <c r="R106" i="7"/>
  <c r="S106" i="7" s="1"/>
  <c r="U106" i="7" s="1"/>
  <c r="V106" i="7" s="1"/>
  <c r="W106" i="7" s="1"/>
  <c r="T105" i="7"/>
  <c r="R105" i="7"/>
  <c r="S105" i="7" s="1"/>
  <c r="R104" i="7"/>
  <c r="S104" i="7" s="1"/>
  <c r="U104" i="7" s="1"/>
  <c r="V104" i="7" s="1"/>
  <c r="W104" i="7" s="1"/>
  <c r="R103" i="7"/>
  <c r="S103" i="7" s="1"/>
  <c r="U103" i="7" s="1"/>
  <c r="V103" i="7" s="1"/>
  <c r="W103" i="7" s="1"/>
  <c r="R99" i="7"/>
  <c r="S99" i="7" s="1"/>
  <c r="U99" i="7" s="1"/>
  <c r="V99" i="7" s="1"/>
  <c r="W99" i="7" s="1"/>
  <c r="R98" i="7"/>
  <c r="S98" i="7" s="1"/>
  <c r="U98" i="7" s="1"/>
  <c r="V98" i="7" s="1"/>
  <c r="W98" i="7" s="1"/>
  <c r="R97" i="7"/>
  <c r="S97" i="7" s="1"/>
  <c r="U97" i="7" s="1"/>
  <c r="V97" i="7" s="1"/>
  <c r="W97" i="7" s="1"/>
  <c r="R96" i="7"/>
  <c r="S96" i="7" s="1"/>
  <c r="U96" i="7" s="1"/>
  <c r="V96" i="7" s="1"/>
  <c r="W96" i="7" s="1"/>
  <c r="R95" i="7"/>
  <c r="S95" i="7" s="1"/>
  <c r="U95" i="7" s="1"/>
  <c r="V95" i="7" s="1"/>
  <c r="W95" i="7" s="1"/>
  <c r="R94" i="7"/>
  <c r="S94" i="7" s="1"/>
  <c r="U94" i="7" s="1"/>
  <c r="V94" i="7" s="1"/>
  <c r="W94" i="7" s="1"/>
  <c r="R93" i="7"/>
  <c r="S93" i="7" s="1"/>
  <c r="U93" i="7" s="1"/>
  <c r="V93" i="7" s="1"/>
  <c r="W93" i="7" s="1"/>
  <c r="R92" i="7"/>
  <c r="S92" i="7" s="1"/>
  <c r="U92" i="7" s="1"/>
  <c r="V92" i="7" s="1"/>
  <c r="W92" i="7" s="1"/>
  <c r="R91" i="7"/>
  <c r="S91" i="7" s="1"/>
  <c r="U91" i="7" s="1"/>
  <c r="V91" i="7" s="1"/>
  <c r="W91" i="7" s="1"/>
  <c r="R90" i="7"/>
  <c r="S90" i="7" s="1"/>
  <c r="U90" i="7" s="1"/>
  <c r="V90" i="7" s="1"/>
  <c r="W90" i="7" s="1"/>
  <c r="R89" i="7"/>
  <c r="S89" i="7" s="1"/>
  <c r="U89" i="7" s="1"/>
  <c r="V89" i="7" s="1"/>
  <c r="W89" i="7" s="1"/>
  <c r="R88" i="7"/>
  <c r="S88" i="7" s="1"/>
  <c r="U88" i="7" s="1"/>
  <c r="V88" i="7" s="1"/>
  <c r="W88" i="7" s="1"/>
  <c r="R87" i="7"/>
  <c r="S87" i="7" s="1"/>
  <c r="U87" i="7" s="1"/>
  <c r="V87" i="7" s="1"/>
  <c r="W87" i="7" s="1"/>
  <c r="R86" i="7"/>
  <c r="S86" i="7" s="1"/>
  <c r="U86" i="7" s="1"/>
  <c r="V86" i="7" s="1"/>
  <c r="W86" i="7" s="1"/>
  <c r="R85" i="7"/>
  <c r="S85" i="7" s="1"/>
  <c r="U85" i="7" s="1"/>
  <c r="V85" i="7" s="1"/>
  <c r="W85" i="7" s="1"/>
  <c r="R84" i="7"/>
  <c r="S84" i="7" s="1"/>
  <c r="U84" i="7" s="1"/>
  <c r="V84" i="7" s="1"/>
  <c r="W84" i="7" s="1"/>
  <c r="R83" i="7"/>
  <c r="S83" i="7" s="1"/>
  <c r="U83" i="7" s="1"/>
  <c r="V83" i="7" s="1"/>
  <c r="W83" i="7" s="1"/>
  <c r="R82" i="7"/>
  <c r="S82" i="7" s="1"/>
  <c r="U82" i="7" s="1"/>
  <c r="V82" i="7" s="1"/>
  <c r="W82" i="7" s="1"/>
  <c r="R81" i="7"/>
  <c r="S81" i="7" s="1"/>
  <c r="U81" i="7" s="1"/>
  <c r="V81" i="7" s="1"/>
  <c r="W81" i="7" s="1"/>
  <c r="R80" i="7"/>
  <c r="S80" i="7" s="1"/>
  <c r="U80" i="7" s="1"/>
  <c r="V80" i="7" s="1"/>
  <c r="W80" i="7" s="1"/>
  <c r="R79" i="7"/>
  <c r="S79" i="7" s="1"/>
  <c r="U79" i="7" s="1"/>
  <c r="V79" i="7" s="1"/>
  <c r="W79" i="7" s="1"/>
  <c r="R78" i="7"/>
  <c r="S78" i="7" s="1"/>
  <c r="U78" i="7" s="1"/>
  <c r="V78" i="7" s="1"/>
  <c r="W78" i="7" s="1"/>
  <c r="R77" i="7"/>
  <c r="S77" i="7" s="1"/>
  <c r="U77" i="7" s="1"/>
  <c r="V77" i="7" s="1"/>
  <c r="W77" i="7" s="1"/>
  <c r="R76" i="7"/>
  <c r="S76" i="7" s="1"/>
  <c r="U76" i="7" s="1"/>
  <c r="V76" i="7" s="1"/>
  <c r="W76" i="7" s="1"/>
  <c r="R75" i="7"/>
  <c r="S75" i="7" s="1"/>
  <c r="U75" i="7" s="1"/>
  <c r="V75" i="7" s="1"/>
  <c r="W75" i="7" s="1"/>
  <c r="R74" i="7"/>
  <c r="S74" i="7" s="1"/>
  <c r="U74" i="7" s="1"/>
  <c r="V74" i="7" s="1"/>
  <c r="W74" i="7" s="1"/>
  <c r="R73" i="7"/>
  <c r="S73" i="7" s="1"/>
  <c r="U73" i="7" s="1"/>
  <c r="V73" i="7" s="1"/>
  <c r="W73" i="7" s="1"/>
  <c r="R72" i="7"/>
  <c r="S72" i="7" s="1"/>
  <c r="U72" i="7" s="1"/>
  <c r="V72" i="7" s="1"/>
  <c r="W72" i="7" s="1"/>
  <c r="R71" i="7"/>
  <c r="S71" i="7" s="1"/>
  <c r="U71" i="7" s="1"/>
  <c r="V71" i="7" s="1"/>
  <c r="W71" i="7" s="1"/>
  <c r="R70" i="7"/>
  <c r="S70" i="7" s="1"/>
  <c r="U70" i="7" s="1"/>
  <c r="V70" i="7" s="1"/>
  <c r="W70" i="7" s="1"/>
  <c r="R69" i="7"/>
  <c r="S69" i="7" s="1"/>
  <c r="U69" i="7" s="1"/>
  <c r="V69" i="7" s="1"/>
  <c r="W69" i="7" s="1"/>
  <c r="R68" i="7"/>
  <c r="S68" i="7" s="1"/>
  <c r="U68" i="7" s="1"/>
  <c r="V68" i="7" s="1"/>
  <c r="W68" i="7" s="1"/>
  <c r="R67" i="7"/>
  <c r="S67" i="7" s="1"/>
  <c r="U67" i="7" s="1"/>
  <c r="V67" i="7" s="1"/>
  <c r="W67" i="7" s="1"/>
  <c r="R66" i="7"/>
  <c r="S66" i="7" s="1"/>
  <c r="U66" i="7" s="1"/>
  <c r="V66" i="7" s="1"/>
  <c r="W66" i="7" s="1"/>
  <c r="R65" i="7"/>
  <c r="S65" i="7" s="1"/>
  <c r="U65" i="7" s="1"/>
  <c r="V65" i="7" s="1"/>
  <c r="W65" i="7" s="1"/>
  <c r="R64" i="7"/>
  <c r="S64" i="7" s="1"/>
  <c r="U64" i="7" s="1"/>
  <c r="V64" i="7" s="1"/>
  <c r="W64" i="7" s="1"/>
  <c r="R63" i="7"/>
  <c r="S63" i="7" s="1"/>
  <c r="U63" i="7" s="1"/>
  <c r="V63" i="7" s="1"/>
  <c r="W63" i="7" s="1"/>
  <c r="R62" i="7"/>
  <c r="S62" i="7" s="1"/>
  <c r="U62" i="7" s="1"/>
  <c r="V62" i="7" s="1"/>
  <c r="W62" i="7" s="1"/>
  <c r="R61" i="7"/>
  <c r="S61" i="7" s="1"/>
  <c r="U61" i="7" s="1"/>
  <c r="V61" i="7" s="1"/>
  <c r="W61" i="7" s="1"/>
  <c r="R60" i="7"/>
  <c r="S60" i="7" s="1"/>
  <c r="U60" i="7" s="1"/>
  <c r="V60" i="7" s="1"/>
  <c r="W60" i="7" s="1"/>
  <c r="R59" i="7"/>
  <c r="S59" i="7" s="1"/>
  <c r="U59" i="7" s="1"/>
  <c r="V59" i="7" s="1"/>
  <c r="W59" i="7" s="1"/>
  <c r="T58" i="7"/>
  <c r="R58" i="7"/>
  <c r="S58" i="7" s="1"/>
  <c r="R57" i="7"/>
  <c r="S57" i="7" s="1"/>
  <c r="U57" i="7" s="1"/>
  <c r="V57" i="7" s="1"/>
  <c r="W57" i="7" s="1"/>
  <c r="R56" i="7"/>
  <c r="S56" i="7" s="1"/>
  <c r="U56" i="7" s="1"/>
  <c r="V56" i="7" s="1"/>
  <c r="W56" i="7" s="1"/>
  <c r="R55" i="7"/>
  <c r="S55" i="7" s="1"/>
  <c r="U55" i="7" s="1"/>
  <c r="V55" i="7" s="1"/>
  <c r="W55" i="7" s="1"/>
  <c r="R54" i="7"/>
  <c r="S54" i="7" s="1"/>
  <c r="U54" i="7" s="1"/>
  <c r="V54" i="7" s="1"/>
  <c r="W54" i="7" s="1"/>
  <c r="R53" i="7"/>
  <c r="S53" i="7" s="1"/>
  <c r="U53" i="7" s="1"/>
  <c r="V53" i="7" s="1"/>
  <c r="W53" i="7" s="1"/>
  <c r="R52" i="7"/>
  <c r="S52" i="7" s="1"/>
  <c r="U52" i="7" s="1"/>
  <c r="V52" i="7" s="1"/>
  <c r="W52" i="7" s="1"/>
  <c r="R51" i="7"/>
  <c r="S51" i="7" s="1"/>
  <c r="U51" i="7" s="1"/>
  <c r="V51" i="7" s="1"/>
  <c r="W51" i="7" s="1"/>
  <c r="R50" i="7"/>
  <c r="S50" i="7" s="1"/>
  <c r="U50" i="7" s="1"/>
  <c r="V50" i="7" s="1"/>
  <c r="W50" i="7" s="1"/>
  <c r="R49" i="7"/>
  <c r="S49" i="7" s="1"/>
  <c r="U49" i="7" s="1"/>
  <c r="V49" i="7" s="1"/>
  <c r="W49" i="7" s="1"/>
  <c r="R48" i="7"/>
  <c r="S48" i="7" s="1"/>
  <c r="U48" i="7" s="1"/>
  <c r="V48" i="7" s="1"/>
  <c r="W48" i="7" s="1"/>
  <c r="R47" i="7"/>
  <c r="S47" i="7" s="1"/>
  <c r="U47" i="7" s="1"/>
  <c r="V47" i="7" s="1"/>
  <c r="W47" i="7" s="1"/>
  <c r="R46" i="7"/>
  <c r="S46" i="7" s="1"/>
  <c r="U46" i="7" s="1"/>
  <c r="V46" i="7" s="1"/>
  <c r="W46" i="7" s="1"/>
  <c r="R45" i="7"/>
  <c r="S45" i="7" s="1"/>
  <c r="U45" i="7" s="1"/>
  <c r="V45" i="7" s="1"/>
  <c r="W45" i="7" s="1"/>
  <c r="R44" i="7"/>
  <c r="S44" i="7" s="1"/>
  <c r="U44" i="7" s="1"/>
  <c r="V44" i="7" s="1"/>
  <c r="W44" i="7" s="1"/>
  <c r="R43" i="7"/>
  <c r="S43" i="7" s="1"/>
  <c r="U43" i="7" s="1"/>
  <c r="V43" i="7" s="1"/>
  <c r="W43" i="7" s="1"/>
  <c r="R42" i="7"/>
  <c r="S42" i="7" s="1"/>
  <c r="U42" i="7" s="1"/>
  <c r="V42" i="7" s="1"/>
  <c r="W42" i="7" s="1"/>
  <c r="R41" i="7"/>
  <c r="S41" i="7" s="1"/>
  <c r="U41" i="7" s="1"/>
  <c r="V41" i="7" s="1"/>
  <c r="W41" i="7" s="1"/>
  <c r="R40" i="7"/>
  <c r="S40" i="7" s="1"/>
  <c r="U40" i="7" s="1"/>
  <c r="V40" i="7" s="1"/>
  <c r="W40" i="7" s="1"/>
  <c r="R39" i="7"/>
  <c r="S39" i="7" s="1"/>
  <c r="U39" i="7" s="1"/>
  <c r="V39" i="7" s="1"/>
  <c r="W39" i="7" s="1"/>
  <c r="R38" i="7"/>
  <c r="S38" i="7" s="1"/>
  <c r="U38" i="7" s="1"/>
  <c r="V38" i="7" s="1"/>
  <c r="W38" i="7" s="1"/>
  <c r="R37" i="7"/>
  <c r="S37" i="7" s="1"/>
  <c r="U37" i="7" s="1"/>
  <c r="V37" i="7" s="1"/>
  <c r="W37" i="7" s="1"/>
  <c r="R36" i="7"/>
  <c r="S36" i="7" s="1"/>
  <c r="U36" i="7" s="1"/>
  <c r="V36" i="7" s="1"/>
  <c r="W36" i="7" s="1"/>
  <c r="R35" i="7"/>
  <c r="S35" i="7" s="1"/>
  <c r="U35" i="7" s="1"/>
  <c r="V35" i="7" s="1"/>
  <c r="W35" i="7" s="1"/>
  <c r="R34" i="7"/>
  <c r="S34" i="7" s="1"/>
  <c r="U34" i="7" s="1"/>
  <c r="V34" i="7" s="1"/>
  <c r="W34" i="7" s="1"/>
  <c r="R33" i="7"/>
  <c r="S33" i="7" s="1"/>
  <c r="U33" i="7" s="1"/>
  <c r="V33" i="7" s="1"/>
  <c r="W33" i="7" s="1"/>
  <c r="R32" i="7"/>
  <c r="S32" i="7" s="1"/>
  <c r="U32" i="7" s="1"/>
  <c r="V32" i="7" s="1"/>
  <c r="W32" i="7" s="1"/>
  <c r="R31" i="7"/>
  <c r="S31" i="7" s="1"/>
  <c r="U31" i="7" s="1"/>
  <c r="V31" i="7" s="1"/>
  <c r="W31" i="7" s="1"/>
  <c r="R30" i="7"/>
  <c r="S30" i="7" s="1"/>
  <c r="U30" i="7" s="1"/>
  <c r="V30" i="7" s="1"/>
  <c r="W30" i="7" s="1"/>
  <c r="R29" i="7"/>
  <c r="S29" i="7" s="1"/>
  <c r="U29" i="7" s="1"/>
  <c r="V29" i="7" s="1"/>
  <c r="W29" i="7" s="1"/>
  <c r="R28" i="7"/>
  <c r="S28" i="7" s="1"/>
  <c r="U28" i="7" s="1"/>
  <c r="V28" i="7" s="1"/>
  <c r="W28" i="7" s="1"/>
  <c r="R27" i="7"/>
  <c r="S27" i="7" s="1"/>
  <c r="U27" i="7" s="1"/>
  <c r="V27" i="7" s="1"/>
  <c r="W27" i="7" s="1"/>
  <c r="R26" i="7"/>
  <c r="S26" i="7" s="1"/>
  <c r="U26" i="7" s="1"/>
  <c r="V26" i="7" s="1"/>
  <c r="W26" i="7" s="1"/>
  <c r="R25" i="7"/>
  <c r="S25" i="7" s="1"/>
  <c r="U25" i="7" s="1"/>
  <c r="V25" i="7" s="1"/>
  <c r="W25" i="7" s="1"/>
  <c r="R24" i="7"/>
  <c r="S24" i="7" s="1"/>
  <c r="U24" i="7" s="1"/>
  <c r="V24" i="7" s="1"/>
  <c r="W24" i="7" s="1"/>
  <c r="R23" i="7"/>
  <c r="S23" i="7" s="1"/>
  <c r="U23" i="7" s="1"/>
  <c r="V23" i="7" s="1"/>
  <c r="W23" i="7" s="1"/>
  <c r="R22" i="7"/>
  <c r="S22" i="7" s="1"/>
  <c r="U22" i="7" s="1"/>
  <c r="V22" i="7" s="1"/>
  <c r="W22" i="7" s="1"/>
  <c r="I10" i="9"/>
  <c r="I9" i="9"/>
  <c r="I8" i="9"/>
  <c r="U105" i="7" l="1"/>
  <c r="V105" i="7" s="1"/>
  <c r="W105" i="7" s="1"/>
  <c r="U58" i="7"/>
  <c r="V58" i="7" s="1"/>
  <c r="W58" i="7" s="1"/>
  <c r="R21" i="7" l="1"/>
  <c r="S21" i="7" s="1"/>
  <c r="U21" i="7" s="1"/>
  <c r="V21" i="7" s="1"/>
  <c r="W21" i="7" s="1"/>
  <c r="R20" i="7"/>
  <c r="S20" i="7" s="1"/>
  <c r="U20" i="7" s="1"/>
  <c r="V20" i="7" s="1"/>
  <c r="W20" i="7" s="1"/>
  <c r="R19" i="7"/>
  <c r="S19" i="7" s="1"/>
  <c r="U19" i="7" s="1"/>
  <c r="V19" i="7" s="1"/>
  <c r="W19" i="7" s="1"/>
  <c r="R18" i="7"/>
  <c r="S18" i="7" s="1"/>
  <c r="U18" i="7" s="1"/>
  <c r="V18" i="7" s="1"/>
  <c r="W18" i="7" s="1"/>
  <c r="R17" i="7"/>
  <c r="S17" i="7" s="1"/>
  <c r="U17" i="7" s="1"/>
  <c r="V17" i="7" s="1"/>
  <c r="W17" i="7" s="1"/>
  <c r="R16" i="7"/>
  <c r="S16" i="7" s="1"/>
  <c r="U16" i="7" s="1"/>
  <c r="V16" i="7" s="1"/>
  <c r="W16" i="7" s="1"/>
  <c r="R15" i="7"/>
  <c r="S15" i="7" s="1"/>
  <c r="U15" i="7" s="1"/>
  <c r="V15" i="7" s="1"/>
  <c r="W15" i="7" s="1"/>
  <c r="R14" i="7"/>
  <c r="S14" i="7" s="1"/>
  <c r="U14" i="7" s="1"/>
  <c r="V14" i="7" s="1"/>
  <c r="W14" i="7" s="1"/>
  <c r="R13" i="7"/>
  <c r="S13" i="7" s="1"/>
  <c r="U13" i="7" s="1"/>
  <c r="V13" i="7" s="1"/>
  <c r="W13" i="7" s="1"/>
  <c r="R12" i="7"/>
  <c r="S12" i="7" s="1"/>
  <c r="U12" i="7" s="1"/>
  <c r="V12" i="7" s="1"/>
  <c r="W12" i="7" s="1"/>
  <c r="R11" i="7"/>
  <c r="S11" i="7" s="1"/>
  <c r="U11" i="7" s="1"/>
  <c r="V11" i="7" s="1"/>
  <c r="W11" i="7" s="1"/>
  <c r="R10" i="7"/>
  <c r="S10" i="7" s="1"/>
  <c r="U10" i="7" s="1"/>
  <c r="V10" i="7" s="1"/>
  <c r="W10" i="7" s="1"/>
  <c r="R9" i="7"/>
  <c r="S9" i="7" s="1"/>
  <c r="U9" i="7" s="1"/>
  <c r="V9" i="7" s="1"/>
  <c r="W9" i="7" s="1"/>
  <c r="R8" i="7"/>
  <c r="S8" i="7" s="1"/>
  <c r="U8" i="7" s="1"/>
  <c r="V8" i="7" s="1"/>
  <c r="W8" i="7" s="1"/>
  <c r="R7" i="7"/>
  <c r="S7" i="7" s="1"/>
  <c r="U7" i="7" s="1"/>
  <c r="V7" i="7" s="1"/>
  <c r="W7" i="7" s="1"/>
  <c r="R6" i="7"/>
  <c r="S6" i="7" s="1"/>
  <c r="U6" i="7" s="1"/>
  <c r="V6" i="7" s="1"/>
  <c r="W6" i="7" s="1"/>
  <c r="R5" i="7"/>
  <c r="S5" i="7" s="1"/>
  <c r="U5" i="7" s="1"/>
  <c r="V5" i="7" s="1"/>
  <c r="W5" i="7" s="1"/>
  <c r="R4" i="7"/>
  <c r="S4" i="7" s="1"/>
  <c r="U4" i="7" s="1"/>
  <c r="V4" i="7" s="1"/>
  <c r="W4" i="7" s="1"/>
  <c r="R3" i="7"/>
  <c r="S3" i="7" s="1"/>
  <c r="U3" i="7" s="1"/>
  <c r="V3" i="7" s="1"/>
  <c r="W3" i="7" s="1"/>
  <c r="R2" i="7"/>
  <c r="S2" i="7" s="1"/>
  <c r="U2" i="7" s="1"/>
  <c r="V2" i="7" s="1"/>
  <c r="W2" i="7" s="1"/>
  <c r="G5" i="8"/>
  <c r="G3" i="8"/>
  <c r="R1432" i="7" l="1"/>
  <c r="S1432" i="7" s="1"/>
  <c r="U1432" i="7" s="1"/>
  <c r="V1432" i="7" s="1"/>
  <c r="W1432" i="7" s="1"/>
  <c r="R1431" i="7"/>
  <c r="S1431" i="7" s="1"/>
  <c r="U1431" i="7" s="1"/>
  <c r="V1431" i="7" s="1"/>
  <c r="W1431" i="7" s="1"/>
  <c r="R1421" i="7"/>
  <c r="S1421" i="7" s="1"/>
  <c r="U1421" i="7" s="1"/>
  <c r="V1421" i="7" s="1"/>
  <c r="W1421" i="7" s="1"/>
  <c r="R1420" i="7"/>
  <c r="S1420" i="7" s="1"/>
  <c r="U1420" i="7" s="1"/>
  <c r="V1420" i="7" s="1"/>
  <c r="W1420" i="7" s="1"/>
  <c r="R1419" i="7"/>
  <c r="S1419" i="7" s="1"/>
  <c r="U1419" i="7" s="1"/>
  <c r="V1419" i="7" s="1"/>
  <c r="W1419" i="7" s="1"/>
  <c r="R1418" i="7"/>
  <c r="S1418" i="7" s="1"/>
  <c r="U1418" i="7" s="1"/>
  <c r="V1418" i="7" s="1"/>
  <c r="W1418" i="7" s="1"/>
  <c r="R1417" i="7"/>
  <c r="S1417" i="7" s="1"/>
  <c r="U1417" i="7" s="1"/>
  <c r="V1417" i="7" s="1"/>
  <c r="W1417" i="7" s="1"/>
  <c r="R1416" i="7"/>
  <c r="S1416" i="7" s="1"/>
  <c r="U1416" i="7" s="1"/>
  <c r="V1416" i="7" s="1"/>
  <c r="W1416" i="7" s="1"/>
  <c r="R1415" i="7"/>
  <c r="S1415" i="7" s="1"/>
  <c r="U1415" i="7" s="1"/>
  <c r="V1415" i="7" s="1"/>
  <c r="W1415" i="7" s="1"/>
  <c r="R1414" i="7"/>
  <c r="S1414" i="7" s="1"/>
  <c r="U1414" i="7" s="1"/>
  <c r="V1414" i="7" s="1"/>
  <c r="W1414" i="7" s="1"/>
  <c r="R1413" i="7"/>
  <c r="S1413" i="7" s="1"/>
  <c r="U1413" i="7" s="1"/>
  <c r="V1413" i="7" s="1"/>
  <c r="W1413" i="7" s="1"/>
  <c r="R1412" i="7"/>
  <c r="S1412" i="7" s="1"/>
  <c r="U1412" i="7" s="1"/>
  <c r="V1412" i="7" s="1"/>
  <c r="W1412" i="7" s="1"/>
  <c r="R1411" i="7"/>
  <c r="S1411" i="7" s="1"/>
  <c r="U1411" i="7" s="1"/>
  <c r="V1411" i="7" s="1"/>
  <c r="W1411" i="7" s="1"/>
  <c r="R1410" i="7"/>
  <c r="S1410" i="7" s="1"/>
  <c r="U1410" i="7" s="1"/>
  <c r="V1410" i="7" s="1"/>
  <c r="W1410" i="7" s="1"/>
  <c r="R1409" i="7"/>
  <c r="S1409" i="7" s="1"/>
  <c r="U1409" i="7" s="1"/>
  <c r="V1409" i="7" s="1"/>
  <c r="W1409" i="7" s="1"/>
  <c r="R1408" i="7"/>
  <c r="S1408" i="7" s="1"/>
  <c r="U1408" i="7" s="1"/>
  <c r="V1408" i="7" s="1"/>
  <c r="W1408" i="7" s="1"/>
  <c r="R1407" i="7"/>
  <c r="S1407" i="7" s="1"/>
  <c r="U1407" i="7" s="1"/>
  <c r="V1407" i="7" s="1"/>
  <c r="W1407" i="7" s="1"/>
  <c r="R1406" i="7"/>
  <c r="S1406" i="7" s="1"/>
  <c r="U1406" i="7" s="1"/>
  <c r="V1406" i="7" s="1"/>
  <c r="W1406" i="7" s="1"/>
  <c r="R1430" i="7"/>
  <c r="S1430" i="7" s="1"/>
  <c r="U1430" i="7" s="1"/>
  <c r="V1430" i="7" s="1"/>
  <c r="W1430" i="7" s="1"/>
  <c r="R1429" i="7"/>
  <c r="S1429" i="7" s="1"/>
  <c r="U1429" i="7" s="1"/>
  <c r="V1429" i="7" s="1"/>
  <c r="W1429" i="7" s="1"/>
  <c r="R1428" i="7"/>
  <c r="S1428" i="7" s="1"/>
  <c r="U1428" i="7" s="1"/>
  <c r="V1428" i="7" s="1"/>
  <c r="W1428" i="7" s="1"/>
  <c r="R1427" i="7"/>
  <c r="S1427" i="7" s="1"/>
  <c r="U1427" i="7" s="1"/>
  <c r="V1427" i="7" s="1"/>
  <c r="W1427" i="7" s="1"/>
  <c r="R1426" i="7"/>
  <c r="S1426" i="7" s="1"/>
  <c r="U1426" i="7" s="1"/>
  <c r="V1426" i="7" s="1"/>
  <c r="W1426" i="7" s="1"/>
  <c r="R1425" i="7"/>
  <c r="S1425" i="7" s="1"/>
  <c r="U1425" i="7" s="1"/>
  <c r="V1425" i="7" s="1"/>
  <c r="W1425" i="7" s="1"/>
  <c r="R1424" i="7"/>
  <c r="S1424" i="7" s="1"/>
  <c r="U1424" i="7" s="1"/>
  <c r="V1424" i="7" s="1"/>
  <c r="W1424" i="7" s="1"/>
  <c r="R1183" i="7"/>
  <c r="S1183" i="7" s="1"/>
  <c r="U1183" i="7" s="1"/>
  <c r="V1183" i="7" s="1"/>
  <c r="W1183" i="7" s="1"/>
  <c r="R1405" i="7"/>
  <c r="S1405" i="7" s="1"/>
  <c r="U1405" i="7" s="1"/>
  <c r="V1405" i="7" s="1"/>
  <c r="W1405" i="7" s="1"/>
  <c r="R1423" i="7"/>
  <c r="S1423" i="7" s="1"/>
  <c r="U1423" i="7" s="1"/>
  <c r="V1423" i="7" s="1"/>
  <c r="W1423" i="7" s="1"/>
  <c r="R1422" i="7"/>
  <c r="S1422" i="7" s="1"/>
  <c r="U1422" i="7" s="1"/>
  <c r="V1422" i="7" s="1"/>
  <c r="W1422" i="7" s="1"/>
  <c r="R1404" i="7"/>
  <c r="S1404" i="7" s="1"/>
  <c r="U1404" i="7" s="1"/>
  <c r="V1404" i="7" s="1"/>
  <c r="W1404" i="7" s="1"/>
  <c r="R1403" i="7"/>
  <c r="S1403" i="7" s="1"/>
  <c r="U1403" i="7" s="1"/>
  <c r="V1403" i="7" s="1"/>
  <c r="W1403" i="7" s="1"/>
  <c r="R1402" i="7"/>
  <c r="S1402" i="7" s="1"/>
  <c r="U1402" i="7" s="1"/>
  <c r="V1402" i="7" s="1"/>
  <c r="W1402" i="7" s="1"/>
  <c r="R1401" i="7"/>
  <c r="S1401" i="7" s="1"/>
  <c r="U1401" i="7" s="1"/>
  <c r="V1401" i="7" s="1"/>
  <c r="W1401" i="7" s="1"/>
  <c r="R1400" i="7"/>
  <c r="S1400" i="7" s="1"/>
  <c r="U1400" i="7" s="1"/>
  <c r="V1400" i="7" s="1"/>
  <c r="W1400" i="7" s="1"/>
  <c r="R1399" i="7"/>
  <c r="S1399" i="7" s="1"/>
  <c r="U1399" i="7" s="1"/>
  <c r="V1399" i="7" s="1"/>
  <c r="W1399" i="7" s="1"/>
  <c r="R1398" i="7"/>
  <c r="S1398" i="7" s="1"/>
  <c r="U1398" i="7" s="1"/>
  <c r="V1398" i="7" s="1"/>
  <c r="W1398" i="7" s="1"/>
  <c r="R1397" i="7"/>
  <c r="S1397" i="7" s="1"/>
  <c r="U1397" i="7" s="1"/>
  <c r="V1397" i="7" s="1"/>
  <c r="W1397" i="7" s="1"/>
  <c r="R1396" i="7"/>
  <c r="S1396" i="7" s="1"/>
  <c r="U1396" i="7" s="1"/>
  <c r="V1396" i="7" s="1"/>
  <c r="W1396" i="7" s="1"/>
  <c r="R1395" i="7"/>
  <c r="S1395" i="7" s="1"/>
  <c r="U1395" i="7" s="1"/>
  <c r="V1395" i="7" s="1"/>
  <c r="W1395" i="7" s="1"/>
  <c r="R1394" i="7"/>
  <c r="S1394" i="7" s="1"/>
  <c r="U1394" i="7" s="1"/>
  <c r="V1394" i="7" s="1"/>
  <c r="W1394" i="7" s="1"/>
  <c r="R1163" i="7"/>
  <c r="S1163" i="7" s="1"/>
  <c r="U1163" i="7" s="1"/>
  <c r="V1163" i="7" s="1"/>
  <c r="W1163" i="7" s="1"/>
  <c r="R1162" i="7"/>
  <c r="S1162" i="7" s="1"/>
  <c r="U1162" i="7" s="1"/>
  <c r="V1162" i="7" s="1"/>
  <c r="W1162" i="7" s="1"/>
  <c r="R1393" i="7"/>
  <c r="S1393" i="7" s="1"/>
  <c r="U1393" i="7" s="1"/>
  <c r="V1393" i="7" s="1"/>
  <c r="W1393" i="7" s="1"/>
  <c r="R1392" i="7"/>
  <c r="S1392" i="7" s="1"/>
  <c r="U1392" i="7" s="1"/>
  <c r="V1392" i="7" s="1"/>
  <c r="W1392" i="7" s="1"/>
  <c r="R1391" i="7"/>
  <c r="S1391" i="7" s="1"/>
  <c r="U1391" i="7" s="1"/>
  <c r="V1391" i="7" s="1"/>
  <c r="W1391" i="7" s="1"/>
  <c r="R1390" i="7"/>
  <c r="S1390" i="7" s="1"/>
  <c r="U1390" i="7" s="1"/>
  <c r="V1390" i="7" s="1"/>
  <c r="W1390" i="7" s="1"/>
  <c r="R1389" i="7"/>
  <c r="S1389" i="7" s="1"/>
  <c r="U1389" i="7" s="1"/>
  <c r="V1389" i="7" s="1"/>
  <c r="W1389" i="7" s="1"/>
  <c r="R1388" i="7"/>
  <c r="S1388" i="7" s="1"/>
  <c r="U1388" i="7" s="1"/>
  <c r="V1388" i="7" s="1"/>
  <c r="W1388" i="7" s="1"/>
  <c r="R1387" i="7"/>
  <c r="S1387" i="7" s="1"/>
  <c r="U1387" i="7" s="1"/>
  <c r="V1387" i="7" s="1"/>
  <c r="W1387" i="7" s="1"/>
  <c r="R1386" i="7"/>
  <c r="S1386" i="7" s="1"/>
  <c r="U1386" i="7" s="1"/>
  <c r="V1386" i="7" s="1"/>
  <c r="W1386" i="7" s="1"/>
  <c r="R1385" i="7"/>
  <c r="S1385" i="7" s="1"/>
  <c r="U1385" i="7" s="1"/>
  <c r="V1385" i="7" s="1"/>
  <c r="W1385" i="7" s="1"/>
  <c r="R1384" i="7"/>
  <c r="S1384" i="7" s="1"/>
  <c r="U1384" i="7" s="1"/>
  <c r="V1384" i="7" s="1"/>
  <c r="W1384" i="7" s="1"/>
  <c r="R1383" i="7"/>
  <c r="S1383" i="7" s="1"/>
  <c r="U1383" i="7" s="1"/>
  <c r="V1383" i="7" s="1"/>
  <c r="W1383" i="7" s="1"/>
  <c r="R1382" i="7"/>
  <c r="S1382" i="7" s="1"/>
  <c r="U1382" i="7" s="1"/>
  <c r="V1382" i="7" s="1"/>
  <c r="W1382" i="7" s="1"/>
  <c r="R1381" i="7"/>
  <c r="S1381" i="7" s="1"/>
  <c r="U1381" i="7" s="1"/>
  <c r="V1381" i="7" s="1"/>
  <c r="W1381" i="7" s="1"/>
  <c r="R1380" i="7"/>
  <c r="S1380" i="7" s="1"/>
  <c r="U1380" i="7" s="1"/>
  <c r="V1380" i="7" s="1"/>
  <c r="W1380" i="7" s="1"/>
  <c r="R1379" i="7"/>
  <c r="S1379" i="7" s="1"/>
  <c r="U1379" i="7" s="1"/>
  <c r="V1379" i="7" s="1"/>
  <c r="W1379" i="7" s="1"/>
  <c r="R1378" i="7"/>
  <c r="S1378" i="7" s="1"/>
  <c r="U1378" i="7" s="1"/>
  <c r="V1378" i="7" s="1"/>
  <c r="W1378" i="7" s="1"/>
  <c r="R1377" i="7"/>
  <c r="S1377" i="7" s="1"/>
  <c r="U1377" i="7" s="1"/>
  <c r="V1377" i="7" s="1"/>
  <c r="W1377" i="7" s="1"/>
  <c r="R1376" i="7"/>
  <c r="S1376" i="7" s="1"/>
  <c r="U1376" i="7" s="1"/>
  <c r="V1376" i="7" s="1"/>
  <c r="W1376" i="7" s="1"/>
  <c r="R1375" i="7"/>
  <c r="S1375" i="7" s="1"/>
  <c r="U1375" i="7" s="1"/>
  <c r="V1375" i="7" s="1"/>
  <c r="W1375" i="7" s="1"/>
  <c r="R1374" i="7"/>
  <c r="S1374" i="7" s="1"/>
  <c r="U1374" i="7" s="1"/>
  <c r="V1374" i="7" s="1"/>
  <c r="W1374" i="7" s="1"/>
  <c r="R1373" i="7"/>
  <c r="S1373" i="7" s="1"/>
  <c r="U1373" i="7" s="1"/>
  <c r="V1373" i="7" s="1"/>
  <c r="W1373" i="7" s="1"/>
  <c r="R1372" i="7"/>
  <c r="S1372" i="7" s="1"/>
  <c r="U1372" i="7" s="1"/>
  <c r="V1372" i="7" s="1"/>
  <c r="W1372" i="7" s="1"/>
  <c r="R1371" i="7"/>
  <c r="S1371" i="7" s="1"/>
  <c r="U1371" i="7" s="1"/>
  <c r="V1371" i="7" s="1"/>
  <c r="W1371" i="7" s="1"/>
  <c r="R1370" i="7"/>
  <c r="S1370" i="7" s="1"/>
  <c r="U1370" i="7" s="1"/>
  <c r="V1370" i="7" s="1"/>
  <c r="W1370" i="7" s="1"/>
  <c r="R1369" i="7"/>
  <c r="S1369" i="7" s="1"/>
  <c r="U1369" i="7" s="1"/>
  <c r="V1369" i="7" s="1"/>
  <c r="W1369" i="7" s="1"/>
  <c r="R1368" i="7"/>
  <c r="S1368" i="7" s="1"/>
  <c r="U1368" i="7" s="1"/>
  <c r="V1368" i="7" s="1"/>
  <c r="W1368" i="7" s="1"/>
  <c r="R1367" i="7"/>
  <c r="S1367" i="7" s="1"/>
  <c r="U1367" i="7" s="1"/>
  <c r="V1367" i="7" s="1"/>
  <c r="W1367" i="7" s="1"/>
  <c r="R1366" i="7"/>
  <c r="S1366" i="7" s="1"/>
  <c r="U1366" i="7" s="1"/>
  <c r="V1366" i="7" s="1"/>
  <c r="W1366" i="7" s="1"/>
  <c r="R1365" i="7"/>
  <c r="S1365" i="7" s="1"/>
  <c r="U1365" i="7" s="1"/>
  <c r="V1365" i="7" s="1"/>
  <c r="W1365" i="7" s="1"/>
  <c r="R1364" i="7"/>
  <c r="S1364" i="7" s="1"/>
  <c r="U1364" i="7" s="1"/>
  <c r="V1364" i="7" s="1"/>
  <c r="W1364" i="7" s="1"/>
  <c r="R1363" i="7"/>
  <c r="S1363" i="7" s="1"/>
  <c r="U1363" i="7" s="1"/>
  <c r="V1363" i="7" s="1"/>
  <c r="W1363" i="7" s="1"/>
  <c r="R1362" i="7"/>
  <c r="S1362" i="7" s="1"/>
  <c r="U1362" i="7" s="1"/>
  <c r="V1362" i="7" s="1"/>
  <c r="W1362" i="7" s="1"/>
  <c r="R1361" i="7"/>
  <c r="S1361" i="7" s="1"/>
  <c r="U1361" i="7" s="1"/>
  <c r="V1361" i="7" s="1"/>
  <c r="W1361" i="7" s="1"/>
  <c r="R1360" i="7"/>
  <c r="S1360" i="7" s="1"/>
  <c r="U1360" i="7" s="1"/>
  <c r="V1360" i="7" s="1"/>
  <c r="W1360" i="7" s="1"/>
  <c r="R1359" i="7"/>
  <c r="S1359" i="7" s="1"/>
  <c r="U1359" i="7" s="1"/>
  <c r="V1359" i="7" s="1"/>
  <c r="W1359" i="7" s="1"/>
  <c r="R1358" i="7"/>
  <c r="S1358" i="7" s="1"/>
  <c r="U1358" i="7" s="1"/>
  <c r="V1358" i="7" s="1"/>
  <c r="W1358" i="7" s="1"/>
  <c r="R1357" i="7"/>
  <c r="S1357" i="7" s="1"/>
  <c r="U1357" i="7" s="1"/>
  <c r="V1357" i="7" s="1"/>
  <c r="W1357" i="7" s="1"/>
  <c r="R1356" i="7"/>
  <c r="S1356" i="7" s="1"/>
  <c r="U1356" i="7" s="1"/>
  <c r="V1356" i="7" s="1"/>
  <c r="W1356" i="7" s="1"/>
  <c r="R1355" i="7"/>
  <c r="S1355" i="7" s="1"/>
  <c r="U1355" i="7" s="1"/>
  <c r="V1355" i="7" s="1"/>
  <c r="W1355" i="7" s="1"/>
  <c r="R1354" i="7"/>
  <c r="S1354" i="7" s="1"/>
  <c r="U1354" i="7" s="1"/>
  <c r="V1354" i="7" s="1"/>
  <c r="W1354" i="7" s="1"/>
  <c r="R1353" i="7"/>
  <c r="S1353" i="7" s="1"/>
  <c r="U1353" i="7" s="1"/>
  <c r="V1353" i="7" s="1"/>
  <c r="W1353" i="7" s="1"/>
  <c r="R1352" i="7"/>
  <c r="S1352" i="7" s="1"/>
  <c r="U1352" i="7" s="1"/>
  <c r="V1352" i="7" s="1"/>
  <c r="W1352" i="7" s="1"/>
  <c r="R1351" i="7"/>
  <c r="S1351" i="7" s="1"/>
  <c r="U1351" i="7" s="1"/>
  <c r="V1351" i="7" s="1"/>
  <c r="W1351" i="7" s="1"/>
  <c r="R1350" i="7"/>
  <c r="S1350" i="7" s="1"/>
  <c r="U1350" i="7" s="1"/>
  <c r="V1350" i="7" s="1"/>
  <c r="W1350" i="7" s="1"/>
  <c r="R1349" i="7"/>
  <c r="S1349" i="7" s="1"/>
  <c r="U1349" i="7" s="1"/>
  <c r="V1349" i="7" s="1"/>
  <c r="W1349" i="7" s="1"/>
  <c r="R1348" i="7"/>
  <c r="S1348" i="7" s="1"/>
  <c r="U1348" i="7" s="1"/>
  <c r="V1348" i="7" s="1"/>
  <c r="W1348" i="7" s="1"/>
  <c r="R1347" i="7"/>
  <c r="S1347" i="7" s="1"/>
  <c r="U1347" i="7" s="1"/>
  <c r="V1347" i="7" s="1"/>
  <c r="W1347" i="7" s="1"/>
  <c r="R1346" i="7"/>
  <c r="S1346" i="7" s="1"/>
  <c r="U1346" i="7" s="1"/>
  <c r="V1346" i="7" s="1"/>
  <c r="W1346" i="7" s="1"/>
  <c r="R1345" i="7"/>
  <c r="S1345" i="7" s="1"/>
  <c r="U1345" i="7" s="1"/>
  <c r="V1345" i="7" s="1"/>
  <c r="W1345" i="7" s="1"/>
  <c r="R1344" i="7"/>
  <c r="S1344" i="7" s="1"/>
  <c r="U1344" i="7" s="1"/>
  <c r="V1344" i="7" s="1"/>
  <c r="W1344" i="7" s="1"/>
  <c r="R1343" i="7"/>
  <c r="S1343" i="7" s="1"/>
  <c r="U1343" i="7" s="1"/>
  <c r="V1343" i="7" s="1"/>
  <c r="W1343" i="7" s="1"/>
  <c r="R1342" i="7"/>
  <c r="S1342" i="7" s="1"/>
  <c r="U1342" i="7" s="1"/>
  <c r="V1342" i="7" s="1"/>
  <c r="W1342" i="7" s="1"/>
  <c r="R1341" i="7"/>
  <c r="S1341" i="7" s="1"/>
  <c r="U1341" i="7" s="1"/>
  <c r="V1341" i="7" s="1"/>
  <c r="W1341" i="7" s="1"/>
  <c r="R1340" i="7"/>
  <c r="S1340" i="7" s="1"/>
  <c r="U1340" i="7" s="1"/>
  <c r="V1340" i="7" s="1"/>
  <c r="W1340" i="7" s="1"/>
  <c r="R1339" i="7"/>
  <c r="S1339" i="7" s="1"/>
  <c r="U1339" i="7" s="1"/>
  <c r="V1339" i="7" s="1"/>
  <c r="W1339" i="7" s="1"/>
  <c r="R1338" i="7"/>
  <c r="S1338" i="7" s="1"/>
  <c r="U1338" i="7" s="1"/>
  <c r="V1338" i="7" s="1"/>
  <c r="W1338" i="7" s="1"/>
  <c r="R1337" i="7"/>
  <c r="S1337" i="7" s="1"/>
  <c r="U1337" i="7" s="1"/>
  <c r="V1337" i="7" s="1"/>
  <c r="W1337" i="7" s="1"/>
  <c r="R1336" i="7"/>
  <c r="S1336" i="7" s="1"/>
  <c r="U1336" i="7" s="1"/>
  <c r="V1336" i="7" s="1"/>
  <c r="W1336" i="7" s="1"/>
  <c r="R1335" i="7"/>
  <c r="S1335" i="7" s="1"/>
  <c r="U1335" i="7" s="1"/>
  <c r="V1335" i="7" s="1"/>
  <c r="W1335" i="7" s="1"/>
  <c r="R1334" i="7"/>
  <c r="S1334" i="7" s="1"/>
  <c r="U1334" i="7" s="1"/>
  <c r="V1334" i="7" s="1"/>
  <c r="W1334" i="7" s="1"/>
  <c r="R1333" i="7"/>
  <c r="S1333" i="7" s="1"/>
  <c r="U1333" i="7" s="1"/>
  <c r="V1333" i="7" s="1"/>
  <c r="W1333" i="7" s="1"/>
  <c r="R1332" i="7"/>
  <c r="S1332" i="7" s="1"/>
  <c r="U1332" i="7" s="1"/>
  <c r="V1332" i="7" s="1"/>
  <c r="W1332" i="7" s="1"/>
  <c r="R1331" i="7"/>
  <c r="S1331" i="7" s="1"/>
  <c r="U1331" i="7" s="1"/>
  <c r="V1331" i="7" s="1"/>
  <c r="W1331" i="7" s="1"/>
  <c r="R1330" i="7"/>
  <c r="S1330" i="7" s="1"/>
  <c r="U1330" i="7" s="1"/>
  <c r="V1330" i="7" s="1"/>
  <c r="W1330" i="7" s="1"/>
  <c r="R1329" i="7"/>
  <c r="S1329" i="7" s="1"/>
  <c r="U1329" i="7" s="1"/>
  <c r="V1329" i="7" s="1"/>
  <c r="W1329" i="7" s="1"/>
  <c r="R1328" i="7"/>
  <c r="S1328" i="7" s="1"/>
  <c r="U1328" i="7" s="1"/>
  <c r="V1328" i="7" s="1"/>
  <c r="W1328" i="7" s="1"/>
  <c r="R1327" i="7"/>
  <c r="S1327" i="7" s="1"/>
  <c r="U1327" i="7" s="1"/>
  <c r="V1327" i="7" s="1"/>
  <c r="W1327" i="7" s="1"/>
  <c r="R1326" i="7"/>
  <c r="S1326" i="7" s="1"/>
  <c r="U1326" i="7" s="1"/>
  <c r="V1326" i="7" s="1"/>
  <c r="W1326" i="7" s="1"/>
  <c r="R1325" i="7"/>
  <c r="S1325" i="7" s="1"/>
  <c r="U1325" i="7" s="1"/>
  <c r="V1325" i="7" s="1"/>
  <c r="W1325" i="7" s="1"/>
  <c r="R1324" i="7"/>
  <c r="S1324" i="7" s="1"/>
  <c r="U1324" i="7" s="1"/>
  <c r="V1324" i="7" s="1"/>
  <c r="W1324" i="7" s="1"/>
  <c r="R1323" i="7"/>
  <c r="S1323" i="7" s="1"/>
  <c r="U1323" i="7" s="1"/>
  <c r="V1323" i="7" s="1"/>
  <c r="W1323" i="7" s="1"/>
  <c r="R1322" i="7"/>
  <c r="S1322" i="7" s="1"/>
  <c r="U1322" i="7" s="1"/>
  <c r="V1322" i="7" s="1"/>
  <c r="W1322" i="7" s="1"/>
  <c r="R1321" i="7"/>
  <c r="S1321" i="7" s="1"/>
  <c r="U1321" i="7" s="1"/>
  <c r="V1321" i="7" s="1"/>
  <c r="W1321" i="7" s="1"/>
  <c r="R1320" i="7"/>
  <c r="S1320" i="7" s="1"/>
  <c r="U1320" i="7" s="1"/>
  <c r="V1320" i="7" s="1"/>
  <c r="W1320" i="7" s="1"/>
  <c r="R1319" i="7"/>
  <c r="S1319" i="7" s="1"/>
  <c r="U1319" i="7" s="1"/>
  <c r="V1319" i="7" s="1"/>
  <c r="W1319" i="7" s="1"/>
  <c r="R1318" i="7"/>
  <c r="S1318" i="7" s="1"/>
  <c r="U1318" i="7" s="1"/>
  <c r="V1318" i="7" s="1"/>
  <c r="W1318" i="7" s="1"/>
  <c r="R1317" i="7"/>
  <c r="S1317" i="7" s="1"/>
  <c r="U1317" i="7" s="1"/>
  <c r="V1317" i="7" s="1"/>
  <c r="W1317" i="7" s="1"/>
  <c r="R1316" i="7"/>
  <c r="S1316" i="7" s="1"/>
  <c r="U1316" i="7" s="1"/>
  <c r="V1316" i="7" s="1"/>
  <c r="W1316" i="7" s="1"/>
  <c r="R1315" i="7"/>
  <c r="S1315" i="7" s="1"/>
  <c r="U1315" i="7" s="1"/>
  <c r="V1315" i="7" s="1"/>
  <c r="W1315" i="7" s="1"/>
  <c r="R1314" i="7"/>
  <c r="S1314" i="7" s="1"/>
  <c r="U1314" i="7" s="1"/>
  <c r="V1314" i="7" s="1"/>
  <c r="W1314" i="7" s="1"/>
  <c r="R1313" i="7"/>
  <c r="S1313" i="7" s="1"/>
  <c r="U1313" i="7" s="1"/>
  <c r="V1313" i="7" s="1"/>
  <c r="W1313" i="7" s="1"/>
  <c r="R1312" i="7"/>
  <c r="S1312" i="7" s="1"/>
  <c r="U1312" i="7" s="1"/>
  <c r="V1312" i="7" s="1"/>
  <c r="W1312" i="7" s="1"/>
  <c r="R1311" i="7"/>
  <c r="S1311" i="7" s="1"/>
  <c r="U1311" i="7" s="1"/>
  <c r="V1311" i="7" s="1"/>
  <c r="W1311" i="7" s="1"/>
  <c r="R1310" i="7"/>
  <c r="S1310" i="7" s="1"/>
  <c r="U1310" i="7" s="1"/>
  <c r="V1310" i="7" s="1"/>
  <c r="W1310" i="7" s="1"/>
  <c r="R1309" i="7"/>
  <c r="S1309" i="7" s="1"/>
  <c r="U1309" i="7" s="1"/>
  <c r="V1309" i="7" s="1"/>
  <c r="W1309" i="7" s="1"/>
  <c r="R1308" i="7"/>
  <c r="S1308" i="7" s="1"/>
  <c r="U1308" i="7" s="1"/>
  <c r="V1308" i="7" s="1"/>
  <c r="W1308" i="7" s="1"/>
  <c r="R1307" i="7"/>
  <c r="S1307" i="7" s="1"/>
  <c r="U1307" i="7" s="1"/>
  <c r="V1307" i="7" s="1"/>
  <c r="W1307" i="7" s="1"/>
  <c r="R1306" i="7"/>
  <c r="S1306" i="7" s="1"/>
  <c r="U1306" i="7" s="1"/>
  <c r="V1306" i="7" s="1"/>
  <c r="W1306" i="7" s="1"/>
  <c r="R1305" i="7"/>
  <c r="S1305" i="7" s="1"/>
  <c r="U1305" i="7" s="1"/>
  <c r="V1305" i="7" s="1"/>
  <c r="W1305" i="7" s="1"/>
  <c r="R1304" i="7"/>
  <c r="S1304" i="7" s="1"/>
  <c r="U1304" i="7" s="1"/>
  <c r="V1304" i="7" s="1"/>
  <c r="W1304" i="7" s="1"/>
  <c r="R1303" i="7"/>
  <c r="S1303" i="7" s="1"/>
  <c r="U1303" i="7" s="1"/>
  <c r="V1303" i="7" s="1"/>
  <c r="W1303" i="7" s="1"/>
  <c r="R1302" i="7"/>
  <c r="S1302" i="7" s="1"/>
  <c r="U1302" i="7" s="1"/>
  <c r="V1302" i="7" s="1"/>
  <c r="W1302" i="7" s="1"/>
  <c r="R1301" i="7"/>
  <c r="S1301" i="7" s="1"/>
  <c r="U1301" i="7" s="1"/>
  <c r="V1301" i="7" s="1"/>
  <c r="W1301" i="7" s="1"/>
  <c r="R1300" i="7"/>
  <c r="S1300" i="7" s="1"/>
  <c r="U1300" i="7" s="1"/>
  <c r="V1300" i="7" s="1"/>
  <c r="W1300" i="7" s="1"/>
  <c r="R1299" i="7"/>
  <c r="S1299" i="7" s="1"/>
  <c r="U1299" i="7" s="1"/>
  <c r="V1299" i="7" s="1"/>
  <c r="W1299" i="7" s="1"/>
  <c r="R1298" i="7"/>
  <c r="S1298" i="7" s="1"/>
  <c r="U1298" i="7" s="1"/>
  <c r="V1298" i="7" s="1"/>
  <c r="W1298" i="7" s="1"/>
  <c r="R1297" i="7"/>
  <c r="S1297" i="7" s="1"/>
  <c r="U1297" i="7" s="1"/>
  <c r="V1297" i="7" s="1"/>
  <c r="W1297" i="7" s="1"/>
  <c r="R1296" i="7"/>
  <c r="S1296" i="7" s="1"/>
  <c r="U1296" i="7" s="1"/>
  <c r="V1296" i="7" s="1"/>
  <c r="W1296" i="7" s="1"/>
  <c r="R1295" i="7"/>
  <c r="S1295" i="7" s="1"/>
  <c r="U1295" i="7" s="1"/>
  <c r="V1295" i="7" s="1"/>
  <c r="W1295" i="7" s="1"/>
  <c r="R1294" i="7"/>
  <c r="S1294" i="7" s="1"/>
  <c r="U1294" i="7" s="1"/>
  <c r="V1294" i="7" s="1"/>
  <c r="W1294" i="7" s="1"/>
  <c r="R1293" i="7"/>
  <c r="S1293" i="7" s="1"/>
  <c r="U1293" i="7" s="1"/>
  <c r="V1293" i="7" s="1"/>
  <c r="W1293" i="7" s="1"/>
  <c r="R1292" i="7"/>
  <c r="S1292" i="7" s="1"/>
  <c r="U1292" i="7" s="1"/>
  <c r="V1292" i="7" s="1"/>
  <c r="W1292" i="7" s="1"/>
  <c r="R1291" i="7"/>
  <c r="S1291" i="7" s="1"/>
  <c r="U1291" i="7" s="1"/>
  <c r="V1291" i="7" s="1"/>
  <c r="W1291" i="7" s="1"/>
  <c r="R1290" i="7"/>
  <c r="S1290" i="7" s="1"/>
  <c r="U1290" i="7" s="1"/>
  <c r="V1290" i="7" s="1"/>
  <c r="W1290" i="7" s="1"/>
  <c r="R1289" i="7"/>
  <c r="S1289" i="7" s="1"/>
  <c r="U1289" i="7" s="1"/>
  <c r="V1289" i="7" s="1"/>
  <c r="W1289" i="7" s="1"/>
  <c r="R1288" i="7"/>
  <c r="S1288" i="7" s="1"/>
  <c r="U1288" i="7" s="1"/>
  <c r="V1288" i="7" s="1"/>
  <c r="W1288" i="7" s="1"/>
  <c r="R1287" i="7"/>
  <c r="S1287" i="7" s="1"/>
  <c r="U1287" i="7" s="1"/>
  <c r="V1287" i="7" s="1"/>
  <c r="W1287" i="7" s="1"/>
  <c r="R1286" i="7"/>
  <c r="S1286" i="7" s="1"/>
  <c r="U1286" i="7" s="1"/>
  <c r="V1286" i="7" s="1"/>
  <c r="W1286" i="7" s="1"/>
  <c r="R1285" i="7"/>
  <c r="S1285" i="7" s="1"/>
  <c r="U1285" i="7" s="1"/>
  <c r="V1285" i="7" s="1"/>
  <c r="W1285" i="7" s="1"/>
  <c r="R1284" i="7"/>
  <c r="S1284" i="7" s="1"/>
  <c r="U1284" i="7" s="1"/>
  <c r="V1284" i="7" s="1"/>
  <c r="W1284" i="7" s="1"/>
  <c r="R1283" i="7"/>
  <c r="S1283" i="7" s="1"/>
  <c r="U1283" i="7" s="1"/>
  <c r="V1283" i="7" s="1"/>
  <c r="W1283" i="7" s="1"/>
  <c r="R1282" i="7"/>
  <c r="S1282" i="7" s="1"/>
  <c r="U1282" i="7" s="1"/>
  <c r="V1282" i="7" s="1"/>
  <c r="W1282" i="7" s="1"/>
  <c r="R1281" i="7"/>
  <c r="S1281" i="7" s="1"/>
  <c r="U1281" i="7" s="1"/>
  <c r="V1281" i="7" s="1"/>
  <c r="W1281" i="7" s="1"/>
  <c r="R1280" i="7"/>
  <c r="S1280" i="7" s="1"/>
  <c r="U1280" i="7" s="1"/>
  <c r="V1280" i="7" s="1"/>
  <c r="W1280" i="7" s="1"/>
  <c r="R1279" i="7"/>
  <c r="S1279" i="7" s="1"/>
  <c r="U1279" i="7" s="1"/>
  <c r="V1279" i="7" s="1"/>
  <c r="W1279" i="7" s="1"/>
  <c r="R1278" i="7"/>
  <c r="S1278" i="7" s="1"/>
  <c r="U1278" i="7" s="1"/>
  <c r="V1278" i="7" s="1"/>
  <c r="W1278" i="7" s="1"/>
  <c r="R1277" i="7"/>
  <c r="S1277" i="7" s="1"/>
  <c r="U1277" i="7" s="1"/>
  <c r="V1277" i="7" s="1"/>
  <c r="W1277" i="7" s="1"/>
  <c r="R1276" i="7"/>
  <c r="S1276" i="7" s="1"/>
  <c r="U1276" i="7" s="1"/>
  <c r="V1276" i="7" s="1"/>
  <c r="W1276" i="7" s="1"/>
  <c r="R1275" i="7"/>
  <c r="S1275" i="7" s="1"/>
  <c r="U1275" i="7" s="1"/>
  <c r="V1275" i="7" s="1"/>
  <c r="W1275" i="7" s="1"/>
  <c r="R1274" i="7"/>
  <c r="S1274" i="7" s="1"/>
  <c r="U1274" i="7" s="1"/>
  <c r="V1274" i="7" s="1"/>
  <c r="W1274" i="7" s="1"/>
  <c r="R1273" i="7"/>
  <c r="S1273" i="7" s="1"/>
  <c r="U1273" i="7" s="1"/>
  <c r="V1273" i="7" s="1"/>
  <c r="W1273" i="7" s="1"/>
  <c r="R1272" i="7"/>
  <c r="S1272" i="7" s="1"/>
  <c r="U1272" i="7" s="1"/>
  <c r="V1272" i="7" s="1"/>
  <c r="W1272" i="7" s="1"/>
  <c r="R1271" i="7"/>
  <c r="S1271" i="7" s="1"/>
  <c r="U1271" i="7" s="1"/>
  <c r="V1271" i="7" s="1"/>
  <c r="W1271" i="7" s="1"/>
  <c r="R1270" i="7"/>
  <c r="S1270" i="7" s="1"/>
  <c r="U1270" i="7" s="1"/>
  <c r="V1270" i="7" s="1"/>
  <c r="W1270" i="7" s="1"/>
  <c r="R1269" i="7"/>
  <c r="S1269" i="7" s="1"/>
  <c r="U1269" i="7" s="1"/>
  <c r="V1269" i="7" s="1"/>
  <c r="W1269" i="7" s="1"/>
  <c r="R1268" i="7"/>
  <c r="S1268" i="7" s="1"/>
  <c r="U1268" i="7" s="1"/>
  <c r="V1268" i="7" s="1"/>
  <c r="W1268" i="7" s="1"/>
  <c r="R1267" i="7"/>
  <c r="S1267" i="7" s="1"/>
  <c r="U1267" i="7" s="1"/>
  <c r="V1267" i="7" s="1"/>
  <c r="W1267" i="7" s="1"/>
  <c r="R1266" i="7"/>
  <c r="S1266" i="7" s="1"/>
  <c r="U1266" i="7" s="1"/>
  <c r="V1266" i="7" s="1"/>
  <c r="W1266" i="7" s="1"/>
  <c r="R1265" i="7"/>
  <c r="S1265" i="7" s="1"/>
  <c r="U1265" i="7" s="1"/>
  <c r="V1265" i="7" s="1"/>
  <c r="W1265" i="7" s="1"/>
  <c r="R1264" i="7"/>
  <c r="S1264" i="7" s="1"/>
  <c r="U1264" i="7" s="1"/>
  <c r="V1264" i="7" s="1"/>
  <c r="W1264" i="7" s="1"/>
  <c r="R1263" i="7"/>
  <c r="S1263" i="7" s="1"/>
  <c r="U1263" i="7" s="1"/>
  <c r="V1263" i="7" s="1"/>
  <c r="W1263" i="7" s="1"/>
  <c r="R1262" i="7"/>
  <c r="S1262" i="7" s="1"/>
  <c r="U1262" i="7" s="1"/>
  <c r="V1262" i="7" s="1"/>
  <c r="W1262" i="7" s="1"/>
  <c r="R1261" i="7"/>
  <c r="S1261" i="7" s="1"/>
  <c r="U1261" i="7" s="1"/>
  <c r="V1261" i="7" s="1"/>
  <c r="W1261" i="7" s="1"/>
  <c r="R1260" i="7"/>
  <c r="S1260" i="7" s="1"/>
  <c r="U1260" i="7" s="1"/>
  <c r="V1260" i="7" s="1"/>
  <c r="W1260" i="7" s="1"/>
  <c r="R1259" i="7"/>
  <c r="S1259" i="7" s="1"/>
  <c r="U1259" i="7" s="1"/>
  <c r="V1259" i="7" s="1"/>
  <c r="W1259" i="7" s="1"/>
  <c r="R1258" i="7"/>
  <c r="S1258" i="7" s="1"/>
  <c r="U1258" i="7" s="1"/>
  <c r="V1258" i="7" s="1"/>
  <c r="W1258" i="7" s="1"/>
  <c r="R1257" i="7"/>
  <c r="S1257" i="7" s="1"/>
  <c r="U1257" i="7" s="1"/>
  <c r="V1257" i="7" s="1"/>
  <c r="W1257" i="7" s="1"/>
  <c r="R1256" i="7"/>
  <c r="S1256" i="7" s="1"/>
  <c r="U1256" i="7" s="1"/>
  <c r="V1256" i="7" s="1"/>
  <c r="W1256" i="7" s="1"/>
  <c r="R1255" i="7"/>
  <c r="S1255" i="7" s="1"/>
  <c r="U1255" i="7" s="1"/>
  <c r="V1255" i="7" s="1"/>
  <c r="W1255" i="7" s="1"/>
  <c r="R1254" i="7"/>
  <c r="S1254" i="7" s="1"/>
  <c r="U1254" i="7" s="1"/>
  <c r="V1254" i="7" s="1"/>
  <c r="W1254" i="7" s="1"/>
  <c r="R1253" i="7"/>
  <c r="S1253" i="7" s="1"/>
  <c r="U1253" i="7" s="1"/>
  <c r="V1253" i="7" s="1"/>
  <c r="W1253" i="7" s="1"/>
  <c r="R1252" i="7"/>
  <c r="S1252" i="7" s="1"/>
  <c r="U1252" i="7" s="1"/>
  <c r="V1252" i="7" s="1"/>
  <c r="W1252" i="7" s="1"/>
  <c r="R1251" i="7"/>
  <c r="S1251" i="7" s="1"/>
  <c r="U1251" i="7" s="1"/>
  <c r="V1251" i="7" s="1"/>
  <c r="W1251" i="7" s="1"/>
  <c r="R1250" i="7"/>
  <c r="S1250" i="7" s="1"/>
  <c r="U1250" i="7" s="1"/>
  <c r="V1250" i="7" s="1"/>
  <c r="W1250" i="7" s="1"/>
  <c r="R1249" i="7"/>
  <c r="S1249" i="7" s="1"/>
  <c r="U1249" i="7" s="1"/>
  <c r="V1249" i="7" s="1"/>
  <c r="W1249" i="7" s="1"/>
  <c r="R1248" i="7"/>
  <c r="S1248" i="7" s="1"/>
  <c r="U1248" i="7" s="1"/>
  <c r="V1248" i="7" s="1"/>
  <c r="W1248" i="7" s="1"/>
  <c r="R1247" i="7"/>
  <c r="S1247" i="7" s="1"/>
  <c r="U1247" i="7" s="1"/>
  <c r="V1247" i="7" s="1"/>
  <c r="W1247" i="7" s="1"/>
  <c r="R1246" i="7"/>
  <c r="S1246" i="7" s="1"/>
  <c r="U1246" i="7" s="1"/>
  <c r="V1246" i="7" s="1"/>
  <c r="W1246" i="7" s="1"/>
  <c r="R1245" i="7"/>
  <c r="S1245" i="7" s="1"/>
  <c r="U1245" i="7" s="1"/>
  <c r="V1245" i="7" s="1"/>
  <c r="W1245" i="7" s="1"/>
  <c r="R1244" i="7"/>
  <c r="S1244" i="7" s="1"/>
  <c r="U1244" i="7" s="1"/>
  <c r="V1244" i="7" s="1"/>
  <c r="W1244" i="7" s="1"/>
  <c r="R1243" i="7"/>
  <c r="S1243" i="7" s="1"/>
  <c r="U1243" i="7" s="1"/>
  <c r="V1243" i="7" s="1"/>
  <c r="W1243" i="7" s="1"/>
  <c r="R1242" i="7"/>
  <c r="S1242" i="7" s="1"/>
  <c r="U1242" i="7" s="1"/>
  <c r="V1242" i="7" s="1"/>
  <c r="W1242" i="7" s="1"/>
  <c r="R1241" i="7"/>
  <c r="S1241" i="7" s="1"/>
  <c r="U1241" i="7" s="1"/>
  <c r="V1241" i="7" s="1"/>
  <c r="W1241" i="7" s="1"/>
  <c r="R1240" i="7"/>
  <c r="S1240" i="7" s="1"/>
  <c r="U1240" i="7" s="1"/>
  <c r="V1240" i="7" s="1"/>
  <c r="W1240" i="7" s="1"/>
  <c r="R1239" i="7"/>
  <c r="S1239" i="7" s="1"/>
  <c r="U1239" i="7" s="1"/>
  <c r="V1239" i="7" s="1"/>
  <c r="W1239" i="7" s="1"/>
  <c r="R1238" i="7"/>
  <c r="S1238" i="7" s="1"/>
  <c r="U1238" i="7" s="1"/>
  <c r="V1238" i="7" s="1"/>
  <c r="W1238" i="7" s="1"/>
  <c r="R1237" i="7"/>
  <c r="S1237" i="7" s="1"/>
  <c r="U1237" i="7" s="1"/>
  <c r="V1237" i="7" s="1"/>
  <c r="W1237" i="7" s="1"/>
  <c r="R1236" i="7"/>
  <c r="S1236" i="7" s="1"/>
  <c r="U1236" i="7" s="1"/>
  <c r="V1236" i="7" s="1"/>
  <c r="W1236" i="7" s="1"/>
  <c r="R1235" i="7"/>
  <c r="S1235" i="7" s="1"/>
  <c r="U1235" i="7" s="1"/>
  <c r="V1235" i="7" s="1"/>
  <c r="W1235" i="7" s="1"/>
  <c r="R1234" i="7"/>
  <c r="S1234" i="7" s="1"/>
  <c r="U1234" i="7" s="1"/>
  <c r="V1234" i="7" s="1"/>
  <c r="W1234" i="7" s="1"/>
  <c r="R1233" i="7"/>
  <c r="S1233" i="7" s="1"/>
  <c r="U1233" i="7" s="1"/>
  <c r="V1233" i="7" s="1"/>
  <c r="W1233" i="7" s="1"/>
  <c r="R1232" i="7"/>
  <c r="S1232" i="7" s="1"/>
  <c r="U1232" i="7" s="1"/>
  <c r="V1232" i="7" s="1"/>
  <c r="W1232" i="7" s="1"/>
  <c r="R1231" i="7"/>
  <c r="S1231" i="7" s="1"/>
  <c r="U1231" i="7" s="1"/>
  <c r="V1231" i="7" s="1"/>
  <c r="W1231" i="7" s="1"/>
  <c r="R1230" i="7"/>
  <c r="S1230" i="7" s="1"/>
  <c r="U1230" i="7" s="1"/>
  <c r="V1230" i="7" s="1"/>
  <c r="W1230" i="7" s="1"/>
  <c r="R1229" i="7"/>
  <c r="S1229" i="7" s="1"/>
  <c r="U1229" i="7" s="1"/>
  <c r="V1229" i="7" s="1"/>
  <c r="W1229" i="7" s="1"/>
  <c r="R1228" i="7"/>
  <c r="S1228" i="7" s="1"/>
  <c r="U1228" i="7" s="1"/>
  <c r="V1228" i="7" s="1"/>
  <c r="W1228" i="7" s="1"/>
  <c r="R1227" i="7"/>
  <c r="S1227" i="7" s="1"/>
  <c r="U1227" i="7" s="1"/>
  <c r="V1227" i="7" s="1"/>
  <c r="W1227" i="7" s="1"/>
  <c r="R1226" i="7"/>
  <c r="S1226" i="7" s="1"/>
  <c r="U1226" i="7" s="1"/>
  <c r="V1226" i="7" s="1"/>
  <c r="W1226" i="7" s="1"/>
  <c r="R1225" i="7"/>
  <c r="S1225" i="7" s="1"/>
  <c r="U1225" i="7" s="1"/>
  <c r="V1225" i="7" s="1"/>
  <c r="W1225" i="7" s="1"/>
  <c r="R1224" i="7"/>
  <c r="S1224" i="7" s="1"/>
  <c r="U1224" i="7" s="1"/>
  <c r="V1224" i="7" s="1"/>
  <c r="W1224" i="7" s="1"/>
  <c r="R1223" i="7"/>
  <c r="S1223" i="7" s="1"/>
  <c r="U1223" i="7" s="1"/>
  <c r="V1223" i="7" s="1"/>
  <c r="W1223" i="7" s="1"/>
  <c r="R1222" i="7"/>
  <c r="S1222" i="7" s="1"/>
  <c r="U1222" i="7" s="1"/>
  <c r="V1222" i="7" s="1"/>
  <c r="W1222" i="7" s="1"/>
  <c r="R1221" i="7"/>
  <c r="S1221" i="7" s="1"/>
  <c r="U1221" i="7" s="1"/>
  <c r="V1221" i="7" s="1"/>
  <c r="W1221" i="7" s="1"/>
  <c r="R1220" i="7"/>
  <c r="S1220" i="7" s="1"/>
  <c r="U1220" i="7" s="1"/>
  <c r="V1220" i="7" s="1"/>
  <c r="W1220" i="7" s="1"/>
  <c r="R1219" i="7"/>
  <c r="S1219" i="7" s="1"/>
  <c r="U1219" i="7" s="1"/>
  <c r="V1219" i="7" s="1"/>
  <c r="W1219" i="7" s="1"/>
  <c r="R1218" i="7"/>
  <c r="S1218" i="7" s="1"/>
  <c r="U1218" i="7" s="1"/>
  <c r="V1218" i="7" s="1"/>
  <c r="W1218" i="7" s="1"/>
  <c r="R1217" i="7"/>
  <c r="S1217" i="7" s="1"/>
  <c r="U1217" i="7" s="1"/>
  <c r="V1217" i="7" s="1"/>
  <c r="W1217" i="7" s="1"/>
  <c r="R1216" i="7"/>
  <c r="S1216" i="7" s="1"/>
  <c r="U1216" i="7" s="1"/>
  <c r="V1216" i="7" s="1"/>
  <c r="W1216" i="7" s="1"/>
  <c r="R1215" i="7"/>
  <c r="S1215" i="7" s="1"/>
  <c r="U1215" i="7" s="1"/>
  <c r="V1215" i="7" s="1"/>
  <c r="W1215" i="7" s="1"/>
  <c r="R1214" i="7"/>
  <c r="S1214" i="7" s="1"/>
  <c r="U1214" i="7" s="1"/>
  <c r="V1214" i="7" s="1"/>
  <c r="W1214" i="7" s="1"/>
  <c r="R1213" i="7"/>
  <c r="S1213" i="7" s="1"/>
  <c r="U1213" i="7" s="1"/>
  <c r="V1213" i="7" s="1"/>
  <c r="W1213" i="7" s="1"/>
  <c r="R1212" i="7"/>
  <c r="S1212" i="7" s="1"/>
  <c r="U1212" i="7" s="1"/>
  <c r="V1212" i="7" s="1"/>
  <c r="W1212" i="7" s="1"/>
  <c r="R1211" i="7"/>
  <c r="S1211" i="7" s="1"/>
  <c r="U1211" i="7" s="1"/>
  <c r="V1211" i="7" s="1"/>
  <c r="W1211" i="7" s="1"/>
  <c r="R1210" i="7"/>
  <c r="S1210" i="7" s="1"/>
  <c r="U1210" i="7" s="1"/>
  <c r="V1210" i="7" s="1"/>
  <c r="W1210" i="7" s="1"/>
  <c r="R1209" i="7"/>
  <c r="S1209" i="7" s="1"/>
  <c r="U1209" i="7" s="1"/>
  <c r="V1209" i="7" s="1"/>
  <c r="W1209" i="7" s="1"/>
  <c r="R1208" i="7"/>
  <c r="S1208" i="7" s="1"/>
  <c r="U1208" i="7" s="1"/>
  <c r="V1208" i="7" s="1"/>
  <c r="W1208" i="7" s="1"/>
  <c r="R1207" i="7"/>
  <c r="S1207" i="7" s="1"/>
  <c r="U1207" i="7" s="1"/>
  <c r="V1207" i="7" s="1"/>
  <c r="W1207" i="7" s="1"/>
  <c r="R1206" i="7"/>
  <c r="S1206" i="7" s="1"/>
  <c r="U1206" i="7" s="1"/>
  <c r="V1206" i="7" s="1"/>
  <c r="W1206" i="7" s="1"/>
  <c r="R1205" i="7"/>
  <c r="S1205" i="7" s="1"/>
  <c r="U1205" i="7" s="1"/>
  <c r="V1205" i="7" s="1"/>
  <c r="W1205" i="7" s="1"/>
  <c r="R1204" i="7"/>
  <c r="S1204" i="7" s="1"/>
  <c r="U1204" i="7" s="1"/>
  <c r="V1204" i="7" s="1"/>
  <c r="W1204" i="7" s="1"/>
  <c r="R1203" i="7"/>
  <c r="S1203" i="7" s="1"/>
  <c r="U1203" i="7" s="1"/>
  <c r="V1203" i="7" s="1"/>
  <c r="W1203" i="7" s="1"/>
  <c r="R1202" i="7"/>
  <c r="S1202" i="7" s="1"/>
  <c r="U1202" i="7" s="1"/>
  <c r="V1202" i="7" s="1"/>
  <c r="W1202" i="7" s="1"/>
  <c r="R1201" i="7"/>
  <c r="S1201" i="7" s="1"/>
  <c r="U1201" i="7" s="1"/>
  <c r="V1201" i="7" s="1"/>
  <c r="W1201" i="7" s="1"/>
  <c r="R1200" i="7"/>
  <c r="S1200" i="7" s="1"/>
  <c r="U1200" i="7" s="1"/>
  <c r="V1200" i="7" s="1"/>
  <c r="W1200" i="7" s="1"/>
  <c r="R1199" i="7"/>
  <c r="S1199" i="7" s="1"/>
  <c r="U1199" i="7" s="1"/>
  <c r="V1199" i="7" s="1"/>
  <c r="W1199" i="7" s="1"/>
  <c r="R1198" i="7"/>
  <c r="S1198" i="7" s="1"/>
  <c r="U1198" i="7" s="1"/>
  <c r="V1198" i="7" s="1"/>
  <c r="W1198" i="7" s="1"/>
  <c r="R1197" i="7"/>
  <c r="S1197" i="7" s="1"/>
  <c r="U1197" i="7" s="1"/>
  <c r="V1197" i="7" s="1"/>
  <c r="W1197" i="7" s="1"/>
  <c r="R1196" i="7"/>
  <c r="S1196" i="7" s="1"/>
  <c r="U1196" i="7" s="1"/>
  <c r="V1196" i="7" s="1"/>
  <c r="W1196" i="7" s="1"/>
  <c r="R1195" i="7"/>
  <c r="S1195" i="7" s="1"/>
  <c r="U1195" i="7" s="1"/>
  <c r="V1195" i="7" s="1"/>
  <c r="W1195" i="7" s="1"/>
  <c r="R1194" i="7"/>
  <c r="S1194" i="7" s="1"/>
  <c r="U1194" i="7" s="1"/>
  <c r="V1194" i="7" s="1"/>
  <c r="W1194" i="7" s="1"/>
  <c r="R1193" i="7"/>
  <c r="S1193" i="7" s="1"/>
  <c r="U1193" i="7" s="1"/>
  <c r="V1193" i="7" s="1"/>
  <c r="W1193" i="7" s="1"/>
  <c r="R1192" i="7"/>
  <c r="S1192" i="7" s="1"/>
  <c r="U1192" i="7" s="1"/>
  <c r="V1192" i="7" s="1"/>
  <c r="W1192" i="7" s="1"/>
  <c r="R1191" i="7"/>
  <c r="S1191" i="7" s="1"/>
  <c r="U1191" i="7" s="1"/>
  <c r="V1191" i="7" s="1"/>
  <c r="W1191" i="7" s="1"/>
  <c r="R1190" i="7"/>
  <c r="S1190" i="7" s="1"/>
  <c r="U1190" i="7" s="1"/>
  <c r="V1190" i="7" s="1"/>
  <c r="W1190" i="7" s="1"/>
  <c r="R1189" i="7"/>
  <c r="S1189" i="7" s="1"/>
  <c r="U1189" i="7" s="1"/>
  <c r="V1189" i="7" s="1"/>
  <c r="W1189" i="7" s="1"/>
  <c r="R1188" i="7"/>
  <c r="S1188" i="7" s="1"/>
  <c r="U1188" i="7" s="1"/>
  <c r="V1188" i="7" s="1"/>
  <c r="W1188" i="7" s="1"/>
  <c r="R1187" i="7"/>
  <c r="S1187" i="7" s="1"/>
  <c r="U1187" i="7" s="1"/>
  <c r="V1187" i="7" s="1"/>
  <c r="W1187" i="7" s="1"/>
  <c r="R1186" i="7"/>
  <c r="S1186" i="7" s="1"/>
  <c r="U1186" i="7" s="1"/>
  <c r="V1186" i="7" s="1"/>
  <c r="W1186" i="7" s="1"/>
  <c r="R1185" i="7"/>
  <c r="S1185" i="7" s="1"/>
  <c r="U1185" i="7" s="1"/>
  <c r="V1185" i="7" s="1"/>
  <c r="W1185" i="7" s="1"/>
  <c r="R1184" i="7"/>
  <c r="S1184" i="7" s="1"/>
  <c r="U1184" i="7" s="1"/>
  <c r="V1184" i="7" s="1"/>
  <c r="W1184" i="7" s="1"/>
  <c r="R1167" i="7"/>
  <c r="S1167" i="7" s="1"/>
  <c r="U1167" i="7" s="1"/>
  <c r="V1167" i="7" s="1"/>
  <c r="W1167" i="7" s="1"/>
  <c r="R1166" i="7"/>
  <c r="S1166" i="7" s="1"/>
  <c r="U1166" i="7" s="1"/>
  <c r="V1166" i="7" s="1"/>
  <c r="W1166" i="7" s="1"/>
  <c r="R1165" i="7"/>
  <c r="S1165" i="7" s="1"/>
  <c r="U1165" i="7" s="1"/>
  <c r="V1165" i="7" s="1"/>
  <c r="W1165" i="7" s="1"/>
  <c r="R1164" i="7"/>
  <c r="S1164" i="7" s="1"/>
  <c r="U1164" i="7" s="1"/>
  <c r="V1164" i="7" s="1"/>
  <c r="W1164" i="7" s="1"/>
  <c r="R1182" i="7"/>
  <c r="S1182" i="7" s="1"/>
  <c r="U1182" i="7" s="1"/>
  <c r="V1182" i="7" s="1"/>
  <c r="W1182" i="7" s="1"/>
  <c r="R1181" i="7"/>
  <c r="S1181" i="7" s="1"/>
  <c r="U1181" i="7" s="1"/>
  <c r="V1181" i="7" s="1"/>
  <c r="W1181" i="7" s="1"/>
  <c r="R1180" i="7"/>
  <c r="S1180" i="7" s="1"/>
  <c r="U1180" i="7" s="1"/>
  <c r="V1180" i="7" s="1"/>
  <c r="W1180" i="7" s="1"/>
  <c r="R1179" i="7"/>
  <c r="S1179" i="7" s="1"/>
  <c r="U1179" i="7" s="1"/>
  <c r="V1179" i="7" s="1"/>
  <c r="W1179" i="7" s="1"/>
  <c r="R1178" i="7"/>
  <c r="S1178" i="7" s="1"/>
  <c r="U1178" i="7" s="1"/>
  <c r="V1178" i="7" s="1"/>
  <c r="W1178" i="7" s="1"/>
  <c r="R1177" i="7"/>
  <c r="S1177" i="7" s="1"/>
  <c r="U1177" i="7" s="1"/>
  <c r="V1177" i="7" s="1"/>
  <c r="W1177" i="7" s="1"/>
  <c r="R1176" i="7"/>
  <c r="S1176" i="7" s="1"/>
  <c r="U1176" i="7" s="1"/>
  <c r="V1176" i="7" s="1"/>
  <c r="W1176" i="7" s="1"/>
  <c r="R1175" i="7"/>
  <c r="S1175" i="7" s="1"/>
  <c r="U1175" i="7" s="1"/>
  <c r="V1175" i="7" s="1"/>
  <c r="W1175" i="7" s="1"/>
  <c r="R1174" i="7"/>
  <c r="S1174" i="7" s="1"/>
  <c r="U1174" i="7" s="1"/>
  <c r="V1174" i="7" s="1"/>
  <c r="W1174" i="7" s="1"/>
  <c r="R1173" i="7"/>
  <c r="S1173" i="7" s="1"/>
  <c r="U1173" i="7" s="1"/>
  <c r="V1173" i="7" s="1"/>
  <c r="W1173" i="7" s="1"/>
  <c r="R1172" i="7"/>
  <c r="S1172" i="7" s="1"/>
  <c r="U1172" i="7" s="1"/>
  <c r="V1172" i="7" s="1"/>
  <c r="W1172" i="7" s="1"/>
  <c r="R1171" i="7"/>
  <c r="S1171" i="7" s="1"/>
  <c r="U1171" i="7" s="1"/>
  <c r="V1171" i="7" s="1"/>
  <c r="W1171" i="7" s="1"/>
  <c r="R1170" i="7"/>
  <c r="S1170" i="7" s="1"/>
  <c r="U1170" i="7" s="1"/>
  <c r="V1170" i="7" s="1"/>
  <c r="W1170" i="7" s="1"/>
  <c r="R1169" i="7"/>
  <c r="S1169" i="7" s="1"/>
  <c r="U1169" i="7" s="1"/>
  <c r="V1169" i="7" s="1"/>
  <c r="W1169" i="7" s="1"/>
  <c r="R1168" i="7"/>
  <c r="S1168" i="7" s="1"/>
  <c r="U1168" i="7" s="1"/>
  <c r="V1168" i="7" s="1"/>
  <c r="W1168" i="7" s="1"/>
  <c r="E4" i="4"/>
  <c r="F55" i="5" l="1"/>
  <c r="F54" i="5"/>
  <c r="F52" i="5"/>
  <c r="F51" i="5"/>
  <c r="F50" i="5"/>
  <c r="F49" i="5"/>
  <c r="F48" i="5"/>
  <c r="F47" i="5"/>
  <c r="F45" i="5"/>
  <c r="F44" i="5"/>
  <c r="F43" i="5"/>
  <c r="F42" i="5"/>
  <c r="F41" i="5"/>
  <c r="F40" i="5"/>
  <c r="F38" i="5"/>
  <c r="F37" i="5"/>
  <c r="F35" i="5"/>
  <c r="F34" i="5"/>
  <c r="F33" i="5"/>
  <c r="F32" i="5"/>
  <c r="F30" i="5"/>
  <c r="F29" i="5"/>
  <c r="F28" i="5"/>
  <c r="F27" i="5"/>
  <c r="F25" i="5"/>
  <c r="F24" i="5"/>
  <c r="F23" i="5"/>
  <c r="F22" i="5"/>
  <c r="F20" i="5"/>
  <c r="F19" i="5"/>
  <c r="F18" i="5"/>
  <c r="F17" i="5"/>
  <c r="F16" i="5"/>
  <c r="F15" i="5"/>
  <c r="F13" i="5"/>
  <c r="F12" i="5"/>
  <c r="F11" i="5"/>
  <c r="F10" i="5"/>
  <c r="F8" i="5"/>
  <c r="F7" i="5"/>
  <c r="F5" i="5"/>
  <c r="F6" i="5" s="1"/>
  <c r="C13" i="3"/>
  <c r="C15" i="3" s="1"/>
  <c r="C7" i="3"/>
  <c r="C9" i="3" s="1"/>
  <c r="G6" i="3"/>
  <c r="G4" i="3"/>
  <c r="F9" i="5" l="1"/>
  <c r="F56" i="5"/>
  <c r="F14" i="5"/>
  <c r="F26" i="5"/>
  <c r="F36" i="5"/>
  <c r="F39" i="5"/>
  <c r="F46" i="5"/>
  <c r="F21" i="5"/>
  <c r="F31" i="5"/>
  <c r="F5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tc={05D3D767-C18A-48DA-9CA2-2D8857AF33BA}</author>
    <author>tc={6173EB9D-920B-4357-A239-05E2B17468C3}</author>
    <author>tc={8A20F68E-92C1-4A80-A24F-7A40CEA22BD1}</author>
  </authors>
  <commentList>
    <comment ref="Q55" authorId="0" shapeId="0" xr:uid="{05D3D767-C18A-48DA-9CA2-2D8857AF33BA}">
      <text>
        <t>[Trådad kommentar]
I din version av Excel kan du läsa den här trådade kommentaren, men eventuella ändringar i den tas bort om filen öppnas i en senare version av Excel. Läs mer: https://go.microsoft.com/fwlink/?linkid=870924
Kommentar:
    Sätt samma prislapp som snitthåpen på programmet</t>
      </text>
    </comment>
    <comment ref="P317" authorId="1" shapeId="0" xr:uid="{6173EB9D-920B-4357-A239-05E2B17468C3}">
      <text>
        <t>[Trådad kommentar]
I din version av Excel kan du läsa den här trådade kommentaren, men eventuella ändringar i den tas bort om filen öppnas i en senare version av Excel. Läs mer: https://go.microsoft.com/fwlink/?linkid=870924
Kommentar:
    saknas 1,5 på T6</t>
      </text>
    </comment>
    <comment ref="O1155" authorId="2" shapeId="0" xr:uid="{8A20F68E-92C1-4A80-A24F-7A40CEA22BD1}">
      <text>
        <t>[Trådad kommentar]
I din version av Excel kan du läsa den här trådade kommentaren, men eventuella ändringar i den tas bort om filen öppnas i en senare version av Excel. Läs mer: https://go.microsoft.com/fwlink/?linkid=870924
Kommentar:
    motsv 4 studenter på examensarbete</t>
      </text>
    </comment>
  </commentList>
</comments>
</file>

<file path=xl/sharedStrings.xml><?xml version="1.0" encoding="utf-8"?>
<sst xmlns="http://schemas.openxmlformats.org/spreadsheetml/2006/main" count="23583" uniqueCount="1686">
  <si>
    <t>Rubrik, budgetblad</t>
  </si>
  <si>
    <t>PN/PrI</t>
  </si>
  <si>
    <t>Program</t>
  </si>
  <si>
    <t>Program m inriktning</t>
  </si>
  <si>
    <t>Anslag/studieavgifter</t>
  </si>
  <si>
    <t>Momentansvarig inst</t>
  </si>
  <si>
    <t>Kursansvarig inst</t>
  </si>
  <si>
    <t>Kursnamn</t>
  </si>
  <si>
    <t>Kurskod</t>
  </si>
  <si>
    <t>Procent</t>
  </si>
  <si>
    <t>Studietakt</t>
  </si>
  <si>
    <t>Typ</t>
  </si>
  <si>
    <t>Ht/Vt</t>
  </si>
  <si>
    <t>Termin</t>
  </si>
  <si>
    <t>Antal stud</t>
  </si>
  <si>
    <t>Kurslängd hp</t>
  </si>
  <si>
    <t>Håp-ers tkr</t>
  </si>
  <si>
    <t>Totalt antal håp</t>
  </si>
  <si>
    <t>Total ers f håpar (tkr)</t>
  </si>
  <si>
    <t>Övriga ersättningar (tkr)</t>
  </si>
  <si>
    <t>Total ers kr</t>
  </si>
  <si>
    <t>Månadsbelopp, kr</t>
  </si>
  <si>
    <t>Från proj</t>
  </si>
  <si>
    <t>Till proj</t>
  </si>
  <si>
    <t>Konto</t>
  </si>
  <si>
    <t>Till-konto</t>
  </si>
  <si>
    <t>Finansiär</t>
  </si>
  <si>
    <t>Dnr</t>
  </si>
  <si>
    <t>Anl</t>
  </si>
  <si>
    <t>Mpt</t>
  </si>
  <si>
    <t>Verks</t>
  </si>
  <si>
    <t>Text</t>
  </si>
  <si>
    <t>ÅR</t>
  </si>
  <si>
    <t>Projektnamn</t>
  </si>
  <si>
    <t>Fördeln e beslut</t>
  </si>
  <si>
    <t>Snitt-håp</t>
  </si>
  <si>
    <t>Programövergripande</t>
  </si>
  <si>
    <t>PNläk</t>
  </si>
  <si>
    <t>Läkarprogrammet (330 hp)</t>
  </si>
  <si>
    <t>Läkar</t>
  </si>
  <si>
    <t xml:space="preserve"> </t>
  </si>
  <si>
    <t>PN</t>
  </si>
  <si>
    <t>Avsättning för nämndgemensamma kostnader</t>
  </si>
  <si>
    <t>US99000414</t>
  </si>
  <si>
    <t>Uppdragstillägg till programdirektor</t>
  </si>
  <si>
    <t>US82121011</t>
  </si>
  <si>
    <t>C2</t>
  </si>
  <si>
    <t>Ersättning arbete i smb med kursstart termin 1</t>
  </si>
  <si>
    <t>C282001011</t>
  </si>
  <si>
    <t>Institutionskompensation för programdirektor</t>
  </si>
  <si>
    <t>US99001011</t>
  </si>
  <si>
    <t>H1</t>
  </si>
  <si>
    <t>K6</t>
  </si>
  <si>
    <t>Ersättning ordförande LINK</t>
  </si>
  <si>
    <t>K682008001</t>
  </si>
  <si>
    <t>Internationalisering</t>
  </si>
  <si>
    <t>Driftmedel</t>
  </si>
  <si>
    <t>Utveckling och utvärdering</t>
  </si>
  <si>
    <t>Prov och intervjubas. antagning PIL</t>
  </si>
  <si>
    <t>Utbildningsuppdrag</t>
  </si>
  <si>
    <t>Anslag</t>
  </si>
  <si>
    <t>H9</t>
  </si>
  <si>
    <t>OBL</t>
  </si>
  <si>
    <t>Vt</t>
  </si>
  <si>
    <t>H999001011</t>
  </si>
  <si>
    <t>PU</t>
  </si>
  <si>
    <t>H199001011</t>
  </si>
  <si>
    <t>C8</t>
  </si>
  <si>
    <t>C899001011</t>
  </si>
  <si>
    <t>C3</t>
  </si>
  <si>
    <t>C399001011</t>
  </si>
  <si>
    <t>C4</t>
  </si>
  <si>
    <t>C499001011</t>
  </si>
  <si>
    <t>PV</t>
  </si>
  <si>
    <t>Läkarprogrammet (360 hp)</t>
  </si>
  <si>
    <t>Basvetenskap 1: Grundläggande basvetenskap, läkaryrket och lärande</t>
  </si>
  <si>
    <t>Ht</t>
  </si>
  <si>
    <t>Basvetenskap 2: Cellbiologi, matsmältning och ämnesomsättning</t>
  </si>
  <si>
    <t>C1</t>
  </si>
  <si>
    <t>C199001011</t>
  </si>
  <si>
    <t>Den friska människan 3</t>
  </si>
  <si>
    <t>2LK009</t>
  </si>
  <si>
    <t>K8</t>
  </si>
  <si>
    <t>K899001011</t>
  </si>
  <si>
    <t>K7</t>
  </si>
  <si>
    <t xml:space="preserve">Den sjuka människan 1 </t>
  </si>
  <si>
    <t>2LK144</t>
  </si>
  <si>
    <t>H5</t>
  </si>
  <si>
    <t>H599001011</t>
  </si>
  <si>
    <t>K799001011</t>
  </si>
  <si>
    <t xml:space="preserve">Integrerad deltentamen </t>
  </si>
  <si>
    <t>2LK010</t>
  </si>
  <si>
    <t>D1</t>
  </si>
  <si>
    <t>D199001011</t>
  </si>
  <si>
    <t>H7</t>
  </si>
  <si>
    <t>H799001011</t>
  </si>
  <si>
    <t>K2</t>
  </si>
  <si>
    <t>K299001011</t>
  </si>
  <si>
    <t>S1</t>
  </si>
  <si>
    <t>S199001011</t>
  </si>
  <si>
    <t xml:space="preserve">Den sjuka människan 2 </t>
  </si>
  <si>
    <t>2LK069</t>
  </si>
  <si>
    <t>diagn radiologi</t>
  </si>
  <si>
    <t>K1</t>
  </si>
  <si>
    <t>K199001011</t>
  </si>
  <si>
    <t>Medicinsk vetenskaplig metodologi</t>
  </si>
  <si>
    <t>2LK026</t>
  </si>
  <si>
    <t xml:space="preserve">Klinisk medicin </t>
  </si>
  <si>
    <t>2LK131</t>
  </si>
  <si>
    <t>farmakologi</t>
  </si>
  <si>
    <t>infektion</t>
  </si>
  <si>
    <t>hud</t>
  </si>
  <si>
    <t>Klinisk medicin</t>
  </si>
  <si>
    <t>2LK132</t>
  </si>
  <si>
    <t>inf 0,6</t>
  </si>
  <si>
    <t>PV2,25+Ger1,2</t>
  </si>
  <si>
    <t>2LK133</t>
  </si>
  <si>
    <t>hud 0,3+inf 0,6+farm 1,2</t>
  </si>
  <si>
    <t>2LK134</t>
  </si>
  <si>
    <t>endokrinologi</t>
  </si>
  <si>
    <t>PV 2,25+ger 1,2</t>
  </si>
  <si>
    <t>inf 5,4</t>
  </si>
  <si>
    <t>hud 4,65 + inf 5,4</t>
  </si>
  <si>
    <t>SVK (exkl adm)</t>
  </si>
  <si>
    <t>PNK</t>
  </si>
  <si>
    <t>US10110001</t>
  </si>
  <si>
    <t>US10110001 SVK kurser</t>
  </si>
  <si>
    <t xml:space="preserve">Klinisk medicin inr kirurgi </t>
  </si>
  <si>
    <t>2LK135</t>
  </si>
  <si>
    <t>anestesi</t>
  </si>
  <si>
    <t>onk+rättsmed</t>
  </si>
  <si>
    <t>2LK136</t>
  </si>
  <si>
    <t>2LK137</t>
  </si>
  <si>
    <t>2LK138</t>
  </si>
  <si>
    <t>PU 0,3</t>
  </si>
  <si>
    <t xml:space="preserve">Examensarbete </t>
  </si>
  <si>
    <t>2LK028</t>
  </si>
  <si>
    <t>Klinisk medicin NSP</t>
  </si>
  <si>
    <t>2LK063</t>
  </si>
  <si>
    <t>neuro7,5 + psyk 12,15</t>
  </si>
  <si>
    <t>ögon</t>
  </si>
  <si>
    <t>ÖNH 4,05 +PU 0,75</t>
  </si>
  <si>
    <t xml:space="preserve">Klinisk medicin inr reproduktion och utveckling </t>
  </si>
  <si>
    <t>2LK111</t>
  </si>
  <si>
    <t>K699001011</t>
  </si>
  <si>
    <t xml:space="preserve">pedkir </t>
  </si>
  <si>
    <t>genetik</t>
  </si>
  <si>
    <t>gyn/obst</t>
  </si>
  <si>
    <t>pediatrik</t>
  </si>
  <si>
    <t>pedpsyk</t>
  </si>
  <si>
    <t xml:space="preserve">Integrerad sluttentamen </t>
  </si>
  <si>
    <t>2LK058</t>
  </si>
  <si>
    <t>C6</t>
  </si>
  <si>
    <t xml:space="preserve">Hälsa i samhälle och miljö </t>
  </si>
  <si>
    <t>2LK100</t>
  </si>
  <si>
    <t>C699001011</t>
  </si>
  <si>
    <t>K9</t>
  </si>
  <si>
    <t>K999001011</t>
  </si>
  <si>
    <t>Kompletterande utbildning</t>
  </si>
  <si>
    <t>Kompletterande utbildning för läkare</t>
  </si>
  <si>
    <t>Kompl</t>
  </si>
  <si>
    <t>US82020411</t>
  </si>
  <si>
    <t>Samordning</t>
  </si>
  <si>
    <t>US82020411 PH/SVL överföring</t>
  </si>
  <si>
    <t>SVK-administration</t>
  </si>
  <si>
    <t>US10111001</t>
  </si>
  <si>
    <t>US10111001 SVK admin, SR+drift</t>
  </si>
  <si>
    <t>Extra platser inresande studenter</t>
  </si>
  <si>
    <t>US10112001</t>
  </si>
  <si>
    <t>US10112001 Inres stud, komp eng kurs</t>
  </si>
  <si>
    <t>Ersättning till kursansvariga institutioner</t>
  </si>
  <si>
    <t>US10114001</t>
  </si>
  <si>
    <t>Inresande utbytesstudenter</t>
  </si>
  <si>
    <t>US10112001 Inres stud, klin rot</t>
  </si>
  <si>
    <t>Reserverade håpar</t>
  </si>
  <si>
    <t>Övriga utbildningsuppdrag</t>
  </si>
  <si>
    <t>US10113001</t>
  </si>
  <si>
    <t>Grundläggande kurs – kompletterande utbildning för läkare med utländsk examen</t>
  </si>
  <si>
    <t>7KL000</t>
  </si>
  <si>
    <t>H799000414</t>
  </si>
  <si>
    <t>Fördjupningskurs – kompletterande utbildning för läkare med utländsk examen</t>
  </si>
  <si>
    <t>7KL001</t>
  </si>
  <si>
    <t>Samhälls- och författningskunskap</t>
  </si>
  <si>
    <t>7KL004</t>
  </si>
  <si>
    <t>K999001414</t>
  </si>
  <si>
    <t>Ämnesövergripande integration av teoretisk och praktisk medicinsk kunskap</t>
  </si>
  <si>
    <t>7KL003</t>
  </si>
  <si>
    <t>2LA000</t>
  </si>
  <si>
    <t>2LA001</t>
  </si>
  <si>
    <t>Basvetenskap 3: Anatomi, histologi och basal klinisk konsultation och undersökning</t>
  </si>
  <si>
    <t>Basvetenskap 4: Neurovetenskap, neurofarmakologi och endokrinologi</t>
  </si>
  <si>
    <t>Basvetenskap 5: Funktion och dysfunktion</t>
  </si>
  <si>
    <t>2LA003</t>
  </si>
  <si>
    <t>2LA004</t>
  </si>
  <si>
    <t>2LA002</t>
  </si>
  <si>
    <t>Programnämnden för läkarprogrammet, snitt-håp-ersättning per kurs</t>
  </si>
  <si>
    <t>Läkarprogrammet 330</t>
  </si>
  <si>
    <t>Årets utbildningsuppdrag</t>
  </si>
  <si>
    <t>håp</t>
  </si>
  <si>
    <t>Ram för utbildningsuppdraget</t>
  </si>
  <si>
    <t>tkr</t>
  </si>
  <si>
    <t>Läkarprogrammet 360</t>
  </si>
  <si>
    <t>Värden</t>
  </si>
  <si>
    <t xml:space="preserve"> Kursansvarig inst</t>
  </si>
  <si>
    <t xml:space="preserve"> Antal håp</t>
  </si>
  <si>
    <t xml:space="preserve"> Håp-ers tkr</t>
  </si>
  <si>
    <t xml:space="preserve"> Snitt-håp, tkr</t>
  </si>
  <si>
    <t>C2 Summa</t>
  </si>
  <si>
    <t>C3 Summa</t>
  </si>
  <si>
    <t>C4 Summa</t>
  </si>
  <si>
    <t>C6 Summa</t>
  </si>
  <si>
    <t>C8 Summa</t>
  </si>
  <si>
    <t>D1 Summa</t>
  </si>
  <si>
    <t>H1 Summa</t>
  </si>
  <si>
    <t>H7 Summa</t>
  </si>
  <si>
    <t>H9 Summa</t>
  </si>
  <si>
    <t>K1 Summa</t>
  </si>
  <si>
    <t>K2 Summa</t>
  </si>
  <si>
    <t>K6 Summa</t>
  </si>
  <si>
    <t>K8 Summa</t>
  </si>
  <si>
    <t>S1 Summa</t>
  </si>
  <si>
    <t>(tom)</t>
  </si>
  <si>
    <t>PN Summa</t>
  </si>
  <si>
    <t>K7 Summa</t>
  </si>
  <si>
    <t>Utbildningsuppdrag Summa</t>
  </si>
  <si>
    <t>Läkarprogrammet (330 hp) Summa</t>
  </si>
  <si>
    <t>Läkarprogrammet (360 hp) Summa</t>
  </si>
  <si>
    <t>Totalsumma</t>
  </si>
  <si>
    <t>Programnämnden för läkarprogrammet, läkarprogrammet – tolftedelsfördelning</t>
  </si>
  <si>
    <t>Utbildningskansli</t>
  </si>
  <si>
    <t xml:space="preserve">Avstämning fördelning av bu 330: </t>
  </si>
  <si>
    <t xml:space="preserve">Avstämning fördelning av bu 360: </t>
  </si>
  <si>
    <t>Reducering av ram pga utbildningskansli</t>
  </si>
  <si>
    <t>Ram att fördela</t>
  </si>
  <si>
    <t>Inst, tolftedel</t>
  </si>
  <si>
    <t>Programövergripande Summa</t>
  </si>
  <si>
    <t>C1 Summa</t>
  </si>
  <si>
    <t>H5 Summa</t>
  </si>
  <si>
    <t>K9 Summa</t>
  </si>
  <si>
    <t>Programnämnden för läkarprogrammet – kompletterande utbildning för läkare</t>
  </si>
  <si>
    <t>Utbildningsram</t>
  </si>
  <si>
    <t>Kompletterande utbildning Summa</t>
  </si>
  <si>
    <t>Summa av Kurslängd hp</t>
  </si>
  <si>
    <t>Summa</t>
  </si>
  <si>
    <t>Avstämnings-kolumn, antal håp/termin</t>
  </si>
  <si>
    <t>1 Summa</t>
  </si>
  <si>
    <t>2 Summa</t>
  </si>
  <si>
    <t>3 Summa</t>
  </si>
  <si>
    <t>4 Summa</t>
  </si>
  <si>
    <t>5 Summa</t>
  </si>
  <si>
    <t>6 Summa</t>
  </si>
  <si>
    <t>7 Summa</t>
  </si>
  <si>
    <t>8 Summa</t>
  </si>
  <si>
    <t>9 Summa</t>
  </si>
  <si>
    <t>10 Summa</t>
  </si>
  <si>
    <t>11 Summa</t>
  </si>
  <si>
    <t>(tom) Summa</t>
  </si>
  <si>
    <t>Programnämnden för läkarprogrammet</t>
  </si>
  <si>
    <t>Kursöversikt</t>
  </si>
  <si>
    <t>(flera objekt)</t>
  </si>
  <si>
    <t xml:space="preserve"> Andel av kurs</t>
  </si>
  <si>
    <t xml:space="preserve"> Kurslängd hp</t>
  </si>
  <si>
    <t xml:space="preserve"> Totalt antal håp</t>
  </si>
  <si>
    <t>Total ers tkr</t>
  </si>
  <si>
    <t xml:space="preserve"> Total ers tkr</t>
  </si>
  <si>
    <t>C382001011</t>
  </si>
  <si>
    <t>Ersättning introduktion LS , lokaler</t>
  </si>
  <si>
    <t xml:space="preserve">UL82321011 Utv o utv IMEX </t>
  </si>
  <si>
    <t>UL82321011 Utv o utv AMEE</t>
  </si>
  <si>
    <t xml:space="preserve">UL82321011 Utv o utv digitaltstöd, eportfolio, nat PD möte,  internat, frågebank , EPA, proff kommitté </t>
  </si>
  <si>
    <t>UL82321011 Utv o utv nat utbildnmöten, Linköping okt</t>
  </si>
  <si>
    <t>UL82321011 Utv o utv, systemstöd exam OSCE, Qpercom och IntDashboard</t>
  </si>
  <si>
    <t>UL82021901 PN gem instkomp PN+PNO+studrepr</t>
  </si>
  <si>
    <t>UL82121011 Övergripande uppdrag arvode PD</t>
  </si>
  <si>
    <t>UL82121011 Övergripande uppdrag programstart C2</t>
  </si>
  <si>
    <t>UL82121011 Övergripande uppdrag inst komp PD</t>
  </si>
  <si>
    <t>UL82121011 Övergripande uppdrag programstart C3</t>
  </si>
  <si>
    <t>UL82121011 Övergripande uppdrag introduktion LS och lokaler C3</t>
  </si>
  <si>
    <t>UL82121011 Övergripande uppdrag LINK ordf K6</t>
  </si>
  <si>
    <t>UL82221011 Driftmedel LINK</t>
  </si>
  <si>
    <t>UL82221011 Driftmedel PN/PK div sammankomster</t>
  </si>
  <si>
    <t>UL82221011 Driftmedel PK uppdrag</t>
  </si>
  <si>
    <t>UL82421011 PIL drift, ej PH</t>
  </si>
  <si>
    <t>US10113001 Övr utb uppdrag, core faciliteter</t>
  </si>
  <si>
    <t>UL82221011</t>
  </si>
  <si>
    <t>UL82321011</t>
  </si>
  <si>
    <t>UL82421011</t>
  </si>
  <si>
    <t>US10114001 Ersättning till kursansvarig institution</t>
  </si>
  <si>
    <t>Resurskrävande utbildningsaktivitet</t>
  </si>
  <si>
    <t>Extra håpar</t>
  </si>
  <si>
    <t>UL82321011 Utv o utv digitaltstöd, eportfolio, nat PD möte,  internat, frågebank , EPA, proff kommitté, reserv(5,5)</t>
  </si>
  <si>
    <t>Tema/strimmor uppdrag</t>
  </si>
  <si>
    <t>BioNut</t>
  </si>
  <si>
    <t>Magister, nutritionsvetenskap</t>
  </si>
  <si>
    <t>H2</t>
  </si>
  <si>
    <t>Programövergripande administration och ansvar</t>
  </si>
  <si>
    <t>Examensarbete i nutritionsvetenskap</t>
  </si>
  <si>
    <t>3NT004</t>
  </si>
  <si>
    <t>Studieavgifter</t>
  </si>
  <si>
    <t>Master, nutritionsvetenskap</t>
  </si>
  <si>
    <t>Kost och hälsa – vetenskaplig evidens, rekommendationer och hållbarhet</t>
  </si>
  <si>
    <t>4NT000</t>
  </si>
  <si>
    <t>Molekylära och genetiska mekanismer inom nutritionsvetenskap</t>
  </si>
  <si>
    <t>4NT001</t>
  </si>
  <si>
    <t>Kost, fysisk aktivitet och fitness – mätmetodik och utvärdering</t>
  </si>
  <si>
    <t>4NT002</t>
  </si>
  <si>
    <t>BioNut – magisterprogrammet i nutrionsvetenskap</t>
  </si>
  <si>
    <t>Avstämning fördelning av budget</t>
  </si>
  <si>
    <t>Magisterprogrammet i nutritionsvetenskap</t>
  </si>
  <si>
    <t>Årets utbildningsuppdrag, anslag</t>
  </si>
  <si>
    <t>Årets utbildningsuppdrag, studieavgifter</t>
  </si>
  <si>
    <t>Masterprogrammet i nutritionsvetenskap</t>
  </si>
  <si>
    <t>Anslag/studie-avgifter</t>
  </si>
  <si>
    <t>Kurs-ansvarig inst</t>
  </si>
  <si>
    <t xml:space="preserve">Håp-ers tkr </t>
  </si>
  <si>
    <t>Summa av Total ers tkr</t>
  </si>
  <si>
    <t>H2 Summa</t>
  </si>
  <si>
    <t xml:space="preserve">  Summa</t>
  </si>
  <si>
    <t>Anslag Summa</t>
  </si>
  <si>
    <t>Studieavgifter Summa</t>
  </si>
  <si>
    <t>Magister, nutritionsvetenskap Summa</t>
  </si>
  <si>
    <t>Master, nutritionsvetenskap Summa</t>
  </si>
  <si>
    <t>Clintec</t>
  </si>
  <si>
    <t>Audionom</t>
  </si>
  <si>
    <t>Vetenskap 1 – introduktion till vetenskap</t>
  </si>
  <si>
    <t>1AU053</t>
  </si>
  <si>
    <t>ht</t>
  </si>
  <si>
    <t>Psykologi</t>
  </si>
  <si>
    <t>1AU065</t>
  </si>
  <si>
    <t>Audiologisk grundkurs</t>
  </si>
  <si>
    <t>1AU070</t>
  </si>
  <si>
    <t>Nervsystemets struktur och funktion</t>
  </si>
  <si>
    <t>1AU071</t>
  </si>
  <si>
    <t>Audiologiska systemet</t>
  </si>
  <si>
    <t>1AU073</t>
  </si>
  <si>
    <t>HT</t>
  </si>
  <si>
    <t>Professionell utveckling 1</t>
  </si>
  <si>
    <t>1AU027</t>
  </si>
  <si>
    <t>Fysik och akustik</t>
  </si>
  <si>
    <t>1AU066</t>
  </si>
  <si>
    <t>Klinisk audiologi 1</t>
  </si>
  <si>
    <t>1AU072</t>
  </si>
  <si>
    <t xml:space="preserve">Audiologisk patologi </t>
  </si>
  <si>
    <t>1AU078</t>
  </si>
  <si>
    <t>VT</t>
  </si>
  <si>
    <t>Professionell utveckling 2</t>
  </si>
  <si>
    <t>1AU031</t>
  </si>
  <si>
    <t>Tal och ljud - produktion och perception</t>
  </si>
  <si>
    <t>1AU049</t>
  </si>
  <si>
    <t>Vetenskap 2</t>
  </si>
  <si>
    <t>1AU057</t>
  </si>
  <si>
    <t>Signalteori</t>
  </si>
  <si>
    <t>1AU058</t>
  </si>
  <si>
    <t>Klinisk audiologi 2</t>
  </si>
  <si>
    <t>1AU074</t>
  </si>
  <si>
    <t>Hörapparatteknik</t>
  </si>
  <si>
    <t>1AU015</t>
  </si>
  <si>
    <t>Professionell utveckling 3</t>
  </si>
  <si>
    <t>1AU037</t>
  </si>
  <si>
    <t>Teknisk audiologi</t>
  </si>
  <si>
    <t>1AU075</t>
  </si>
  <si>
    <t>Klinisk audiologi 3</t>
  </si>
  <si>
    <t>1AU076</t>
  </si>
  <si>
    <t>Hörselpedagogik</t>
  </si>
  <si>
    <t>1AU077</t>
  </si>
  <si>
    <t>Valbara kurser</t>
  </si>
  <si>
    <t>Barnaudiologi</t>
  </si>
  <si>
    <t>1AU061</t>
  </si>
  <si>
    <t>Audiologisk samtalsteknik</t>
  </si>
  <si>
    <t>1AU062</t>
  </si>
  <si>
    <t>Vetenskap 3 - vetenskaplig teori, metod och studiedesign</t>
  </si>
  <si>
    <t>1AU063</t>
  </si>
  <si>
    <t>Examensarbete i audiologi</t>
  </si>
  <si>
    <t>1AU021</t>
  </si>
  <si>
    <t>Professionell utveckling 4</t>
  </si>
  <si>
    <t>1AU041</t>
  </si>
  <si>
    <t>Vetenskap 4 - projektplan</t>
  </si>
  <si>
    <t>1AU067</t>
  </si>
  <si>
    <t>vt</t>
  </si>
  <si>
    <t>verksamhetsförlagd utbildning</t>
  </si>
  <si>
    <t>1AU068</t>
  </si>
  <si>
    <t>Reserverade HÅP:ar</t>
  </si>
  <si>
    <t>Logoped</t>
  </si>
  <si>
    <t>Socialpsykologi (SU)</t>
  </si>
  <si>
    <t>2LG018</t>
  </si>
  <si>
    <t>Psykologi ur ett livsloppsperspektiv (SU)</t>
  </si>
  <si>
    <t>2LG027</t>
  </si>
  <si>
    <t>Kommunikation och språklig struktur (SU)</t>
  </si>
  <si>
    <t>2LG068</t>
  </si>
  <si>
    <t xml:space="preserve">Statistik 1 </t>
  </si>
  <si>
    <t>2LG070</t>
  </si>
  <si>
    <t>Medicin 1: anatomi och fysiologi</t>
  </si>
  <si>
    <t>2LG099</t>
  </si>
  <si>
    <t>2LG100</t>
  </si>
  <si>
    <t>Talkommunikation (SU)</t>
  </si>
  <si>
    <t>2LG072</t>
  </si>
  <si>
    <t>Observation och dokumentation (SU)</t>
  </si>
  <si>
    <t>2LG073</t>
  </si>
  <si>
    <t>Medicin 2: patologi, tal- och röstfysiologi och audiologi</t>
  </si>
  <si>
    <t>2LG074</t>
  </si>
  <si>
    <t>2LG102</t>
  </si>
  <si>
    <t>Tidiga avvikelser i ätande, joller och kommunikation</t>
  </si>
  <si>
    <t>2LG101</t>
  </si>
  <si>
    <t>Analys- och testmetodik</t>
  </si>
  <si>
    <t>2LG078</t>
  </si>
  <si>
    <t>Kognitions- och neuropsykologi 1 (SU)</t>
  </si>
  <si>
    <t>2LG077</t>
  </si>
  <si>
    <t>Medicin 3: pediatrik, barnneurologi och barnpsykiatri</t>
  </si>
  <si>
    <t>2LG079</t>
  </si>
  <si>
    <t>Typisk tal-, språk- och läsutveckling (SU)</t>
  </si>
  <si>
    <t>2LG076</t>
  </si>
  <si>
    <t>Tal - och språkstörningar hos barn och ungdomar 1</t>
  </si>
  <si>
    <t>2LG103</t>
  </si>
  <si>
    <t>2LG104</t>
  </si>
  <si>
    <t>Statistik 2</t>
  </si>
  <si>
    <t>2LG081</t>
  </si>
  <si>
    <t>Projektarbete och skriftlig framställning</t>
  </si>
  <si>
    <t>2LG082</t>
  </si>
  <si>
    <t>2LG107</t>
  </si>
  <si>
    <t>Tal- och språkstörningar hos barn och ungdomar 2</t>
  </si>
  <si>
    <t>2LG105</t>
  </si>
  <si>
    <t>Tal- och språkstörningar hos barn och ungdom - verksamhetsintegrerat lärande</t>
  </si>
  <si>
    <t>2LG106</t>
  </si>
  <si>
    <t>Kognitions- och neuropsykologi 2</t>
  </si>
  <si>
    <t>2LG085</t>
  </si>
  <si>
    <t>Medicin 4: geriatrik, neurologi och rehabiliteringsmedicin</t>
  </si>
  <si>
    <t>2LG086</t>
  </si>
  <si>
    <t>Tal- och språkstörningar hos vuxna</t>
  </si>
  <si>
    <t>2LG087</t>
  </si>
  <si>
    <t>Tal- och språkstörningar hos vuxna - verksamhetsintegrerat lärande</t>
  </si>
  <si>
    <t>2LG088</t>
  </si>
  <si>
    <t xml:space="preserve">Röst- och talflytstörningar - verksamhetsintegrerat lärande </t>
  </si>
  <si>
    <t>2LG090</t>
  </si>
  <si>
    <t>Talflytstörningar</t>
  </si>
  <si>
    <t>2LG089</t>
  </si>
  <si>
    <t>Dysfagi - verksamhetsintegrerat lärande</t>
  </si>
  <si>
    <t>2LG091</t>
  </si>
  <si>
    <t>Röststörningar</t>
  </si>
  <si>
    <t>2LG093</t>
  </si>
  <si>
    <t>Dysfagi</t>
  </si>
  <si>
    <t>2LG092</t>
  </si>
  <si>
    <t>Medicin 5: öron-, näs- och halssjukdomar och psykiatri</t>
  </si>
  <si>
    <t>2LG094</t>
  </si>
  <si>
    <t>Forskningsmetodik</t>
  </si>
  <si>
    <t>2LG095</t>
  </si>
  <si>
    <t>Övergång till professionell autonomi</t>
  </si>
  <si>
    <t>2LG096</t>
  </si>
  <si>
    <t>Fördjupning i logopedisk praktik</t>
  </si>
  <si>
    <t>2LG097</t>
  </si>
  <si>
    <t>Fördjupningsseminarier och kritisk granskning</t>
  </si>
  <si>
    <t>2LG098</t>
  </si>
  <si>
    <t>Examensarbete i logopedi</t>
  </si>
  <si>
    <t>2LG021</t>
  </si>
  <si>
    <t>Röntgensjuksköterske</t>
  </si>
  <si>
    <t>Övergrip programansvar inkl samordning VIL</t>
  </si>
  <si>
    <t>Samordning kursansvar</t>
  </si>
  <si>
    <t>Radiografisk metodik 1</t>
  </si>
  <si>
    <t>1RS004</t>
  </si>
  <si>
    <t>Anatomi och fysiologi 1 – kommunikation och rörelse</t>
  </si>
  <si>
    <t>1RS024</t>
  </si>
  <si>
    <t>Anatomi och fysiologi 2 – transport och reproduktion</t>
  </si>
  <si>
    <t>1RS041</t>
  </si>
  <si>
    <t>Vetenskapligt förhållningssätt och metoder för kvalitetsutveckling 1</t>
  </si>
  <si>
    <t>1RS048</t>
  </si>
  <si>
    <t>Radiografi - verksamhetsförlagd utbildning 1</t>
  </si>
  <si>
    <t>1RS052</t>
  </si>
  <si>
    <t>Röntgendiagnostik 1</t>
  </si>
  <si>
    <t>1RS002</t>
  </si>
  <si>
    <t>Radiografi – verksamhetsförlagd utbildning 2</t>
  </si>
  <si>
    <t>1RS011</t>
  </si>
  <si>
    <t>Specifik omvårdnad 1 – verksamhetsförlagd utbildning</t>
  </si>
  <si>
    <t>1RS027</t>
  </si>
  <si>
    <t>H999001381</t>
  </si>
  <si>
    <t>H199001381</t>
  </si>
  <si>
    <t>Farmakologi och läkemedelsberäkning</t>
  </si>
  <si>
    <t>1RS028</t>
  </si>
  <si>
    <t>H599001381</t>
  </si>
  <si>
    <t>Sjukdomslära</t>
  </si>
  <si>
    <t>1RS053</t>
  </si>
  <si>
    <t>Röntgendiagnostik 2</t>
  </si>
  <si>
    <t>1RS006</t>
  </si>
  <si>
    <t>Radiografisk metodik 2</t>
  </si>
  <si>
    <t>1RS012</t>
  </si>
  <si>
    <t>Radiografi – verksamhetsförlagd utbildning 3</t>
  </si>
  <si>
    <t>1RS014</t>
  </si>
  <si>
    <t>Vetenskapligt förhållningssätt och metoder för kvalitetsutveckling 2</t>
  </si>
  <si>
    <t>1RS049</t>
  </si>
  <si>
    <t>Specifik omvårdnad 2</t>
  </si>
  <si>
    <t>1RS054</t>
  </si>
  <si>
    <t>Radiografisk metodik 3</t>
  </si>
  <si>
    <t>1RS015</t>
  </si>
  <si>
    <t>Radiografi – verksamhetsförlagd utbildning 4</t>
  </si>
  <si>
    <t>1RS017</t>
  </si>
  <si>
    <t>C7</t>
  </si>
  <si>
    <t>Pedagogik och ledarskap</t>
  </si>
  <si>
    <t>1RS020</t>
  </si>
  <si>
    <t>C799001381</t>
  </si>
  <si>
    <t>Akutsjukvård och katastrofmedicin</t>
  </si>
  <si>
    <t>1RS055</t>
  </si>
  <si>
    <t>Röntgendiagnostik 3</t>
  </si>
  <si>
    <t>1RS007</t>
  </si>
  <si>
    <t>Radiografi – verksamhetsförlagd utbildning 5</t>
  </si>
  <si>
    <t>1RS019</t>
  </si>
  <si>
    <t>Examensarbete i radiografi</t>
  </si>
  <si>
    <t>1RS033</t>
  </si>
  <si>
    <t>Vetenskapligt förhållningssätt och metoder för kvalitetsutvecklin 3</t>
  </si>
  <si>
    <t>1RS050</t>
  </si>
  <si>
    <t>Specifik omvårdnad 3</t>
  </si>
  <si>
    <t>1RS037</t>
  </si>
  <si>
    <t>Radiografi – verksamhetsförlagd utbildning 6</t>
  </si>
  <si>
    <t>1RS045</t>
  </si>
  <si>
    <t>Vetenskapligt förhållningssätt och metoder för kvalitetsutveckling 4</t>
  </si>
  <si>
    <t>1RS051</t>
  </si>
  <si>
    <t>VFU</t>
  </si>
  <si>
    <t>Clintec – audionomprogrammet, logopedprogrammet och röntgensjuksköterskeprogrammet</t>
  </si>
  <si>
    <t>Audionomprogrammet</t>
  </si>
  <si>
    <t>Logopedprogrammet</t>
  </si>
  <si>
    <t>Röntgensjuksköterskeprogrammet</t>
  </si>
  <si>
    <t>Audionom Summa</t>
  </si>
  <si>
    <t>Logoped Summa</t>
  </si>
  <si>
    <t>C7 Summa</t>
  </si>
  <si>
    <t>Röntgensjuksköterske Summa</t>
  </si>
  <si>
    <t>Dentmed</t>
  </si>
  <si>
    <t>Kompletterande utbildning för tandläkare</t>
  </si>
  <si>
    <t>OF</t>
  </si>
  <si>
    <t>Påbyggnad oral hälsa</t>
  </si>
  <si>
    <t>Oral hälsa - påbyggnad 1</t>
  </si>
  <si>
    <t>1OH000</t>
  </si>
  <si>
    <t>Vetenskapsteori</t>
  </si>
  <si>
    <t>1OH001</t>
  </si>
  <si>
    <t>Oral hälsa - påbyggnad 2</t>
  </si>
  <si>
    <t>1OH002</t>
  </si>
  <si>
    <t>Oral hälsa - tobaksprevention och tobaksavvänjning</t>
  </si>
  <si>
    <t>1OH003</t>
  </si>
  <si>
    <t>Tandhygienist</t>
  </si>
  <si>
    <t>Oral hälsa - teori 1</t>
  </si>
  <si>
    <t>1TY024</t>
  </si>
  <si>
    <t>Oral hälsa - klinik 1</t>
  </si>
  <si>
    <t>1TY001</t>
  </si>
  <si>
    <t>Medicinska och odontologiska ämnen 1</t>
  </si>
  <si>
    <t>1TY002</t>
  </si>
  <si>
    <t>Oral hälsa - teori 2</t>
  </si>
  <si>
    <t>1TY003</t>
  </si>
  <si>
    <t>Oral hälsa - vetenskap 1</t>
  </si>
  <si>
    <t>1TY004</t>
  </si>
  <si>
    <t>Oral hälsa - klinik 2</t>
  </si>
  <si>
    <t>1TY005</t>
  </si>
  <si>
    <t>Medicinska och odontologiska ämnen 2</t>
  </si>
  <si>
    <t>1TY006</t>
  </si>
  <si>
    <t>Oral hälsa - teori 3</t>
  </si>
  <si>
    <t>1TY007</t>
  </si>
  <si>
    <t>Oral hälsa - klinik 3</t>
  </si>
  <si>
    <t>1TY008</t>
  </si>
  <si>
    <t>Medicinska och odontologiska ämnen 3</t>
  </si>
  <si>
    <t>1TY009</t>
  </si>
  <si>
    <t>Samhälls-och beteendevetenskap 1</t>
  </si>
  <si>
    <t>1TY010</t>
  </si>
  <si>
    <t>Oral hälsa - teori 4</t>
  </si>
  <si>
    <t>1TY011</t>
  </si>
  <si>
    <t>Oral hälsa - klinik 4</t>
  </si>
  <si>
    <t>1TY012</t>
  </si>
  <si>
    <t>Oral hälsa - vetenskap 2</t>
  </si>
  <si>
    <t>1TY013</t>
  </si>
  <si>
    <t>Medicinska och odontologiska ämnen 4</t>
  </si>
  <si>
    <t>1TY014</t>
  </si>
  <si>
    <t>Samhälls-och beteendevetenskap 2</t>
  </si>
  <si>
    <t>1TY015</t>
  </si>
  <si>
    <t>Oral hälsa - teori 5</t>
  </si>
  <si>
    <t>1TY016</t>
  </si>
  <si>
    <t>Oral hälsa - klinik 5</t>
  </si>
  <si>
    <t>1TY017</t>
  </si>
  <si>
    <t>Oral hälsa - vetenskap 3</t>
  </si>
  <si>
    <t>1TY018</t>
  </si>
  <si>
    <t>Tobaksprevention och tobaksavvänjning</t>
  </si>
  <si>
    <t>1TY019</t>
  </si>
  <si>
    <t>Oral hälsa - teori 6</t>
  </si>
  <si>
    <t>1TY020</t>
  </si>
  <si>
    <t xml:space="preserve">Oral hälsa - klinik 6 </t>
  </si>
  <si>
    <t>1TY021</t>
  </si>
  <si>
    <t>Examensarbete i oral hälsa</t>
  </si>
  <si>
    <t>1TY022</t>
  </si>
  <si>
    <t>Organisation och ledarskap</t>
  </si>
  <si>
    <t>1TY023</t>
  </si>
  <si>
    <t>Tandläkar</t>
  </si>
  <si>
    <t>Odontologisk introduktion</t>
  </si>
  <si>
    <t>2TL048</t>
  </si>
  <si>
    <t>Professionell utveckling 1 - studenten</t>
  </si>
  <si>
    <t>2TL049</t>
  </si>
  <si>
    <t>Vetenskaplig teori och metod</t>
  </si>
  <si>
    <t>2TL050</t>
  </si>
  <si>
    <t>Oral biomedicin 1</t>
  </si>
  <si>
    <t>2TL051</t>
  </si>
  <si>
    <t>OF99001021</t>
  </si>
  <si>
    <t>H599001021</t>
  </si>
  <si>
    <t>Organsystemens struktur och funktion</t>
  </si>
  <si>
    <t>2TL052</t>
  </si>
  <si>
    <t>C499001021</t>
  </si>
  <si>
    <t>Oral biomedicin 2</t>
  </si>
  <si>
    <t>2TL053</t>
  </si>
  <si>
    <t>Farmakologi</t>
  </si>
  <si>
    <t>2TL054</t>
  </si>
  <si>
    <t>Professionell utveckling 2 - patienten</t>
  </si>
  <si>
    <t>2TL055</t>
  </si>
  <si>
    <t>Allmän patologi</t>
  </si>
  <si>
    <t>2TL056</t>
  </si>
  <si>
    <t>Allmänmedicin</t>
  </si>
  <si>
    <t>2TL057</t>
  </si>
  <si>
    <t>Den friska och sjuka munhålan</t>
  </si>
  <si>
    <t>2TL058</t>
  </si>
  <si>
    <t>Tandvårdens etik</t>
  </si>
  <si>
    <t>2TL059</t>
  </si>
  <si>
    <t>Administrativ klinik</t>
  </si>
  <si>
    <t>2TL060</t>
  </si>
  <si>
    <t>Odontologisk radiologi 1</t>
  </si>
  <si>
    <t>2TL061</t>
  </si>
  <si>
    <t>Mikrobiell patogenes</t>
  </si>
  <si>
    <t>2TL062</t>
  </si>
  <si>
    <t>Orofacial medicin 1</t>
  </si>
  <si>
    <t>2TL063</t>
  </si>
  <si>
    <t>Kariologi 1</t>
  </si>
  <si>
    <t>2TL064</t>
  </si>
  <si>
    <t>Dentala biomaterial och toxikologi 1</t>
  </si>
  <si>
    <t>2TL065</t>
  </si>
  <si>
    <t>Parodontologi 1</t>
  </si>
  <si>
    <t>2TL066</t>
  </si>
  <si>
    <t>Lokalanestesi</t>
  </si>
  <si>
    <t>2TL067</t>
  </si>
  <si>
    <t>Odontologisk radiologi 2</t>
  </si>
  <si>
    <t>2TL068</t>
  </si>
  <si>
    <t>Terapiplanering 1</t>
  </si>
  <si>
    <t>2TL069</t>
  </si>
  <si>
    <t>Global oral hälsa</t>
  </si>
  <si>
    <t>2TL070</t>
  </si>
  <si>
    <t>Professionell utveckling 3 - teamet</t>
  </si>
  <si>
    <t>2TL071</t>
  </si>
  <si>
    <t>Endodonti 1</t>
  </si>
  <si>
    <t>2TL072</t>
  </si>
  <si>
    <t>Orofacial smärta 1</t>
  </si>
  <si>
    <t>2TL073</t>
  </si>
  <si>
    <t>Protetik 1</t>
  </si>
  <si>
    <t>2TL074</t>
  </si>
  <si>
    <t>Dentala biomaterial och toxikologi 2</t>
  </si>
  <si>
    <t>2TL075</t>
  </si>
  <si>
    <t>Kariologi 2</t>
  </si>
  <si>
    <t>2TL076</t>
  </si>
  <si>
    <t>Parodontologi 2</t>
  </si>
  <si>
    <t>2TL077</t>
  </si>
  <si>
    <t>Klinisk farmakologi</t>
  </si>
  <si>
    <t>2TL078</t>
  </si>
  <si>
    <t>Käkkirurgi 1</t>
  </si>
  <si>
    <t>2TL079</t>
  </si>
  <si>
    <t>Endodonti 2</t>
  </si>
  <si>
    <t>2TL080</t>
  </si>
  <si>
    <t>Protetik 2</t>
  </si>
  <si>
    <t>2TL081</t>
  </si>
  <si>
    <t>Orofacial smärta 2</t>
  </si>
  <si>
    <t>2TL082</t>
  </si>
  <si>
    <t>Orofacial medicin 2</t>
  </si>
  <si>
    <t>2TL083</t>
  </si>
  <si>
    <t>Parodontologi 3</t>
  </si>
  <si>
    <t>2TL084</t>
  </si>
  <si>
    <t>Kariologi 3</t>
  </si>
  <si>
    <t>2TL085</t>
  </si>
  <si>
    <t>Dentala biomaterial och toxikologi 3</t>
  </si>
  <si>
    <t>2TL086</t>
  </si>
  <si>
    <t>Terapiplanering 2</t>
  </si>
  <si>
    <t>2TL087</t>
  </si>
  <si>
    <t>Professionell utveckling 4 - kliniken</t>
  </si>
  <si>
    <t>2TL088</t>
  </si>
  <si>
    <t>Orofacial smärta 3</t>
  </si>
  <si>
    <t>2TL089</t>
  </si>
  <si>
    <t>Orofacial medicin 3</t>
  </si>
  <si>
    <t>2TL090</t>
  </si>
  <si>
    <t>Protetik 3</t>
  </si>
  <si>
    <t>2TL091</t>
  </si>
  <si>
    <t>Implantologi 1</t>
  </si>
  <si>
    <t>2TL092</t>
  </si>
  <si>
    <t>Orala sjukdomar - prevention och behandling</t>
  </si>
  <si>
    <t>2TL093</t>
  </si>
  <si>
    <t>Examensarbete i odontologi</t>
  </si>
  <si>
    <t>2TL094</t>
  </si>
  <si>
    <t>Att utvecklas till tandläkare 4</t>
  </si>
  <si>
    <t>2TL026</t>
  </si>
  <si>
    <t>Barn- och ungdomstandvård</t>
  </si>
  <si>
    <t>2TL028</t>
  </si>
  <si>
    <t>Klinisk odontologi 5</t>
  </si>
  <si>
    <t>2TL030</t>
  </si>
  <si>
    <t>2TL043</t>
  </si>
  <si>
    <t>2TL033</t>
  </si>
  <si>
    <t>C399001021</t>
  </si>
  <si>
    <t>Klinisk odontologi 6</t>
  </si>
  <si>
    <t>2TL034</t>
  </si>
  <si>
    <t>Oral radiologi 3</t>
  </si>
  <si>
    <t>2TL035</t>
  </si>
  <si>
    <t>Käkkirurgi</t>
  </si>
  <si>
    <t>2TL036</t>
  </si>
  <si>
    <t>Gerodonti</t>
  </si>
  <si>
    <t>2TL037</t>
  </si>
  <si>
    <t>Klinisk odontologi 7</t>
  </si>
  <si>
    <t>2TL038</t>
  </si>
  <si>
    <t>Onkologi</t>
  </si>
  <si>
    <t>2TL039</t>
  </si>
  <si>
    <t>H999001021</t>
  </si>
  <si>
    <t>Öron/näsa/hals</t>
  </si>
  <si>
    <t>2TL040</t>
  </si>
  <si>
    <t>Att utvecklas till tandläkare 5</t>
  </si>
  <si>
    <t>2TL041</t>
  </si>
  <si>
    <t>Dentmed – tandhygienistprogrammet, påbyggnadsutbildning i oral hälsa och tandläkarprogrammet</t>
  </si>
  <si>
    <t>Påbyggnadsutbildning i oral hälsa</t>
  </si>
  <si>
    <t>Tandhygienistprogrammet</t>
  </si>
  <si>
    <t>Tandläkarprogrammet</t>
  </si>
  <si>
    <t>OF Summa</t>
  </si>
  <si>
    <t>Påbyggnad oral hälsa Summa</t>
  </si>
  <si>
    <t>Tandhygienist Summa</t>
  </si>
  <si>
    <t>Tandläkar Summa</t>
  </si>
  <si>
    <t>Dentmed – kompletterande utbildning för tandläkare</t>
  </si>
  <si>
    <t>FYFA</t>
  </si>
  <si>
    <t>Masterprogrammet i translationell fysiologi och farmakologi</t>
  </si>
  <si>
    <t>Professionell utveckling och etik</t>
  </si>
  <si>
    <t>4FF001</t>
  </si>
  <si>
    <t>Integrerad fysiologi och farmakologi</t>
  </si>
  <si>
    <t>4FF000</t>
  </si>
  <si>
    <t>FYFA - Masterprogrammet i translationell fysiologi och farmakologi</t>
  </si>
  <si>
    <t>Masterprogrammet i translationell fysiologi och farmakologi Summa</t>
  </si>
  <si>
    <t>GPH</t>
  </si>
  <si>
    <t>Magister, global hälsa</t>
  </si>
  <si>
    <t>Programdirektor</t>
  </si>
  <si>
    <t>Global hälsa</t>
  </si>
  <si>
    <t>3GB000</t>
  </si>
  <si>
    <t>3GB001</t>
  </si>
  <si>
    <t>Examensarbete i global hälsa</t>
  </si>
  <si>
    <t>3GB012</t>
  </si>
  <si>
    <t>Mödra- och barnhälsa i ett globalt perspektiv</t>
  </si>
  <si>
    <t>3GB013</t>
  </si>
  <si>
    <t>Hälso- och sjukvårdspolitik</t>
  </si>
  <si>
    <t>3GB014</t>
  </si>
  <si>
    <t>Infektionssjukdomar</t>
  </si>
  <si>
    <t>3GB016</t>
  </si>
  <si>
    <t>Icke-smittsamma sjukdomar</t>
  </si>
  <si>
    <t>3GB015</t>
  </si>
  <si>
    <t>Master, folkhälsovetenskap</t>
  </si>
  <si>
    <t>Master, folkhälsovetenskap, inr epi</t>
  </si>
  <si>
    <t>Folkhälsovetenskap- begrepp och teorier</t>
  </si>
  <si>
    <t>4FH081</t>
  </si>
  <si>
    <t>Metoder för att studera sjukdomars förekomst och spridning</t>
  </si>
  <si>
    <t>4FH082</t>
  </si>
  <si>
    <t>K999001111</t>
  </si>
  <si>
    <t>C699001111</t>
  </si>
  <si>
    <t>Biostatistik 1</t>
  </si>
  <si>
    <t>4FH083</t>
  </si>
  <si>
    <t xml:space="preserve">Insamling och hantering av epidemiologiska data </t>
  </si>
  <si>
    <t>4FH084</t>
  </si>
  <si>
    <t>Epidemiologiska metoder för att studera sjukdomars bestämningsfaktorer</t>
  </si>
  <si>
    <t>4FH086</t>
  </si>
  <si>
    <t>Biostatistik 2</t>
  </si>
  <si>
    <t>4FH087</t>
  </si>
  <si>
    <t>Kvalitativa metoder</t>
  </si>
  <si>
    <t>4FH088</t>
  </si>
  <si>
    <t>Tillämpad epidemiologi 1 - sjukdomars förekomst och spridning</t>
  </si>
  <si>
    <t>4FH089</t>
  </si>
  <si>
    <t>4FH090</t>
  </si>
  <si>
    <t>Projektledning</t>
  </si>
  <si>
    <t>4FH092</t>
  </si>
  <si>
    <t>Epidemiologiska metoder för effektutvärdering av folkhälsoinsatser</t>
  </si>
  <si>
    <t>4FH094</t>
  </si>
  <si>
    <t>Tillämpad epidemiologi 2 - sjukdomars bestämningsfaktorer</t>
  </si>
  <si>
    <t>4FH095</t>
  </si>
  <si>
    <t>Systematisk litteraturöversikt och meta-analys</t>
  </si>
  <si>
    <t>4FH099</t>
  </si>
  <si>
    <t>Examensarbete i folkhälsovetenskap</t>
  </si>
  <si>
    <t>4FH085</t>
  </si>
  <si>
    <t>Master, folkhälsovetenskap, inr prev</t>
  </si>
  <si>
    <t>Folkhälsovetenskap - begrepp och teorier</t>
  </si>
  <si>
    <t>Introduktion till planering och utveckling av program</t>
  </si>
  <si>
    <t>4FH098</t>
  </si>
  <si>
    <t>Teorier och metoder för implemnetering och utvärdering</t>
  </si>
  <si>
    <t>4FH096</t>
  </si>
  <si>
    <t>Tillämpat hälsofrämjande arbete och prevention</t>
  </si>
  <si>
    <t>4FH097</t>
  </si>
  <si>
    <t>Teorier och metoder för implementering och utvärdering</t>
  </si>
  <si>
    <t xml:space="preserve">Master, hälsoinsatser vid katastrofer </t>
  </si>
  <si>
    <t>Hälsoinsatser vid katastrofer</t>
  </si>
  <si>
    <t>5HD000</t>
  </si>
  <si>
    <t>Forskningsmetoder i katastrofer</t>
  </si>
  <si>
    <t>5HD001</t>
  </si>
  <si>
    <t>Examensarbete</t>
  </si>
  <si>
    <t>5HD002</t>
  </si>
  <si>
    <t>GPH – magisterprogrammet i global hälsa, magisterprogrammet i hälsoinsatser vid katastrofer och masterprogrammet i folkhälsovetenskap</t>
  </si>
  <si>
    <t>Magisterprogrammet i global hälsa</t>
  </si>
  <si>
    <t>Magisterprogrammet i hälsoinsatser vid katastrofer</t>
  </si>
  <si>
    <t>Masterprogrammet i folkhälsovetenskap</t>
  </si>
  <si>
    <t>Folhälsovetenskap</t>
  </si>
  <si>
    <t>Hälsoinsatser</t>
  </si>
  <si>
    <t>Anslag/ studieavgift</t>
  </si>
  <si>
    <t>Magister, global hälsa Summa</t>
  </si>
  <si>
    <t>Master, folkhälsovetenskap Summa</t>
  </si>
  <si>
    <t>Master, hälsoinsatser vid katastrofer  Summa</t>
  </si>
  <si>
    <t>IMM</t>
  </si>
  <si>
    <t>Magister, arbete och hälsa</t>
  </si>
  <si>
    <t>Folkhälsa, utvärdering och utveckling</t>
  </si>
  <si>
    <t>Arbete och hälsa, programmets disp</t>
  </si>
  <si>
    <t>PN 5, övergripande ansvar</t>
  </si>
  <si>
    <t>Magister, arbete och hälsa, beteendevetenskap</t>
  </si>
  <si>
    <t>Arbetsliv och hälsa</t>
  </si>
  <si>
    <t>3AH015</t>
  </si>
  <si>
    <t>Arbetsrelaterade psykiska besvär</t>
  </si>
  <si>
    <t>3AH020</t>
  </si>
  <si>
    <t>Utredning och intervention</t>
  </si>
  <si>
    <t>3AH025</t>
  </si>
  <si>
    <t>Vetenskaplig metod</t>
  </si>
  <si>
    <t>3AH014</t>
  </si>
  <si>
    <t>Arbetslivsinriktad rehabilitering</t>
  </si>
  <si>
    <t>3AH002</t>
  </si>
  <si>
    <t>Arbetsorganisation</t>
  </si>
  <si>
    <t>3AH026</t>
  </si>
  <si>
    <t>3AH013</t>
  </si>
  <si>
    <t>Magister, arbete och hälsa, ergonomi</t>
  </si>
  <si>
    <t>Arbetsrelaterade besvär i rörelseorganen</t>
  </si>
  <si>
    <t>3AH019</t>
  </si>
  <si>
    <t>Exponering, riskbedömning, och intervention</t>
  </si>
  <si>
    <t>3AH022</t>
  </si>
  <si>
    <t>Magister, arbete och hälsa, företagssköterska</t>
  </si>
  <si>
    <t>Yrkesmedicin</t>
  </si>
  <si>
    <t>3AH012</t>
  </si>
  <si>
    <t>Hälsofrämjande arbete i arbetslivet</t>
  </si>
  <si>
    <t>3AH016</t>
  </si>
  <si>
    <t>Master, toxikologi</t>
  </si>
  <si>
    <t>Institutionkompensation för programdirektor</t>
  </si>
  <si>
    <t>Histopatologi och klinisk patologi</t>
  </si>
  <si>
    <t>4TX016</t>
  </si>
  <si>
    <t>System- och vävnadstoxikologi - toxikokinetik och toxikodynamik</t>
  </si>
  <si>
    <t>4TX029</t>
  </si>
  <si>
    <t>Toxikologins principer</t>
  </si>
  <si>
    <t>4TX018</t>
  </si>
  <si>
    <t>CC</t>
  </si>
  <si>
    <t>Teoretisk och praktisk försöksdjursvetenskap</t>
  </si>
  <si>
    <t>4TX015</t>
  </si>
  <si>
    <t>C699001061</t>
  </si>
  <si>
    <t>CC99001061</t>
  </si>
  <si>
    <t>Tillämpning av metoder inom toxikologisk forskning</t>
  </si>
  <si>
    <t>4TX030</t>
  </si>
  <si>
    <t>Hälsoriskbedömning</t>
  </si>
  <si>
    <t>4TX031</t>
  </si>
  <si>
    <t>Projektarbete och valbara kurser</t>
  </si>
  <si>
    <t>Regulatorisk toxicitetstestning</t>
  </si>
  <si>
    <t>4TX032</t>
  </si>
  <si>
    <t>Global toxikologi i ett hållbart samhälle</t>
  </si>
  <si>
    <t>4TX033</t>
  </si>
  <si>
    <t>Examensarbete i toxikologi</t>
  </si>
  <si>
    <t>4TX007</t>
  </si>
  <si>
    <t>Strategisk satsning studieavgifter</t>
  </si>
  <si>
    <t>IMM – magisterprogrammet i arbete och hälsa och masterprogrammet i toxikologi</t>
  </si>
  <si>
    <t xml:space="preserve">Magisterprogrammet i arbete och hälsa </t>
  </si>
  <si>
    <t>Masterprogrammet i toxikologi</t>
  </si>
  <si>
    <t>Utbildningsuppdrag anslag</t>
  </si>
  <si>
    <t>Utbildningsuppdrag studieavgifter</t>
  </si>
  <si>
    <t>Magisterprogrammet i AoH</t>
  </si>
  <si>
    <t>Magister, arbete och hälsa Summa</t>
  </si>
  <si>
    <t>CC Summa</t>
  </si>
  <si>
    <t>Master, toxikologi Summa</t>
  </si>
  <si>
    <t>KBH</t>
  </si>
  <si>
    <t>Barnmorskeprogrammet</t>
  </si>
  <si>
    <t>PN 9, övergripande ansvar</t>
  </si>
  <si>
    <t>Reproduktionens fysiologi och psykologi</t>
  </si>
  <si>
    <t>2BM019</t>
  </si>
  <si>
    <t>2BM024</t>
  </si>
  <si>
    <t>Gynekologisk och sexuell hälsa</t>
  </si>
  <si>
    <t>2BM025</t>
  </si>
  <si>
    <t>Global sexuell och reproduktiv hälsa och rättigheter</t>
  </si>
  <si>
    <t>2BM026</t>
  </si>
  <si>
    <t>Mödrahälsovård och antikonception</t>
  </si>
  <si>
    <t>2BM023</t>
  </si>
  <si>
    <t>Vård i samband med barnafödande 1</t>
  </si>
  <si>
    <t>2BM027</t>
  </si>
  <si>
    <t>Examensarbete i sexuell, reproduktiv och perinatal hälsa</t>
  </si>
  <si>
    <t>2BM021</t>
  </si>
  <si>
    <t>Vård i samband med barnafödande 2</t>
  </si>
  <si>
    <t>2BM028</t>
  </si>
  <si>
    <t>ÖVERGR</t>
  </si>
  <si>
    <t>Kompletterande utbildning för barnmorskor</t>
  </si>
  <si>
    <t>Regleringsbrev</t>
  </si>
  <si>
    <t>Programdirektor, institutionskompensation</t>
  </si>
  <si>
    <t>Programhandläggare</t>
  </si>
  <si>
    <t>Barnmorskans profession inom svensk hälso- och sjukvård</t>
  </si>
  <si>
    <t>7KB000</t>
  </si>
  <si>
    <t>Barnmorskans profession inom gynekologi, mödrahälsovård samt antikonception</t>
  </si>
  <si>
    <t>7KB006</t>
  </si>
  <si>
    <t>Farmakologi, läkemedelsberäkning och läkemedelsförskrivning</t>
  </si>
  <si>
    <t>7KB007</t>
  </si>
  <si>
    <t>K699000414</t>
  </si>
  <si>
    <t>H599000414</t>
  </si>
  <si>
    <t>Förlossning 1 och mödrahälsovård</t>
  </si>
  <si>
    <t>7KB004</t>
  </si>
  <si>
    <t>Förlossning 2, antenatal vård samt eftervård</t>
  </si>
  <si>
    <t>7KB005</t>
  </si>
  <si>
    <t>KBH – barnmorskeprogrammet</t>
  </si>
  <si>
    <t>Barnmorskeprogrammet Summa</t>
  </si>
  <si>
    <t>KBH – kompletterande utbildning för barnmorskor</t>
  </si>
  <si>
    <t>Kompletterande utbildning för barnmorskor Summa</t>
  </si>
  <si>
    <t>Labmed</t>
  </si>
  <si>
    <t>BMA</t>
  </si>
  <si>
    <t xml:space="preserve">Programdirektor och Bitr PD </t>
  </si>
  <si>
    <t xml:space="preserve">Programhandläggning och administration </t>
  </si>
  <si>
    <t>Arvode PD+bitr PD</t>
  </si>
  <si>
    <t>Arvode studentrepresentanter</t>
  </si>
  <si>
    <t>IPL Ansvarig</t>
  </si>
  <si>
    <t>Programmets övergripande driftsmedel</t>
  </si>
  <si>
    <t>Utvecklingsmedel</t>
  </si>
  <si>
    <t>Internatiolnalisering</t>
  </si>
  <si>
    <t>BMA, inr fysiologi</t>
  </si>
  <si>
    <t>Vetenskaplig metodik 1</t>
  </si>
  <si>
    <t>1BA083</t>
  </si>
  <si>
    <t>Från atom till organism</t>
  </si>
  <si>
    <t>1BA094</t>
  </si>
  <si>
    <t>Människokroppens struktur, funktion och dysfunktion</t>
  </si>
  <si>
    <t>1BA097</t>
  </si>
  <si>
    <t>Fysiologisk och laboratoriemedicinsk diagnostik</t>
  </si>
  <si>
    <t>1BA098</t>
  </si>
  <si>
    <t>Cell- och molekylärbiologi 1</t>
  </si>
  <si>
    <t>1BA129</t>
  </si>
  <si>
    <t>Laboratoriemetodik inom kemi och biokemi</t>
  </si>
  <si>
    <t>1BA130</t>
  </si>
  <si>
    <t xml:space="preserve">Medicinsk kemi </t>
  </si>
  <si>
    <t>1BA132</t>
  </si>
  <si>
    <t xml:space="preserve">Biokemi </t>
  </si>
  <si>
    <t>1BA131</t>
  </si>
  <si>
    <t>Generell omvårdnad – klinisk utbildning</t>
  </si>
  <si>
    <t>1BA177</t>
  </si>
  <si>
    <t>H599001341</t>
  </si>
  <si>
    <t>H199001341</t>
  </si>
  <si>
    <t>Cirkulationsfysiologisk diagnostik</t>
  </si>
  <si>
    <t>1BA140</t>
  </si>
  <si>
    <t>Projektarbete i biomedicinsk laboratorievetenskap</t>
  </si>
  <si>
    <t>1BA143</t>
  </si>
  <si>
    <t>Neurofysiologisk metodik</t>
  </si>
  <si>
    <t>1BA142</t>
  </si>
  <si>
    <t xml:space="preserve">Lungfysiologisk diagnostik </t>
  </si>
  <si>
    <t>1BA155</t>
  </si>
  <si>
    <t xml:space="preserve">Neurofysiologisk diagnostik </t>
  </si>
  <si>
    <t>1BA156</t>
  </si>
  <si>
    <t xml:space="preserve">Ultraljudsdiagnostik </t>
  </si>
  <si>
    <t>1BA154</t>
  </si>
  <si>
    <t xml:space="preserve">Farmakologi och läkemedelsberäkning </t>
  </si>
  <si>
    <t>1BA165</t>
  </si>
  <si>
    <t xml:space="preserve">Intensivvård – klinisk utbildning </t>
  </si>
  <si>
    <t>1BA139</t>
  </si>
  <si>
    <t xml:space="preserve">Nuklearmedicinisk  diagnostik </t>
  </si>
  <si>
    <t>1BA149</t>
  </si>
  <si>
    <t xml:space="preserve">Fördjupad klinisk fysiologisk diagnostik </t>
  </si>
  <si>
    <t>1BA150</t>
  </si>
  <si>
    <t>Vetenskaplig metodik 2</t>
  </si>
  <si>
    <t>1BA174</t>
  </si>
  <si>
    <t>Valbar kurs i biomedicinsk laboratorievetenskap</t>
  </si>
  <si>
    <t>Examensarbete i biomedicinsk  laboratorievetenskap</t>
  </si>
  <si>
    <t>1BA170</t>
  </si>
  <si>
    <t>BMA, inr laboratoriemedicin</t>
  </si>
  <si>
    <t>Hematologi - metodik och diagnostik</t>
  </si>
  <si>
    <t>1BA147</t>
  </si>
  <si>
    <t>Cell- och molekylärbiologi 2</t>
  </si>
  <si>
    <t>1BA146</t>
  </si>
  <si>
    <t>Analytisk kemi och biokemisk metodik</t>
  </si>
  <si>
    <t>1BA145</t>
  </si>
  <si>
    <t xml:space="preserve">Instrumentell teknik </t>
  </si>
  <si>
    <t>1BA144</t>
  </si>
  <si>
    <t>Klinisk kemi – metodik och diagnostik</t>
  </si>
  <si>
    <t>1BA161</t>
  </si>
  <si>
    <t>Mikrobiologi – metodik och diagnostik</t>
  </si>
  <si>
    <t>1BA159</t>
  </si>
  <si>
    <t>Morfologi – metodik och diagnostik</t>
  </si>
  <si>
    <t>1BA160</t>
  </si>
  <si>
    <t>Immunologi – metodik och diagnostik (inkl transfusionsmedicin)</t>
  </si>
  <si>
    <t>1BA158</t>
  </si>
  <si>
    <t>Integrerad biomedicinsk laboratorievetenskap</t>
  </si>
  <si>
    <t>1BA176</t>
  </si>
  <si>
    <t xml:space="preserve">Vetenskaplig metodik 2  </t>
  </si>
  <si>
    <t>1BA085</t>
  </si>
  <si>
    <t>Tillämpad biomedicinsk laboratorievetenskap 1</t>
  </si>
  <si>
    <t>1BA153</t>
  </si>
  <si>
    <t>Tillämpad biomedicinsk laboratorievetenskap 3</t>
  </si>
  <si>
    <t>1BA151</t>
  </si>
  <si>
    <t>Tillämpad biomedicinsk laboratorievetenskap 2</t>
  </si>
  <si>
    <t>1BA105</t>
  </si>
  <si>
    <t>Magister, diagnostisk cytologi</t>
  </si>
  <si>
    <t>Programhandläggning och studievägledning</t>
  </si>
  <si>
    <t xml:space="preserve">Studierektor  </t>
  </si>
  <si>
    <t>Vetenskaplig metodik, statistik och kvalitetssäkring</t>
  </si>
  <si>
    <t>3DC000</t>
  </si>
  <si>
    <t>Gynekologisk cytologi</t>
  </si>
  <si>
    <t>3DC001</t>
  </si>
  <si>
    <t>Diagnostisk molekylär cytologi</t>
  </si>
  <si>
    <t>3DC002</t>
  </si>
  <si>
    <t>Patologi</t>
  </si>
  <si>
    <t>3DC003</t>
  </si>
  <si>
    <t>Gynekologisk cytologi – fördjupning</t>
  </si>
  <si>
    <t>3DC005</t>
  </si>
  <si>
    <t>Diagnostisk cytologi av respirationsorganen</t>
  </si>
  <si>
    <t>3DC007</t>
  </si>
  <si>
    <t>Diagnostisk cytologi av urinvägarna</t>
  </si>
  <si>
    <t>3DC004</t>
  </si>
  <si>
    <t>Diagnostisk aspriationscytologi</t>
  </si>
  <si>
    <t>3DC006</t>
  </si>
  <si>
    <t>Examensarbete i diagnostisk cytologi</t>
  </si>
  <si>
    <t>3DC009</t>
  </si>
  <si>
    <t>Labmed – biomedicinska analytikerprogrammet och magisterprogrammet i diagnostisk cytologi</t>
  </si>
  <si>
    <t>Biomedicinska analytikerprogrammet</t>
  </si>
  <si>
    <t>Magisterprogrammet i diagnostisk cytologi</t>
  </si>
  <si>
    <t>Mag i diagnostisk cytologi</t>
  </si>
  <si>
    <t>BMA Summa</t>
  </si>
  <si>
    <t>Magister, diagnostisk cytologi Summa</t>
  </si>
  <si>
    <t>LIME</t>
  </si>
  <si>
    <t>Master, hälsoekonomi, policy och management</t>
  </si>
  <si>
    <t>Masterprogrammet i hälsoekonomi, policy och management</t>
  </si>
  <si>
    <t>Uppdragstillägg PD</t>
  </si>
  <si>
    <t>Introduktionskurs</t>
  </si>
  <si>
    <t>4HM000</t>
  </si>
  <si>
    <t>Hälsoekonomi – finansiering av hälso- och sjukvården</t>
  </si>
  <si>
    <t>4HM001</t>
  </si>
  <si>
    <t xml:space="preserve">Hälsosystem och policy </t>
  </si>
  <si>
    <t>4HM002</t>
  </si>
  <si>
    <t xml:space="preserve">Planering för hälsa </t>
  </si>
  <si>
    <t>4HM003</t>
  </si>
  <si>
    <t>Grundläggande epidemiologi och statistik 1</t>
  </si>
  <si>
    <t>4HM004</t>
  </si>
  <si>
    <t>Hälsomått, mätning och värdering av hälsa</t>
  </si>
  <si>
    <t>4HM005</t>
  </si>
  <si>
    <t>Ekonomisk utvärdering av hälso- och sjukvårdsprogram</t>
  </si>
  <si>
    <t>4HM006</t>
  </si>
  <si>
    <t>Hälso- och sjukvårdsledning</t>
  </si>
  <si>
    <t>4HM007</t>
  </si>
  <si>
    <t>4HM008</t>
  </si>
  <si>
    <t>Avancerad hälsoekonomi</t>
  </si>
  <si>
    <t>4HM009</t>
  </si>
  <si>
    <t>Avancerad kurs i hälsosystem och policy</t>
  </si>
  <si>
    <t>4HM010</t>
  </si>
  <si>
    <t>Avancerad hälso- och sjukvårdsledning</t>
  </si>
  <si>
    <t>4HM011</t>
  </si>
  <si>
    <t>Vetenskapsteori och forskningsetik</t>
  </si>
  <si>
    <t>4HM012</t>
  </si>
  <si>
    <t>Examensarbete i medical management</t>
  </si>
  <si>
    <t>4HM013</t>
  </si>
  <si>
    <t>Strategiskt stöd studieavgift</t>
  </si>
  <si>
    <t>Master, bioentreprenörskap</t>
  </si>
  <si>
    <t xml:space="preserve">Institutionskompensation för programdirektor </t>
  </si>
  <si>
    <t>Bioentreprenörskapsteori</t>
  </si>
  <si>
    <t>4BP038</t>
  </si>
  <si>
    <t>Industriell ekonomi</t>
  </si>
  <si>
    <t>4BP039</t>
  </si>
  <si>
    <t>Kommunikation i bioentreprenörskap 1</t>
  </si>
  <si>
    <t>4BP040</t>
  </si>
  <si>
    <t xml:space="preserve">Projektledning teori </t>
  </si>
  <si>
    <t>4BP041</t>
  </si>
  <si>
    <t>Marknadsanalys</t>
  </si>
  <si>
    <t>4BP042</t>
  </si>
  <si>
    <t>Strategisk ekonomistyrning</t>
  </si>
  <si>
    <t>4BP043</t>
  </si>
  <si>
    <t>Kommunikation i bioentreprenörskap 2</t>
  </si>
  <si>
    <t>4BP045</t>
  </si>
  <si>
    <t>Praktikplacering 1</t>
  </si>
  <si>
    <t>4BP046</t>
  </si>
  <si>
    <t>Produktutveckling inom life science</t>
  </si>
  <si>
    <t>4BP044</t>
  </si>
  <si>
    <t>Affärsutveckling</t>
  </si>
  <si>
    <t>4BP048</t>
  </si>
  <si>
    <t>Marknadsföring och försäljning inom life science</t>
  </si>
  <si>
    <t>4BP047</t>
  </si>
  <si>
    <t>Praktikplacering 2</t>
  </si>
  <si>
    <t>4BP049</t>
  </si>
  <si>
    <t>Examensarbete i bioentreprenörskap</t>
  </si>
  <si>
    <t>4BP037</t>
  </si>
  <si>
    <t>Master, hälsoinformatik</t>
  </si>
  <si>
    <t>Hälsoinformatik – behov, mål och begränsningar</t>
  </si>
  <si>
    <t>5HI000</t>
  </si>
  <si>
    <t>Informationssystem i hälso- och sjukvården</t>
  </si>
  <si>
    <t>5HI001</t>
  </si>
  <si>
    <t>Grundläggande medicinsk vetenskap</t>
  </si>
  <si>
    <t>5HI002</t>
  </si>
  <si>
    <t>C799001171</t>
  </si>
  <si>
    <t>K899001171</t>
  </si>
  <si>
    <t>Vården och omsorgens organisation och styrning</t>
  </si>
  <si>
    <t>5HI003</t>
  </si>
  <si>
    <t>Verksamhetsanalys, användarkravhantering och utvärdering</t>
  </si>
  <si>
    <t>5HI019</t>
  </si>
  <si>
    <t>Standardisering inom hälsoinformatik</t>
  </si>
  <si>
    <t>5HI020</t>
  </si>
  <si>
    <t>Vetenskaplig forskningsmetod</t>
  </si>
  <si>
    <t>5HI022</t>
  </si>
  <si>
    <t>Aktuella forskningsfrågor och trender inom hälsoinformatik</t>
  </si>
  <si>
    <t>5HI021</t>
  </si>
  <si>
    <t>Examensarbete i hälsoinformatik</t>
  </si>
  <si>
    <t>5HI014</t>
  </si>
  <si>
    <t xml:space="preserve">Strategisk satsning för studievagifts belagd verksamhet </t>
  </si>
  <si>
    <t>LIME – masterprogrammet i bioentreprenörskap, 
masterprogrammet i hälsoekonomi, policy och management och masterprogrammet i hälsoinformatik</t>
  </si>
  <si>
    <t>Masterprogrammet i bioentreprenörskap</t>
  </si>
  <si>
    <t>Masterprogrammet i hälsoinformatik</t>
  </si>
  <si>
    <t>Master i bioentreprenörskap</t>
  </si>
  <si>
    <t>Hälsoekonomi</t>
  </si>
  <si>
    <t>Master i hälsoinformatik</t>
  </si>
  <si>
    <t>Master, bioentreprenörskap Summa</t>
  </si>
  <si>
    <t>Master, hälsoekonomi, policy och management Summa</t>
  </si>
  <si>
    <t>Master, hälsoinformatik Summa</t>
  </si>
  <si>
    <t>NVS</t>
  </si>
  <si>
    <t>Arbetsterapeut</t>
  </si>
  <si>
    <t>Valbar kurs</t>
  </si>
  <si>
    <t>VIL-handläggare</t>
  </si>
  <si>
    <t>Uppdragstillägg för PD</t>
  </si>
  <si>
    <t>Grundläggande arbetsterapi och aktivitetsvetenskap</t>
  </si>
  <si>
    <t>1AR022</t>
  </si>
  <si>
    <t>Anatomi och fysiologi</t>
  </si>
  <si>
    <t>1AR024</t>
  </si>
  <si>
    <t>H199001311</t>
  </si>
  <si>
    <t>H599001311</t>
  </si>
  <si>
    <t>Hälsa, delaktighet och aktivitet</t>
  </si>
  <si>
    <t>1AR025</t>
  </si>
  <si>
    <t>Medicinska ämnen 1</t>
  </si>
  <si>
    <t>1AR026</t>
  </si>
  <si>
    <t>1AR027</t>
  </si>
  <si>
    <t>K899001311</t>
  </si>
  <si>
    <t xml:space="preserve">Kreativitet och aktivitet </t>
  </si>
  <si>
    <t>1AR028</t>
  </si>
  <si>
    <t>Mångfald, social inklusion och hälsa</t>
  </si>
  <si>
    <t>1AR029</t>
  </si>
  <si>
    <t>Pedagogik</t>
  </si>
  <si>
    <t>1AR030</t>
  </si>
  <si>
    <t>Arbetsterapi 1 – Bedömning, mål och terapeutiskt resonerande</t>
  </si>
  <si>
    <t>1AR032</t>
  </si>
  <si>
    <t>Arbetsterapi 2 – Aktivitet och åtgärder</t>
  </si>
  <si>
    <t>1AR033</t>
  </si>
  <si>
    <t>Arbetsterapi 3 – Prevention och uppföljning</t>
  </si>
  <si>
    <t>1AR034</t>
  </si>
  <si>
    <t>Delaktighet och miljö</t>
  </si>
  <si>
    <t>1AR035</t>
  </si>
  <si>
    <t>Arbete, aktivitet och delaktighet</t>
  </si>
  <si>
    <t>1AR036</t>
  </si>
  <si>
    <t>Vetenskaplig design och metod</t>
  </si>
  <si>
    <t>1AR037</t>
  </si>
  <si>
    <t>1AR038</t>
  </si>
  <si>
    <t>Interprofessionell verksamhet och arbetsterapi</t>
  </si>
  <si>
    <t>1AR039</t>
  </si>
  <si>
    <t>Examensarbete i arbetsterapi</t>
  </si>
  <si>
    <t>1AR040</t>
  </si>
  <si>
    <t>Medicinska ämnen 2</t>
  </si>
  <si>
    <t>1AR041</t>
  </si>
  <si>
    <t>Reseverade HÅP:ar</t>
  </si>
  <si>
    <t>Fysioterapeut</t>
  </si>
  <si>
    <t>Tema hälso- och sjukvård – Medicinska ämnen 1</t>
  </si>
  <si>
    <t>1FY030</t>
  </si>
  <si>
    <t>H199001031</t>
  </si>
  <si>
    <t>K199001031</t>
  </si>
  <si>
    <t>Tema hälso- och sjukvård – Medicinska ämnen 2</t>
  </si>
  <si>
    <t>1FY034</t>
  </si>
  <si>
    <t>D199001031</t>
  </si>
  <si>
    <t>Tema hälso- och sjukvård - Interprofessionell verksamhetsförlagd utbildning</t>
  </si>
  <si>
    <t>1FY041</t>
  </si>
  <si>
    <t>Tema hälso- och sjukvård - Fysioterapi fördjupning</t>
  </si>
  <si>
    <t>1FY047</t>
  </si>
  <si>
    <t>Tema undersökning – Fysiologi 2</t>
  </si>
  <si>
    <t>1FY014</t>
  </si>
  <si>
    <t>C399001031</t>
  </si>
  <si>
    <t>Tema undersökning – Fysiologi 1</t>
  </si>
  <si>
    <t>1FY015</t>
  </si>
  <si>
    <t>Tema undersökning – Anatomi</t>
  </si>
  <si>
    <t>1FY018</t>
  </si>
  <si>
    <t>C499001031</t>
  </si>
  <si>
    <t>Tema intervention – Fysiologi 4</t>
  </si>
  <si>
    <t>1FY022</t>
  </si>
  <si>
    <t>Tema intervention – Fysioterapi 2</t>
  </si>
  <si>
    <t>1FY023</t>
  </si>
  <si>
    <t>Tema intervention – Psykologi</t>
  </si>
  <si>
    <t>1FY024</t>
  </si>
  <si>
    <t>K899001031</t>
  </si>
  <si>
    <t>Tema intervention – Fysiologi 3</t>
  </si>
  <si>
    <t>1FY025</t>
  </si>
  <si>
    <t>H599001031</t>
  </si>
  <si>
    <t>Tema vetenskapligt arbete – Vetenskapsmetodik</t>
  </si>
  <si>
    <t>1FY031</t>
  </si>
  <si>
    <t>Tema hälso- och sjukvård - Hälsofrämjande arbete och global hälsa</t>
  </si>
  <si>
    <t>1FY045</t>
  </si>
  <si>
    <t>Tema vetenskapligt arbete - PM</t>
  </si>
  <si>
    <t>1FY046</t>
  </si>
  <si>
    <t xml:space="preserve">Tema vetenskapligt arbete – Examensarbete i fysioterapi </t>
  </si>
  <si>
    <t>1FY048</t>
  </si>
  <si>
    <t>Tema professionell utveckling - Fysioterapeuten i yrkeslivet</t>
  </si>
  <si>
    <t>1FY049</t>
  </si>
  <si>
    <t xml:space="preserve">Tema professionell utveckling – Fysioterapi som ämne och yrke </t>
  </si>
  <si>
    <t>1FY016</t>
  </si>
  <si>
    <t>Tema intervention – Fysioterapi 3</t>
  </si>
  <si>
    <t>1FY026</t>
  </si>
  <si>
    <t>Tema hälso- och sjukvård – Fysioterapi i slutenvård</t>
  </si>
  <si>
    <t>1FY027</t>
  </si>
  <si>
    <t>Tema intervention – Fysioterapi 4</t>
  </si>
  <si>
    <t>1FY032</t>
  </si>
  <si>
    <t>Tema hälso- och sjukvård – Fysioterapi för barn och äldre</t>
  </si>
  <si>
    <t>1FY033</t>
  </si>
  <si>
    <t xml:space="preserve">Tema hälso- och sjukvård - Fysioterapi i öppenvård </t>
  </si>
  <si>
    <t>1FY044</t>
  </si>
  <si>
    <t>Tema undersökning – Fysioterapi 1</t>
  </si>
  <si>
    <t>1FY017</t>
  </si>
  <si>
    <t>Kompletterande utbildning för fysioterapeuter</t>
  </si>
  <si>
    <t>Fysioterapi som ämne och yrke inom svensk hälso- och sjukvård</t>
  </si>
  <si>
    <t>7KF006</t>
  </si>
  <si>
    <t>Undersökning och interventioner inom evidensbaserad fysioterapi 1</t>
  </si>
  <si>
    <t>7KF007</t>
  </si>
  <si>
    <t>Fysioterapi i slutenvård och kommunal verksamhet</t>
  </si>
  <si>
    <t>7KF008</t>
  </si>
  <si>
    <t>Undersökning och interventioner inom evidensbaserad fysioterapi 2</t>
  </si>
  <si>
    <t>7KF009</t>
  </si>
  <si>
    <t>Fysioterapi vid hälsa och ohälsa</t>
  </si>
  <si>
    <t>7KF010</t>
  </si>
  <si>
    <t>Fysioterapeuten i interprofessionell samverkan i yrkeslivet</t>
  </si>
  <si>
    <t>7KF011</t>
  </si>
  <si>
    <t>Kompletterande utbildning för ssk</t>
  </si>
  <si>
    <t>Omvårdnad som vetenskap och sjuksköterskans profession inom svensk hälso- och sjukvård</t>
  </si>
  <si>
    <t>7KS011</t>
  </si>
  <si>
    <t>Vård och omvårdnad inom primärvård och hemsjukvård</t>
  </si>
  <si>
    <t>7KS013</t>
  </si>
  <si>
    <t>Vård och omvårdnad av äldre</t>
  </si>
  <si>
    <t>7KS014</t>
  </si>
  <si>
    <t>Sjuksköterskans professionella kompetens</t>
  </si>
  <si>
    <t>7KS010</t>
  </si>
  <si>
    <t>Vård och omvårdnad inom akutsjukvård</t>
  </si>
  <si>
    <t>7KS015</t>
  </si>
  <si>
    <t>7KS012</t>
  </si>
  <si>
    <t>H199000414</t>
  </si>
  <si>
    <t>Lärande och ledarskap</t>
  </si>
  <si>
    <t>7KS016</t>
  </si>
  <si>
    <t>C799000414</t>
  </si>
  <si>
    <t>Sjuksköterske</t>
  </si>
  <si>
    <t>Sjuksköterske, campus</t>
  </si>
  <si>
    <t>Valbara kurser SSK</t>
  </si>
  <si>
    <t>Sjuksköterske, distans</t>
  </si>
  <si>
    <t>Sjuksköterskans profession och omvårdnad som vetenskap</t>
  </si>
  <si>
    <t>1SJ010</t>
  </si>
  <si>
    <t>1SJ020</t>
  </si>
  <si>
    <t>Vårdandets grunder i hälsa och ohälsa</t>
  </si>
  <si>
    <t>1SJ021</t>
  </si>
  <si>
    <t>Vårdande vid ohälsa och sjukdom</t>
  </si>
  <si>
    <t>1SJ022</t>
  </si>
  <si>
    <t>Vårdande vid psykisk ohälsa och sjukdom</t>
  </si>
  <si>
    <t>1SJ023</t>
  </si>
  <si>
    <t>Vårdande av barn och vuxna inom primärvård och hemsjukvård</t>
  </si>
  <si>
    <t>1SJ024</t>
  </si>
  <si>
    <t>Vårdande vid barn och vuxna inom primärvård och hemsjukvård</t>
  </si>
  <si>
    <t>Vårdande vid akut ohälsa</t>
  </si>
  <si>
    <t>1SJ026</t>
  </si>
  <si>
    <t>Forskningsmetodik och omvårdnadsforskning</t>
  </si>
  <si>
    <t>1SJ027</t>
  </si>
  <si>
    <t>Vårdande av äldre i en föränderlig livssituation</t>
  </si>
  <si>
    <t>1SJ028</t>
  </si>
  <si>
    <t>Examensarbete i omvårdnad</t>
  </si>
  <si>
    <t>1SJ030</t>
  </si>
  <si>
    <t>Ledarskap</t>
  </si>
  <si>
    <t>1SJ025</t>
  </si>
  <si>
    <t>H199001331</t>
  </si>
  <si>
    <t>C799001331</t>
  </si>
  <si>
    <t>1SJ019</t>
  </si>
  <si>
    <t>H599001331</t>
  </si>
  <si>
    <t>Interprofessionell och professionell kompetens</t>
  </si>
  <si>
    <t>1SJ029</t>
  </si>
  <si>
    <t>Specialist</t>
  </si>
  <si>
    <t>Specialister, övergripande ansvar</t>
  </si>
  <si>
    <t>Specialist, BU</t>
  </si>
  <si>
    <t>Specialist, DS</t>
  </si>
  <si>
    <t>Specialist, KV</t>
  </si>
  <si>
    <t>Specialist, MV</t>
  </si>
  <si>
    <t>Specialist, ON</t>
  </si>
  <si>
    <t>Valbar kurs (CA)</t>
  </si>
  <si>
    <t>Specialist, VA</t>
  </si>
  <si>
    <t>Specialist, AN</t>
  </si>
  <si>
    <t>Anestesisjukvård -perioperativ omvårdnad 1</t>
  </si>
  <si>
    <t>2AN009</t>
  </si>
  <si>
    <t>Anestesisjukvård -perioperativ omvårdnad 2</t>
  </si>
  <si>
    <t>2AN010</t>
  </si>
  <si>
    <t>Omvårdnad inom medicinsk vård</t>
  </si>
  <si>
    <t>2MV002</t>
  </si>
  <si>
    <t>Cancersjukdomar och omvårdnad vid behandling av cancersjukdomar (CA)</t>
  </si>
  <si>
    <t>2ON017</t>
  </si>
  <si>
    <t>Cancersjukdomar och omvårdnad vid behandling av cancersjukdomar (SB)</t>
  </si>
  <si>
    <t>Verksamhetsförlagd utbildning inom strålbehandling (SB)</t>
  </si>
  <si>
    <t>2ON012</t>
  </si>
  <si>
    <t>Bedömning av äldres hälsa och behov av omvårdnad</t>
  </si>
  <si>
    <t>2VA007</t>
  </si>
  <si>
    <t>Ohälsa hos äldre – bedömning, behandling och vård</t>
  </si>
  <si>
    <t>2VA003</t>
  </si>
  <si>
    <t>Omvårdnad vid komplexa behov hos äldre</t>
  </si>
  <si>
    <t>2VA009</t>
  </si>
  <si>
    <t>Anestesisjukvård -perioperativ omvårdnad 3</t>
  </si>
  <si>
    <t>2AN011</t>
  </si>
  <si>
    <t>Verksamhetsförlagd utbildning inom distriktsvård och omvårdnad inom hemmiljö </t>
  </si>
  <si>
    <t>2DS011</t>
  </si>
  <si>
    <t> Verksamhetsförlagd utbildning inom barnhälsovård och elevhälsans medicinska insatser</t>
  </si>
  <si>
    <t>2DS012</t>
  </si>
  <si>
    <t>Verksamhetsförlagd utbildning inom barnhälsovård och elevhälsans medicinska insatser</t>
  </si>
  <si>
    <t>Specialist, IN</t>
  </si>
  <si>
    <t>Omvårdnad inom intensivvård 1</t>
  </si>
  <si>
    <t>2IN009</t>
  </si>
  <si>
    <t>Omvårdnad inom intensivvård 2</t>
  </si>
  <si>
    <t>2IN010</t>
  </si>
  <si>
    <t>Omvårdnad inom intensivvård 3</t>
  </si>
  <si>
    <t>2IN011</t>
  </si>
  <si>
    <t>Omvårdnad inom kirurgisk vård</t>
  </si>
  <si>
    <t>2KV003</t>
  </si>
  <si>
    <t>Specialist, PV</t>
  </si>
  <si>
    <t>Omvårdnad vid akut och långvarig psykisk ohälsa</t>
  </si>
  <si>
    <t>2PV007</t>
  </si>
  <si>
    <t xml:space="preserve">Profession, patientsäkerhet och metoder för att utveckla omvårdnad </t>
  </si>
  <si>
    <t>2SP030</t>
  </si>
  <si>
    <t>Profession, patientsäkerhet och metoder för att utveckla omvårdnad inom cancerområdet (CA)</t>
  </si>
  <si>
    <t>2ON013</t>
  </si>
  <si>
    <t>Radioterapi (SB)</t>
  </si>
  <si>
    <t>2ON019</t>
  </si>
  <si>
    <t>Cancerprevention och hälsopedagogik (CA)</t>
  </si>
  <si>
    <t>2ON011</t>
  </si>
  <si>
    <t>Hälsa och livsvillkor hos äldre – förr, nu och i framtiden</t>
  </si>
  <si>
    <t>2VA006</t>
  </si>
  <si>
    <t>Specialistsjuksköterskan som verksamhetsutvecklare</t>
  </si>
  <si>
    <t>2VA010</t>
  </si>
  <si>
    <t>Vetenskaplig teori och metod i omvårdnad</t>
  </si>
  <si>
    <t>2SP032</t>
  </si>
  <si>
    <t>Examensarbete i omvårdnad – anestesisjukvård</t>
  </si>
  <si>
    <t>2AN012</t>
  </si>
  <si>
    <t>Examensarbete i omvårdnad – barn och ungdom</t>
  </si>
  <si>
    <t>2BU011</t>
  </si>
  <si>
    <t>Omvårdnad inom barnhälsovård</t>
  </si>
  <si>
    <t>2BU019</t>
  </si>
  <si>
    <t>Omvårdnad inom elevhälsans medicinska insatser</t>
  </si>
  <si>
    <t>2BU020</t>
  </si>
  <si>
    <t>Omvårdnad inom hälsa-ohälsa under adolescensperioden, fördjupning</t>
  </si>
  <si>
    <t>2BU021</t>
  </si>
  <si>
    <t xml:space="preserve">Hälsa, livsvillkor och miljö </t>
  </si>
  <si>
    <t>2DS007</t>
  </si>
  <si>
    <t>h1</t>
  </si>
  <si>
    <t>Teoretisk grund för arbete inom distriktsvård</t>
  </si>
  <si>
    <t>2DS010</t>
  </si>
  <si>
    <t>Examensarbete i omvårdnad – distriktssköterska</t>
  </si>
  <si>
    <t>2DS009</t>
  </si>
  <si>
    <t>teoretisk grund för arbete inom distriksvård</t>
  </si>
  <si>
    <t>Akut hälsa och integrativ omvårdnad</t>
  </si>
  <si>
    <t>2DS013</t>
  </si>
  <si>
    <t>Omvårdnad vid beroende och psykisk ohälsa</t>
  </si>
  <si>
    <t>2SP051</t>
  </si>
  <si>
    <t>Examensarbete i omvårdnad – intensivvård</t>
  </si>
  <si>
    <t>2IN012</t>
  </si>
  <si>
    <t>Examensarbete i omvårdnad – kirurgisk vård</t>
  </si>
  <si>
    <t>2KV000</t>
  </si>
  <si>
    <t>Postoperativ vård, observation och övervakning i kirurgisk omvårdnad</t>
  </si>
  <si>
    <t>2KV001</t>
  </si>
  <si>
    <t>Examensarbete i omvårdnad – medicinsk vård</t>
  </si>
  <si>
    <t>2MV000</t>
  </si>
  <si>
    <t>Vetenskaplig teori och metod i omvårdnad (CA)</t>
  </si>
  <si>
    <t>Vetenskaplig teori och metod i omvårdnad (SB)</t>
  </si>
  <si>
    <t>Examensarbete i omvårdnad – onkologisk vård (SB)</t>
  </si>
  <si>
    <t>2ON014</t>
  </si>
  <si>
    <t>Examensarbete i omvårdnad – onkologisk vård (CA)</t>
  </si>
  <si>
    <t>Examensarbete  i omvårdnad – onkologisk vård (SB)</t>
  </si>
  <si>
    <t>Omvårdnad relaterat till psykisk hälsa</t>
  </si>
  <si>
    <t>2PV006</t>
  </si>
  <si>
    <t>Examensarbete i omvårdnad – psykiatrisk vård</t>
  </si>
  <si>
    <t>2PV008</t>
  </si>
  <si>
    <t>Ledarskap och lärande i psykiatrisk verksamhet</t>
  </si>
  <si>
    <t>2PV010</t>
  </si>
  <si>
    <t>Hälsofrämande omvårdnad vid psykisk ohälsa</t>
  </si>
  <si>
    <t>2PV004</t>
  </si>
  <si>
    <t>Examensarbete i omvårdnad – vård av äldre</t>
  </si>
  <si>
    <t>2VA005</t>
  </si>
  <si>
    <t>Specialist, AM</t>
  </si>
  <si>
    <t>Omvårdnad och medicinska ämnen inom ambulanssjukvård 1</t>
  </si>
  <si>
    <t>2AM016</t>
  </si>
  <si>
    <t>H199001411</t>
  </si>
  <si>
    <t>S199001411</t>
  </si>
  <si>
    <t xml:space="preserve">Omvårdnad och medicinska ämnen inom ambulanssjukvård 2 </t>
  </si>
  <si>
    <t>2AM017</t>
  </si>
  <si>
    <t xml:space="preserve">Medicinsk vetenskap och omvårdnad inom medicinsk akutsjukvård </t>
  </si>
  <si>
    <t>2MV001</t>
  </si>
  <si>
    <t xml:space="preserve">Medicinsk vetenskap och omvårdnad inom kirurgisk akutsjukvård </t>
  </si>
  <si>
    <t>2KV002</t>
  </si>
  <si>
    <t>Medicinsk vetenskap inom akutsjukvård</t>
  </si>
  <si>
    <t>2SP044</t>
  </si>
  <si>
    <t>H599001411</t>
  </si>
  <si>
    <t>Verksamhetsförlagd utbildning inom barnsjukvård</t>
  </si>
  <si>
    <t>2BU016</t>
  </si>
  <si>
    <t>K699001411</t>
  </si>
  <si>
    <t>Omvårdnad inom pediatrisk akutsjukvård, fördjupning</t>
  </si>
  <si>
    <t>2BU017</t>
  </si>
  <si>
    <t>Omvårdnad inom neonatal hälso- och sjukvård, fördjupning</t>
  </si>
  <si>
    <t>2BU018</t>
  </si>
  <si>
    <t>Specialist, OP</t>
  </si>
  <si>
    <t>Operationssjukvård - perioperativ omvårdnad 1 </t>
  </si>
  <si>
    <t>2OT014</t>
  </si>
  <si>
    <t>Operationssjukvård - perioperativ omvårdnad 2 </t>
  </si>
  <si>
    <t>2OT015</t>
  </si>
  <si>
    <t xml:space="preserve">Operationssjukvård - perioperativ omvårdnad 3 </t>
  </si>
  <si>
    <t>2OT016</t>
  </si>
  <si>
    <t>2AM018</t>
  </si>
  <si>
    <t>Examensarbete i omvårdnad – ambulanssjukvård</t>
  </si>
  <si>
    <t>2AM019</t>
  </si>
  <si>
    <t>2BU013</t>
  </si>
  <si>
    <t>Omvårdnad inom barnsjukvård</t>
  </si>
  <si>
    <t>2BU015</t>
  </si>
  <si>
    <t>Farmakologi och sjukdomslära 1</t>
  </si>
  <si>
    <t>2DS005</t>
  </si>
  <si>
    <t>Farmakologi och sjukdomslära 2</t>
  </si>
  <si>
    <t>2DS006</t>
  </si>
  <si>
    <t>Medicinsk vetenskap - operationssjukvård</t>
  </si>
  <si>
    <t>2OT012</t>
  </si>
  <si>
    <t xml:space="preserve">Vetenskaplig teori och metod </t>
  </si>
  <si>
    <t>2SP050</t>
  </si>
  <si>
    <t>Examensarbete i omvårdnad - operationssjukvård</t>
  </si>
  <si>
    <t>2OT013</t>
  </si>
  <si>
    <t>NVS – arbetsterapeutprogrammet, fysioterapeutprogrammet och sjuksköterskeprogrammet</t>
  </si>
  <si>
    <t>Arbetsterapeutprogrammet</t>
  </si>
  <si>
    <t>Fysioterapeutprogrammet</t>
  </si>
  <si>
    <t>Ersättning per håp</t>
  </si>
  <si>
    <t>Sjuksköterskeprogrammet</t>
  </si>
  <si>
    <t>Arbetsterapeut Summa</t>
  </si>
  <si>
    <t>Fysioterapeut Summa</t>
  </si>
  <si>
    <t>Sjuksköterske Summa</t>
  </si>
  <si>
    <t>NVS – specialistsjuksköterskeprogrammen</t>
  </si>
  <si>
    <t>Specialistsjuksköterskeprogrammet</t>
  </si>
  <si>
    <t>Specialist Summa</t>
  </si>
  <si>
    <t>Specialist, AM Summa</t>
  </si>
  <si>
    <t>Specialist, AN Summa</t>
  </si>
  <si>
    <t>Specialist, BU Summa</t>
  </si>
  <si>
    <t>Specialist, DS Summa</t>
  </si>
  <si>
    <t>Specialist, IN Summa</t>
  </si>
  <si>
    <t>Specialist, KV Summa</t>
  </si>
  <si>
    <t>Specialist, MV Summa</t>
  </si>
  <si>
    <t>Specialist, ON Summa</t>
  </si>
  <si>
    <t>Specialist, OP Summa</t>
  </si>
  <si>
    <t>Specialist, PV Summa</t>
  </si>
  <si>
    <t>Specialist, VA Summa</t>
  </si>
  <si>
    <t>NVS – kompletterande utbildning för fysioterapeuter</t>
  </si>
  <si>
    <t>Kompletterande utbildning för fysioterapeuter Summa</t>
  </si>
  <si>
    <t>NVS – kompletterande utbildning för sjuksköterskor</t>
  </si>
  <si>
    <t>Kompletterande utbildning för sjuksköterskor</t>
  </si>
  <si>
    <t>Kompletterande utbildning för ssk Summa</t>
  </si>
  <si>
    <t>PNbio</t>
  </si>
  <si>
    <t>Kandidat, biomedicin</t>
  </si>
  <si>
    <t>US99001091</t>
  </si>
  <si>
    <t>US82071091</t>
  </si>
  <si>
    <t>PN 7, övergripande ansvar</t>
  </si>
  <si>
    <t>US82071901</t>
  </si>
  <si>
    <t>C182001091</t>
  </si>
  <si>
    <t>C5</t>
  </si>
  <si>
    <t>Cell-, stamcells- och utvecklingsbiologi</t>
  </si>
  <si>
    <t>1BI037</t>
  </si>
  <si>
    <t>C599001091</t>
  </si>
  <si>
    <t>Allmän och organisk kemi</t>
  </si>
  <si>
    <t>1BI036</t>
  </si>
  <si>
    <t>C299001091</t>
  </si>
  <si>
    <t>Introduktion till biomedicin</t>
  </si>
  <si>
    <t>1BI035</t>
  </si>
  <si>
    <t>Genetik, genomik och funktionell genomik</t>
  </si>
  <si>
    <t>1BI038</t>
  </si>
  <si>
    <t>H299001091</t>
  </si>
  <si>
    <t>Biokemi</t>
  </si>
  <si>
    <t>1BI031</t>
  </si>
  <si>
    <t>Kemisk biologi</t>
  </si>
  <si>
    <t>1BI039</t>
  </si>
  <si>
    <t xml:space="preserve">Vävnadsbiologi </t>
  </si>
  <si>
    <t>1BI040</t>
  </si>
  <si>
    <t>H599001091</t>
  </si>
  <si>
    <t>Biostatistik</t>
  </si>
  <si>
    <t>1BI043</t>
  </si>
  <si>
    <t>C699001091</t>
  </si>
  <si>
    <t>Neurovetenskap</t>
  </si>
  <si>
    <t>1BI042</t>
  </si>
  <si>
    <t>C499001091</t>
  </si>
  <si>
    <t xml:space="preserve">Immunologi och mikrobiologi </t>
  </si>
  <si>
    <t>1BI041</t>
  </si>
  <si>
    <t>C199001091</t>
  </si>
  <si>
    <t>1BI047</t>
  </si>
  <si>
    <t>Life Science industrin</t>
  </si>
  <si>
    <t>1BI044</t>
  </si>
  <si>
    <t>C799001091</t>
  </si>
  <si>
    <t>Farmakologi och toxikologi</t>
  </si>
  <si>
    <t>1BI045</t>
  </si>
  <si>
    <t>C399001091</t>
  </si>
  <si>
    <t>Fysiologi</t>
  </si>
  <si>
    <t>1BI046</t>
  </si>
  <si>
    <t>Molekylär medicin - onkologi</t>
  </si>
  <si>
    <t>1BI049</t>
  </si>
  <si>
    <t>K799001091</t>
  </si>
  <si>
    <t>Molekylär medicin - kardiometabola sjukdomar och infektionssjukdomar</t>
  </si>
  <si>
    <t>1BI048</t>
  </si>
  <si>
    <t>K299001091</t>
  </si>
  <si>
    <t>1BI034</t>
  </si>
  <si>
    <t>US10910001</t>
  </si>
  <si>
    <t>Core-faciliteter</t>
  </si>
  <si>
    <t>Master, biomedicin</t>
  </si>
  <si>
    <t>US99001231</t>
  </si>
  <si>
    <t>US82071231</t>
  </si>
  <si>
    <t>Biomedicin, programmets disp</t>
  </si>
  <si>
    <t>K282001231</t>
  </si>
  <si>
    <t xml:space="preserve">Avancerad biomedicin </t>
  </si>
  <si>
    <t>4BI107</t>
  </si>
  <si>
    <t xml:space="preserve">Bioinformatik </t>
  </si>
  <si>
    <t>4BI109</t>
  </si>
  <si>
    <t xml:space="preserve">Tillämpad biostatistik </t>
  </si>
  <si>
    <t>4BI108</t>
  </si>
  <si>
    <t>Valbara kurser T1</t>
  </si>
  <si>
    <t>Avancerad biomedicin: forskningsprojekt 1</t>
  </si>
  <si>
    <t>4BI114</t>
  </si>
  <si>
    <t>Bioetik och försöksdjursvetenskap</t>
  </si>
  <si>
    <t>4BI115</t>
  </si>
  <si>
    <t>Master, molekylära tekniker i livsvetenskaperna</t>
  </si>
  <si>
    <t>US99001241</t>
  </si>
  <si>
    <t>US82071241</t>
  </si>
  <si>
    <t>H282001241</t>
  </si>
  <si>
    <t>Tillämpad kommunikation i biomedicin och professionell utveckling </t>
  </si>
  <si>
    <t>4BI116</t>
  </si>
  <si>
    <t>Avancerad biomedicin: forskningsprojekt 2</t>
  </si>
  <si>
    <t>NY KOD</t>
  </si>
  <si>
    <t>Bioentreprenörskap</t>
  </si>
  <si>
    <t>Biomedicinsk forskningsliteracitet</t>
  </si>
  <si>
    <t>Valbara kurser T3</t>
  </si>
  <si>
    <t>4BI090</t>
  </si>
  <si>
    <t>H299001231</t>
  </si>
  <si>
    <t>US12310001</t>
  </si>
  <si>
    <t>Kunskapsfronten inom translationell medicin</t>
  </si>
  <si>
    <t>5MT006</t>
  </si>
  <si>
    <t>K299001241</t>
  </si>
  <si>
    <t>Genetik</t>
  </si>
  <si>
    <t xml:space="preserve">5MT009 </t>
  </si>
  <si>
    <t>K199001241</t>
  </si>
  <si>
    <t>Tillämpad kommunikation</t>
  </si>
  <si>
    <t>5MT008</t>
  </si>
  <si>
    <t>H299001241</t>
  </si>
  <si>
    <t>Tillämpad programmering för livsvetenskaperna 1</t>
  </si>
  <si>
    <t>5MT007</t>
  </si>
  <si>
    <t>C599001241</t>
  </si>
  <si>
    <t>5MT004</t>
  </si>
  <si>
    <t>US12410001</t>
  </si>
  <si>
    <t>Programnämnden för biomedicinprogrammen – kandidatprogrammet i biomedicin, masterprogrammet i biomedicin och masterprogrammet i molekylära tekniker i livsvetenskaperna</t>
  </si>
  <si>
    <t>Kandidatprogrammet i biomedicin</t>
  </si>
  <si>
    <t>Masterprogrammet i biomedicin</t>
  </si>
  <si>
    <t>Masterprogrammet i molekylära tekniker i livsvetenskaperna</t>
  </si>
  <si>
    <t>Kandidat</t>
  </si>
  <si>
    <t>Master biomed</t>
  </si>
  <si>
    <t>Master mmk</t>
  </si>
  <si>
    <t>C5 Summa</t>
  </si>
  <si>
    <t>Kandidat, biomedicin Summa</t>
  </si>
  <si>
    <t>Master, biomedicin Summa</t>
  </si>
  <si>
    <t>Master, molekylära tekniker i livsvetenskaperna Summa</t>
  </si>
  <si>
    <t>CNS</t>
  </si>
  <si>
    <t>Optiker</t>
  </si>
  <si>
    <t>Avsättning för nämndegemensamma kostnader</t>
  </si>
  <si>
    <t>UN drift, arvode studentrepr UN</t>
  </si>
  <si>
    <t>Psykolog</t>
  </si>
  <si>
    <t>Arvode PD</t>
  </si>
  <si>
    <t>Ingår i rad 62, PD lön &amp; tillägg</t>
  </si>
  <si>
    <t>Driftmedel program</t>
  </si>
  <si>
    <t>Drift program</t>
  </si>
  <si>
    <t>Institutionskompensation för PD</t>
  </si>
  <si>
    <t>PD lön &amp; tillägg inkl. LKP</t>
  </si>
  <si>
    <t>Psykoterapeut</t>
  </si>
  <si>
    <t>Ingår i rad 95, PD lön &amp; tillägg</t>
  </si>
  <si>
    <t>Magister, klinisk optometri</t>
  </si>
  <si>
    <t>SV, PH, kursadmin</t>
  </si>
  <si>
    <t>SV, PH, kurssam,  kursadmin, VFU-sam, int-sam</t>
  </si>
  <si>
    <t xml:space="preserve">Uppdragstillägg för PD </t>
  </si>
  <si>
    <t>Ingår i rad 3, PD lön &amp; tillägg</t>
  </si>
  <si>
    <t>Binokulärseende och behandling</t>
  </si>
  <si>
    <t>3OP008</t>
  </si>
  <si>
    <t>Ingår i rad 19, PD lön &amp; tillägg</t>
  </si>
  <si>
    <t>Examensarbete i optometri</t>
  </si>
  <si>
    <t>3OP005</t>
  </si>
  <si>
    <t>Neurooptometri</t>
  </si>
  <si>
    <t>3OP010</t>
  </si>
  <si>
    <t>Okulär farmakologi och diagnostisk undersökningsmetodik</t>
  </si>
  <si>
    <t>3OP011</t>
  </si>
  <si>
    <t>Ögats sjukdomar och diagnostik</t>
  </si>
  <si>
    <t>3OP007</t>
  </si>
  <si>
    <t>Diagnostisk klinik</t>
  </si>
  <si>
    <t>3OP009</t>
  </si>
  <si>
    <t>Pediatrisk optometri</t>
  </si>
  <si>
    <t>3OP012</t>
  </si>
  <si>
    <t>Allmän anatomi och fysiologi</t>
  </si>
  <si>
    <t>1OP067</t>
  </si>
  <si>
    <t>Optik 1</t>
  </si>
  <si>
    <t>1OP065</t>
  </si>
  <si>
    <t>Refraktionsmetodik 1 och vetenskapsmetodik</t>
  </si>
  <si>
    <t>1OP083</t>
  </si>
  <si>
    <t>Optik 2</t>
  </si>
  <si>
    <t>1OP070</t>
  </si>
  <si>
    <t>1OP056</t>
  </si>
  <si>
    <t>K899001081</t>
  </si>
  <si>
    <t>K799001081</t>
  </si>
  <si>
    <t>Refraktionsmetodik 2</t>
  </si>
  <si>
    <t>1OP069</t>
  </si>
  <si>
    <t>Ögats anatomi, fysiologi och sjukdomar 1</t>
  </si>
  <si>
    <t>1OP068</t>
  </si>
  <si>
    <t>1OP016</t>
  </si>
  <si>
    <t>C399001081</t>
  </si>
  <si>
    <t>Synundersökningsmetodik 1</t>
  </si>
  <si>
    <t>1OP071</t>
  </si>
  <si>
    <t>Synundersökningsmetodik 2</t>
  </si>
  <si>
    <t>1OP073</t>
  </si>
  <si>
    <t>Ögats anatomi, fysiologi och sjukdomar 2</t>
  </si>
  <si>
    <t>1OP072</t>
  </si>
  <si>
    <t>Arbetsplatsoptometri</t>
  </si>
  <si>
    <t>1OP077</t>
  </si>
  <si>
    <t>Kontaktologi 1</t>
  </si>
  <si>
    <t>1OP075</t>
  </si>
  <si>
    <t>Mikrobiologi</t>
  </si>
  <si>
    <t>1OP057</t>
  </si>
  <si>
    <t>C199001081</t>
  </si>
  <si>
    <t>Optometrisk klinik 1</t>
  </si>
  <si>
    <t>1OP076</t>
  </si>
  <si>
    <t>Synundersökningsmetodik 3</t>
  </si>
  <si>
    <t>1OP074</t>
  </si>
  <si>
    <t>1OP049</t>
  </si>
  <si>
    <t>Kontaktologi 2</t>
  </si>
  <si>
    <t>1OP081</t>
  </si>
  <si>
    <t>Optometrisk klinik 2</t>
  </si>
  <si>
    <t>1OP079</t>
  </si>
  <si>
    <t>Statistik och vetenskapsmetodik</t>
  </si>
  <si>
    <t>1OP026</t>
  </si>
  <si>
    <t xml:space="preserve">K8 </t>
  </si>
  <si>
    <t>Optometrisk klinik 3</t>
  </si>
  <si>
    <t>1OP082</t>
  </si>
  <si>
    <t>Synsvagsteknik</t>
  </si>
  <si>
    <t>1OP084</t>
  </si>
  <si>
    <t>Experimentell psykologi</t>
  </si>
  <si>
    <t>2PS001</t>
  </si>
  <si>
    <t>Grundläggande biologi</t>
  </si>
  <si>
    <t>2PS002</t>
  </si>
  <si>
    <t>Introduktion till psykologi</t>
  </si>
  <si>
    <t>2PS000</t>
  </si>
  <si>
    <t>Kognitiva processer</t>
  </si>
  <si>
    <t>2PS029</t>
  </si>
  <si>
    <t>Socialpsykologi</t>
  </si>
  <si>
    <t>2PS003</t>
  </si>
  <si>
    <t>Differentiell psykologi</t>
  </si>
  <si>
    <t>2PS005</t>
  </si>
  <si>
    <t>Utvecklingspsykologi</t>
  </si>
  <si>
    <t>2PS006</t>
  </si>
  <si>
    <t>Hälsopsykologi</t>
  </si>
  <si>
    <t>2PS008</t>
  </si>
  <si>
    <t>Klinisk psykologi 1</t>
  </si>
  <si>
    <t>2PS044</t>
  </si>
  <si>
    <t>Arbets- och organisationspsykologi 1</t>
  </si>
  <si>
    <t>2PS036</t>
  </si>
  <si>
    <t>Preklinisk integration</t>
  </si>
  <si>
    <t>2PS009</t>
  </si>
  <si>
    <t>Psykologarbete bland barn och ungdom</t>
  </si>
  <si>
    <t>2PS042</t>
  </si>
  <si>
    <t>Samhälle och hälsa</t>
  </si>
  <si>
    <t>2PS035</t>
  </si>
  <si>
    <t>K899001141</t>
  </si>
  <si>
    <t>H199001141</t>
  </si>
  <si>
    <t>2PS034</t>
  </si>
  <si>
    <t>Arbets- och organisationspsykologi 2</t>
  </si>
  <si>
    <t>2PS046</t>
  </si>
  <si>
    <t>Valbar kurs/Examensarbete (kand. 15 hp)</t>
  </si>
  <si>
    <t>Klinisk psykologi 2</t>
  </si>
  <si>
    <t>2PS043</t>
  </si>
  <si>
    <t>Självkännedom och klin. färdigheter</t>
  </si>
  <si>
    <t>2PS017</t>
  </si>
  <si>
    <t>Klinisk metod inom psykologiområdet</t>
  </si>
  <si>
    <t>2PS021</t>
  </si>
  <si>
    <t>Psykologpraktik</t>
  </si>
  <si>
    <t>2PS019</t>
  </si>
  <si>
    <t>Statistik och metod</t>
  </si>
  <si>
    <t>2PS020</t>
  </si>
  <si>
    <t>Examensarbete i psykologi (masternivå)</t>
  </si>
  <si>
    <t>2PS026</t>
  </si>
  <si>
    <t>Psykologiska behandlingsmetoder inklusive psykoterapi</t>
  </si>
  <si>
    <t>2PS032</t>
  </si>
  <si>
    <t>Koordinator examensarbete/valbar period</t>
  </si>
  <si>
    <t>Termin 1</t>
  </si>
  <si>
    <t>2PT</t>
  </si>
  <si>
    <t>Termin 2</t>
  </si>
  <si>
    <t>Termin 3</t>
  </si>
  <si>
    <t>Termin 4</t>
  </si>
  <si>
    <t>Termin 5</t>
  </si>
  <si>
    <t>Termin 6</t>
  </si>
  <si>
    <t>CNS – Optikerprogrammet, magisterprogrammet i klinisk optometri, psykologprogrammet och psykoterapeutprogrammet</t>
  </si>
  <si>
    <t>Magisterprogrammet i klinisk optometri</t>
  </si>
  <si>
    <t>Optikerprogrammet</t>
  </si>
  <si>
    <t>Psykologprogrammet</t>
  </si>
  <si>
    <t>Psykoterapeutprogrammet</t>
  </si>
  <si>
    <t>Magister, klinisk optometri Summa</t>
  </si>
  <si>
    <t>K8  Summa</t>
  </si>
  <si>
    <t>Optiker Summa</t>
  </si>
  <si>
    <t>Psykolog Summa</t>
  </si>
  <si>
    <t>Psykoterapeut Summa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</si>
</sst>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"/>
    <numFmt numFmtId="165" formatCode="0.0"/>
    <numFmt numFmtId="166" formatCode="#,##0.000"/>
    <numFmt numFmtId="167" formatCode="0.00000000000000000000000000000000E+00"/>
    <numFmt numFmtId="168" formatCode="#,##0.0000"/>
    <numFmt numFmtId="169" formatCode="0.0000000"/>
    <numFmt numFmtId="170" formatCode="_-* #,##0_-;\-* #,##0_-;_-* &quot;-&quot;??_-;_-@_-"/>
    <numFmt numFmtId="171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9"/>
      <name val="MS Sans Serif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94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0" fillId="0" borderId="0" xfId="0" applyFill="1"/>
    <xf numFmtId="0" fontId="3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4" fontId="4" fillId="0" borderId="0" xfId="0" applyNumberFormat="1" applyFont="1"/>
    <xf numFmtId="4" fontId="4" fillId="0" borderId="0" xfId="0" applyNumberFormat="1" applyFont="1"/>
    <xf numFmtId="165" fontId="4" fillId="0" borderId="0" xfId="0" applyNumberFormat="1" applyFont="1"/>
    <xf numFmtId="3" fontId="4" fillId="0" borderId="0" xfId="0" applyNumberFormat="1" applyFont="1"/>
    <xf numFmtId="0" fontId="4" fillId="0" borderId="0" xfId="0" applyFont="1" applyAlignment="1">
      <alignment horizontal="left" wrapText="1"/>
    </xf>
    <xf numFmtId="1" fontId="4" fillId="0" borderId="0" xfId="0" applyNumberFormat="1" applyFont="1"/>
    <xf numFmtId="2" fontId="4" fillId="0" borderId="0" xfId="0" applyNumberFormat="1" applyFont="1"/>
    <xf numFmtId="0" fontId="0" fillId="0" borderId="0" xfId="0" pivotButton="1"/>
    <xf numFmtId="2" fontId="0" fillId="0" borderId="0" xfId="0" applyNumberFormat="1"/>
    <xf numFmtId="0" fontId="4" fillId="0" borderId="0" xfId="0" pivotButton="1" applyFont="1"/>
    <xf numFmtId="0" fontId="4" fillId="0" borderId="0" xfId="0" pivotButton="1" applyFont="1" applyAlignment="1">
      <alignment wrapText="1"/>
    </xf>
    <xf numFmtId="0" fontId="4" fillId="0" borderId="0" xfId="0" pivotButton="1" applyFont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4" fillId="4" borderId="0" xfId="0" applyNumberFormat="1" applyFont="1" applyFill="1"/>
    <xf numFmtId="3" fontId="0" fillId="0" borderId="0" xfId="0" applyNumberFormat="1"/>
    <xf numFmtId="3" fontId="4" fillId="0" borderId="0" xfId="0" applyNumberFormat="1" applyFont="1" applyAlignment="1">
      <alignment wrapText="1"/>
    </xf>
    <xf numFmtId="3" fontId="4" fillId="5" borderId="0" xfId="0" applyNumberFormat="1" applyFont="1" applyFill="1"/>
    <xf numFmtId="2" fontId="2" fillId="3" borderId="0" xfId="0" applyNumberFormat="1" applyFont="1" applyFill="1"/>
    <xf numFmtId="2" fontId="2" fillId="3" borderId="0" xfId="0" applyNumberFormat="1" applyFont="1" applyFill="1" applyAlignment="1">
      <alignment wrapText="1"/>
    </xf>
    <xf numFmtId="2" fontId="2" fillId="0" borderId="0" xfId="0" applyNumberFormat="1" applyFont="1"/>
    <xf numFmtId="0" fontId="2" fillId="0" borderId="0" xfId="0" applyFont="1"/>
    <xf numFmtId="0" fontId="2" fillId="3" borderId="4" xfId="0" applyFont="1" applyFill="1" applyBorder="1"/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center"/>
    </xf>
    <xf numFmtId="4" fontId="4" fillId="0" borderId="0" xfId="0" applyNumberFormat="1" applyFont="1" applyFill="1"/>
    <xf numFmtId="2" fontId="4" fillId="0" borderId="0" xfId="0" applyNumberFormat="1" applyFont="1" applyFill="1"/>
    <xf numFmtId="0" fontId="4" fillId="0" borderId="0" xfId="0" applyNumberFormat="1" applyFont="1"/>
    <xf numFmtId="0" fontId="6" fillId="0" borderId="0" xfId="0" applyFont="1" applyAlignment="1">
      <alignment vertical="center"/>
    </xf>
    <xf numFmtId="1" fontId="0" fillId="0" borderId="0" xfId="0" applyNumberFormat="1"/>
    <xf numFmtId="4" fontId="4" fillId="4" borderId="0" xfId="0" applyNumberFormat="1" applyFont="1" applyFill="1"/>
    <xf numFmtId="166" fontId="4" fillId="4" borderId="0" xfId="0" applyNumberFormat="1" applyFont="1" applyFill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16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 wrapText="1"/>
    </xf>
    <xf numFmtId="3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 wrapText="1"/>
    </xf>
    <xf numFmtId="3" fontId="4" fillId="0" borderId="0" xfId="0" applyNumberFormat="1" applyFont="1" applyAlignment="1">
      <alignment horizontal="left" wrapText="1"/>
    </xf>
    <xf numFmtId="167" fontId="0" fillId="0" borderId="0" xfId="0" applyNumberFormat="1"/>
    <xf numFmtId="166" fontId="4" fillId="4" borderId="0" xfId="0" applyNumberFormat="1" applyFont="1" applyFill="1" applyAlignment="1">
      <alignment horizontal="right"/>
    </xf>
    <xf numFmtId="166" fontId="4" fillId="0" borderId="0" xfId="0" applyNumberFormat="1" applyFont="1"/>
    <xf numFmtId="3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66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0" fontId="4" fillId="0" borderId="0" xfId="0" pivotButton="1" applyFont="1" applyAlignment="1">
      <alignment horizontal="left"/>
    </xf>
    <xf numFmtId="0" fontId="4" fillId="0" borderId="0" xfId="0" pivotButton="1" applyFont="1" applyAlignment="1">
      <alignment horizontal="left" wrapText="1"/>
    </xf>
    <xf numFmtId="0" fontId="4" fillId="0" borderId="0" xfId="0" pivotButton="1" applyFont="1" applyAlignment="1">
      <alignment horizontal="right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168" fontId="4" fillId="4" borderId="0" xfId="0" applyNumberFormat="1" applyFont="1" applyFill="1"/>
    <xf numFmtId="1" fontId="4" fillId="0" borderId="0" xfId="0" applyNumberFormat="1" applyFont="1" applyAlignment="1">
      <alignment wrapText="1"/>
    </xf>
    <xf numFmtId="169" fontId="0" fillId="0" borderId="0" xfId="0" applyNumberFormat="1"/>
    <xf numFmtId="170" fontId="0" fillId="0" borderId="0" xfId="1" applyNumberFormat="1" applyFont="1" applyFill="1"/>
    <xf numFmtId="165" fontId="4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171" fontId="4" fillId="0" borderId="0" xfId="0" applyNumberFormat="1" applyFont="1"/>
    <xf numFmtId="171" fontId="4" fillId="0" borderId="0" xfId="0" applyNumberFormat="1" applyFont="1" applyAlignment="1">
      <alignment horizontal="left"/>
    </xf>
    <xf numFmtId="4" fontId="0" fillId="0" borderId="0" xfId="0" applyNumberFormat="1"/>
    <xf numFmtId="2" fontId="4" fillId="0" borderId="0" xfId="0" applyNumberFormat="1" applyFont="1" applyAlignment="1">
      <alignment horizontal="left"/>
    </xf>
    <xf numFmtId="164" fontId="4" fillId="4" borderId="0" xfId="0" applyNumberFormat="1" applyFont="1" applyFill="1"/>
    <xf numFmtId="2" fontId="4" fillId="0" borderId="0" xfId="0" applyNumberFormat="1" applyFont="1" applyAlignment="1">
      <alignment wrapText="1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3" fontId="8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3" fontId="4" fillId="6" borderId="0" xfId="0" applyNumberFormat="1" applyFont="1" applyFill="1"/>
    <xf numFmtId="0" fontId="9" fillId="0" borderId="0" xfId="0" applyFont="1"/>
    <xf numFmtId="0" fontId="0" fillId="0" borderId="0" xfId="0" applyAlignment="1">
      <alignment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left"/>
    </xf>
  </cellXfs>
  <cellStyles count="2">
    <cellStyle name="Normal" xfId="0" builtinId="0"/>
    <cellStyle name="Tusental" xfId="1" builtinId="3"/>
  </cellStyles>
  <dxfs count="376">
    <dxf>
      <alignment wrapText="1" readingOrder="0"/>
    </dxf>
    <dxf>
      <alignment wrapText="1" readingOrder="0"/>
    </dxf>
    <dxf>
      <numFmt numFmtId="2" formatCode="0.00"/>
    </dxf>
    <dxf>
      <fill>
        <patternFill patternType="none">
          <bgColor auto="1"/>
        </patternFill>
      </fill>
    </dxf>
    <dxf>
      <alignment horizontal="left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numFmt numFmtId="4" formatCode="#,##0.00"/>
    </dxf>
    <dxf>
      <alignment horizontal="left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numFmt numFmtId="2" formatCode="0.0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numFmt numFmtId="1" formatCode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numFmt numFmtId="1" formatCode="0"/>
    </dxf>
    <dxf>
      <alignment wrapText="1" readingOrder="0"/>
    </dxf>
    <dxf>
      <numFmt numFmtId="2" formatCode="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alignment wrapText="1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wrapText="1"/>
    </dxf>
    <dxf>
      <numFmt numFmtId="1" formatCode="0"/>
    </dxf>
    <dxf>
      <numFmt numFmtId="2" formatCode="0.00"/>
    </dxf>
    <dxf>
      <numFmt numFmtId="1" formatCode="0"/>
    </dxf>
    <dxf>
      <numFmt numFmtId="165" formatCode="0.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numFmt numFmtId="1" formatCode="0"/>
    </dxf>
    <dxf>
      <numFmt numFmtId="2" formatCode="0.00"/>
    </dxf>
    <dxf>
      <numFmt numFmtId="1" formatCode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  <dxf>
      <numFmt numFmtId="1" formatCode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horizontal="center" readingOrder="0"/>
    </dxf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Relationship Id="rId35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bout:blan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gka\Downloads\Programbudgetar%202021%20(13)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https://kise.sharepoint.com/personal/bengt_karlsson_ki_se/Documents/Skrivbordet/Budget%20KU%202022/Resursf&#246;rdelning%20steg%201/Resursf&#246;rdelning%20ut%20steg%201/Steg%20ett%20filer/Budget%20KU%202022/Resursf&#246;rdelning%20steg%201/Resursf&#246;rdelning%20steg%201%20ut_med_makron%202.xlsm?AD570781" TargetMode="External"/><Relationship Id="rId1" Type="http://schemas.openxmlformats.org/officeDocument/2006/relationships/externalLinkPath" Target="file:///\\AD570781\Resursf&#246;rdelning%20steg%201%20ut_med_makron%2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nst verks mm"/>
      <sheetName val="Resursfördelning Pivo 1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2)"/>
      <sheetName val="BioNut"/>
      <sheetName val="Clintec"/>
      <sheetName val="CNS"/>
      <sheetName val="Dentmed"/>
      <sheetName val="GPH"/>
      <sheetName val="IMM"/>
      <sheetName val="KBH"/>
      <sheetName val="Labmed"/>
      <sheetName val="LIME"/>
      <sheetName val="NVS"/>
      <sheetName val="PNbio"/>
      <sheetName val="PNläk"/>
      <sheetName val="Resursfördelning steg 1 ut_med_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Inst verks mm"/>
      <sheetName val="Resursfördelning Pivo 1"/>
      <sheetName val="Bionut, bu"/>
      <sheetName val="Clintec, bu"/>
      <sheetName val="CNS, bu"/>
      <sheetName val="Dentmed, bu"/>
      <sheetName val="Dentmed, KUT"/>
      <sheetName val="GPH, bu"/>
      <sheetName val="IMM, bu"/>
      <sheetName val="Labmed, bu"/>
      <sheetName val="KBH, bu"/>
      <sheetName val="Kbh, KUB"/>
      <sheetName val="LIME, bu"/>
      <sheetName val="NVS, bu"/>
      <sheetName val="NVS, bu spec"/>
      <sheetName val="NVS, KUF"/>
      <sheetName val="NVS, KUS"/>
      <sheetName val="PN biomed, bu"/>
      <sheetName val="PN läkar, per KA, bu"/>
      <sheetName val="PN läkar, 12del"/>
      <sheetName val="PN läkar, KUL"/>
      <sheetName val="Avstäm hp per termin_Läkar"/>
      <sheetName val="PM läkar kö"/>
      <sheetName val="Programbudgetar 202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ioNut"/>
      <sheetName val="Clintec"/>
      <sheetName val="CNS"/>
      <sheetName val="Dentmed"/>
      <sheetName val="GPH"/>
      <sheetName val="IMM"/>
      <sheetName val="KBH"/>
      <sheetName val="Labmed"/>
      <sheetName val="LIME"/>
      <sheetName val="NVS"/>
      <sheetName val="PNbio"/>
      <sheetName val="PNläk"/>
      <sheetName val="Resursfördelning steg 1 ut_med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 Bengtsson" id="{BB40C81C-A22B-40BA-B940-92E5F88EC7A9}" userId="Maria Bengtsson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gt Karlsson" refreshedDate="44585.448969212965" createdVersion="7" refreshedVersion="7" minRefreshableVersion="3" recordCount="1432" xr:uid="{C585235E-2C89-44F5-9176-25F38588F275}">
  <cacheSource type="worksheet">
    <worksheetSource ref="A1:AK1048576" sheet="Data"/>
  </cacheSource>
  <cacheFields count="37">
    <cacheField name="Rubrik, budgetblad" numFmtId="0">
      <sharedItems containsBlank="1" count="3">
        <s v="Programövergripande"/>
        <s v="Utbildningsuppdrag"/>
        <m/>
      </sharedItems>
    </cacheField>
    <cacheField name="PN/PrI" numFmtId="0">
      <sharedItems containsBlank="1" count="14">
        <s v="BioNut"/>
        <s v="Clintec"/>
        <s v="CNS"/>
        <s v="Dentmed"/>
        <s v="FYFA"/>
        <s v="GPH"/>
        <s v="IMM"/>
        <s v="KBH"/>
        <s v="Labmed"/>
        <s v="LIME"/>
        <s v="NVS"/>
        <s v="PNbio"/>
        <s v="PNläk"/>
        <m/>
      </sharedItems>
    </cacheField>
    <cacheField name="Program" numFmtId="0">
      <sharedItems containsBlank="1" count="35">
        <s v="Magister, nutritionsvetenskap"/>
        <s v="Master, nutritionsvetenskap"/>
        <s v="Audionom"/>
        <s v="Logoped"/>
        <s v="Röntgensjuksköterske"/>
        <s v="Magister, klinisk optometri"/>
        <s v="Optiker"/>
        <s v="Psykolog"/>
        <s v="Psykoterapeut"/>
        <s v="Kompletterande utbildning"/>
        <s v="Påbyggnad oral hälsa"/>
        <s v="Tandhygienist"/>
        <s v="Tandläkar"/>
        <s v="Masterprogrammet i translationell fysiologi och farmakologi"/>
        <s v="Magister, global hälsa"/>
        <s v="Master, folkhälsovetenskap"/>
        <s v="Master, hälsoinsatser vid katastrofer "/>
        <s v="Magister, arbete och hälsa"/>
        <s v="Master, toxikologi"/>
        <s v="Barnmorskeprogrammet"/>
        <s v="BMA"/>
        <s v="Magister, diagnostisk cytologi"/>
        <s v="Master, bioentreprenörskap"/>
        <s v="Master, hälsoekonomi, policy och management"/>
        <s v="Master, hälsoinformatik"/>
        <s v="Arbetsterapeut"/>
        <s v="Fysioterapeut"/>
        <s v="Sjuksköterske"/>
        <s v="Specialist"/>
        <s v="Kandidat, biomedicin"/>
        <s v="Master, biomedicin"/>
        <s v="Master, molekylära tekniker i livsvetenskaperna"/>
        <s v="Läkarprogrammet (330 hp)"/>
        <s v="Läkarprogrammet (360 hp)"/>
        <m/>
      </sharedItems>
    </cacheField>
    <cacheField name="Program m inriktning" numFmtId="0">
      <sharedItems containsBlank="1" count="58">
        <s v="Magister, nutritionsvetenskap"/>
        <s v="Master, nutritionsvetenskap"/>
        <s v="Audionom"/>
        <s v="Logoped"/>
        <s v="Röntgensjuksköterske"/>
        <s v="Magister, klinisk optometri"/>
        <s v="Optiker"/>
        <s v="Psykolog"/>
        <s v="Psykoterapeut"/>
        <s v="Kompletterande utbildning för tandläkare"/>
        <s v="Påbyggnad oral hälsa"/>
        <s v="Tandhygienist"/>
        <s v="Tandläkar"/>
        <s v="Masterprogrammet i translationell fysiologi och farmakologi"/>
        <s v="Magister, global hälsa"/>
        <s v="Master, folkhälsovetenskap"/>
        <s v="Master, folkhälsovetenskap, inr epi"/>
        <s v="Master, folkhälsovetenskap, inr prev"/>
        <s v="Master, hälsoinsatser vid katastrofer "/>
        <s v="Magister, arbete och hälsa"/>
        <s v="Magister, arbete och hälsa, beteendevetenskap"/>
        <s v="Magister, arbete och hälsa, ergonomi"/>
        <s v="Magister, arbete och hälsa, företagssköterska"/>
        <s v="Master, toxikologi"/>
        <s v="Barnmorskeprogrammet"/>
        <s v="Kompletterande utbildning för barnmorskor"/>
        <s v="BMA"/>
        <s v="BMA, inr fysiologi"/>
        <s v="BMA, inr laboratoriemedicin"/>
        <s v="Magister, diagnostisk cytologi"/>
        <s v="Master, bioentreprenörskap"/>
        <s v="Masterprogrammet i hälsoekonomi, policy och management"/>
        <s v="Master, hälsoinformatik"/>
        <s v="Arbetsterapeut"/>
        <s v="Fysioterapeut"/>
        <s v="Kompletterande utbildning för fysioterapeuter"/>
        <s v="Kompletterande utbildning för ssk"/>
        <s v="Sjuksköterske"/>
        <s v="Sjuksköterske, campus"/>
        <s v="Sjuksköterske, distans"/>
        <s v="Specialist"/>
        <s v="Specialist, AM"/>
        <s v="Specialist, AN"/>
        <s v="Specialist, BU"/>
        <s v="Specialist, DS"/>
        <s v="Specialist, IN"/>
        <s v="Specialist, KV"/>
        <s v="Specialist, MV"/>
        <s v="Specialist, ON"/>
        <s v="Specialist, OP"/>
        <s v="Specialist, PV"/>
        <s v="Specialist, VA"/>
        <s v="Kandidat, biomedicin"/>
        <s v="Master, biomedicin"/>
        <s v="Master, molekylära tekniker i livsvetenskaperna"/>
        <s v="Kompletterande utbildning för läkare"/>
        <s v="Läkar"/>
        <m/>
      </sharedItems>
    </cacheField>
    <cacheField name="Anslag/studieavgifter" numFmtId="0">
      <sharedItems containsBlank="1" count="4">
        <s v=" "/>
        <m/>
        <s v="Anslag"/>
        <s v="Studieavgifter"/>
      </sharedItems>
    </cacheField>
    <cacheField name="Momentansvarig inst" numFmtId="0">
      <sharedItems containsBlank="1" count="19">
        <m/>
        <s v=" "/>
        <s v="H7"/>
        <s v="K9"/>
        <s v="PN"/>
        <s v="C2"/>
        <s v="C3"/>
        <s v="K6"/>
        <s v="C4"/>
        <s v="K7"/>
        <s v="D1"/>
        <s v="C8"/>
        <s v="S1"/>
        <s v="K2"/>
        <s v="K1"/>
        <s v="H9"/>
        <s v="K8"/>
        <s v="H1"/>
        <s v="C6"/>
      </sharedItems>
    </cacheField>
    <cacheField name="Kursansvarig inst" numFmtId="0">
      <sharedItems containsBlank="1" count="27">
        <s v="H2"/>
        <s v="H9"/>
        <s v="H1"/>
        <s v="H5"/>
        <s v="C7"/>
        <s v="K8"/>
        <s v="K7"/>
        <s v="C3"/>
        <s v="C1"/>
        <s v="K8 "/>
        <s v="OF"/>
        <s v="C4"/>
        <s v="H7"/>
        <s v="K9"/>
        <s v="C6"/>
        <s v="K2"/>
        <s v="CC"/>
        <s v="K6"/>
        <s v="K1"/>
        <s v="D1"/>
        <s v="S1"/>
        <s v="PN"/>
        <s v="C5"/>
        <s v="C2"/>
        <s v="C8"/>
        <m/>
        <s v="CM" u="1"/>
      </sharedItems>
    </cacheField>
    <cacheField name="Kursnamn" numFmtId="0">
      <sharedItems containsBlank="1" count="619">
        <s v="Driftmedel"/>
        <s v="Institutionskompensation för programdirektor"/>
        <s v="Avsättning för nämndgemensamma kostnader"/>
        <s v="Programövergripande administration och ansvar"/>
        <s v="Examensarbete i nutritionsvetenskap"/>
        <s v="Reserverade håpar"/>
        <s v="Kost och hälsa – vetenskaplig evidens, rekommendationer och hållbarhet"/>
        <s v="Molekylära och genetiska mekanismer inom nutritionsvetenskap"/>
        <s v="Kost, fysisk aktivitet och fitness – mätmetodik och utvärdering"/>
        <s v="Uppdragstillägg till programdirektor"/>
        <s v="Vetenskap 1 – introduktion till vetenskap"/>
        <s v="Psykologi"/>
        <s v="Audiologisk grundkurs"/>
        <s v="Nervsystemets struktur och funktion"/>
        <s v="Audiologiska systemet"/>
        <s v="Professionell utveckling 1"/>
        <s v="Fysik och akustik"/>
        <s v="Klinisk audiologi 1"/>
        <s v="Audiologisk patologi "/>
        <s v="Professionell utveckling 2"/>
        <s v="Tal och ljud - produktion och perception"/>
        <s v="Vetenskap 2"/>
        <s v="Signalteori"/>
        <s v="Klinisk audiologi 2"/>
        <s v="Hörapparatteknik"/>
        <s v="Professionell utveckling 3"/>
        <s v="Teknisk audiologi"/>
        <s v="Klinisk audiologi 3"/>
        <s v="Hörselpedagogik"/>
        <s v="Valbara kurser"/>
        <s v="Barnaudiologi"/>
        <s v="Audiologisk samtalsteknik"/>
        <s v="Vetenskap 3 - vetenskaplig teori, metod och studiedesign"/>
        <s v="Examensarbete i audiologi"/>
        <s v="Professionell utveckling 4"/>
        <s v="Vetenskap 4 - projektplan"/>
        <s v="verksamhetsförlagd utbildning"/>
        <s v="Reserverade HÅP:ar"/>
        <s v="Socialpsykologi (SU)"/>
        <s v="Psykologi ur ett livsloppsperspektiv (SU)"/>
        <s v="Kommunikation och språklig struktur (SU)"/>
        <s v="Statistik 1 "/>
        <s v="Medicin 1: anatomi och fysiologi"/>
        <s v="Talkommunikation (SU)"/>
        <s v="Observation och dokumentation (SU)"/>
        <s v="Medicin 2: patologi, tal- och röstfysiologi och audiologi"/>
        <s v="Tidiga avvikelser i ätande, joller och kommunikation"/>
        <s v="Analys- och testmetodik"/>
        <s v="Kognitions- och neuropsykologi 1 (SU)"/>
        <s v="Medicin 3: pediatrik, barnneurologi och barnpsykiatri"/>
        <s v="Typisk tal-, språk- och läsutveckling (SU)"/>
        <s v="Tal - och språkstörningar hos barn och ungdomar 1"/>
        <s v="Statistik 2"/>
        <s v="Projektarbete och skriftlig framställning"/>
        <s v="Tal- och språkstörningar hos barn och ungdomar 2"/>
        <s v="Tal- och språkstörningar hos barn och ungdom - verksamhetsintegrerat lärande"/>
        <s v="Kognitions- och neuropsykologi 2"/>
        <s v="Medicin 4: geriatrik, neurologi och rehabiliteringsmedicin"/>
        <s v="Tal- och språkstörningar hos vuxna"/>
        <s v="Tal- och språkstörningar hos vuxna - verksamhetsintegrerat lärande"/>
        <s v="Röst- och talflytstörningar - verksamhetsintegrerat lärande "/>
        <s v="Talflytstörningar"/>
        <s v="Dysfagi - verksamhetsintegrerat lärande"/>
        <s v="Röststörningar"/>
        <s v="Dysfagi"/>
        <s v="Medicin 5: öron-, näs- och halssjukdomar och psykiatri"/>
        <s v="Forskningsmetodik"/>
        <s v="Övergång till professionell autonomi"/>
        <s v="Fördjupning i logopedisk praktik"/>
        <s v="Fördjupningsseminarier och kritisk granskning"/>
        <s v="Examensarbete i logopedi"/>
        <s v="Samordning kursansvar"/>
        <s v="Inresande utbytesstudenter"/>
        <s v="Övergrip programansvar inkl samordning VIL"/>
        <s v="Radiografisk metodik 1"/>
        <s v="Anatomi och fysiologi 1 – kommunikation och rörelse"/>
        <s v="Anatomi och fysiologi 2 – transport och reproduktion"/>
        <s v="Vetenskapligt förhållningssätt och metoder för kvalitetsutveckling 1"/>
        <s v="Radiografi - verksamhetsförlagd utbildning 1"/>
        <s v="Röntgendiagnostik 1"/>
        <s v="Radiografi – verksamhetsförlagd utbildning 2"/>
        <s v="Specifik omvårdnad 1 – verksamhetsförlagd utbildning"/>
        <s v="Farmakologi och läkemedelsberäkning"/>
        <s v="Sjukdomslära"/>
        <s v="Röntgendiagnostik 2"/>
        <s v="Radiografisk metodik 2"/>
        <s v="Radiografi – verksamhetsförlagd utbildning 3"/>
        <s v="Vetenskapligt förhållningssätt och metoder för kvalitetsutveckling 2"/>
        <s v="Specifik omvårdnad 2"/>
        <s v="Radiografisk metodik 3"/>
        <s v="Radiografi – verksamhetsförlagd utbildning 4"/>
        <s v="Pedagogik och ledarskap"/>
        <s v="Akutsjukvård och katastrofmedicin"/>
        <s v="Röntgendiagnostik 3"/>
        <s v="Radiografi – verksamhetsförlagd utbildning 5"/>
        <s v="Examensarbete i radiografi"/>
        <s v="Vetenskapligt förhållningssätt och metoder för kvalitetsutvecklin 3"/>
        <s v="Specifik omvårdnad 3"/>
        <s v="Radiografi – verksamhetsförlagd utbildning 6"/>
        <s v="Vetenskapligt förhållningssätt och metoder för kvalitetsutveckling 4"/>
        <s v="VFU"/>
        <s v="Avsättning för nämndegemensamma kostnader"/>
        <s v="Driftmedel program"/>
        <s v="Institutionskompensation för PD"/>
        <s v="Uppdragstillägg för PD "/>
        <s v="Binokulärseende och behandling"/>
        <s v="Examensarbete i optometri"/>
        <s v="Neurooptometri"/>
        <s v="Okulär farmakologi och diagnostisk undersökningsmetodik"/>
        <s v="Ögats sjukdomar och diagnostik"/>
        <s v="Diagnostisk klinik"/>
        <s v="Pediatrisk optometri"/>
        <s v="Allmän anatomi och fysiologi"/>
        <s v="Optik 1"/>
        <s v="Refraktionsmetodik 1 och vetenskapsmetodik"/>
        <s v="Optik 2"/>
        <s v="Patologi"/>
        <s v="Refraktionsmetodik 2"/>
        <s v="Ögats anatomi, fysiologi och sjukdomar 1"/>
        <s v="Farmakologi"/>
        <s v="Synundersökningsmetodik 1"/>
        <s v="Synundersökningsmetodik 2"/>
        <s v="Ögats anatomi, fysiologi och sjukdomar 2"/>
        <s v="Arbetsplatsoptometri"/>
        <s v="Kontaktologi 1"/>
        <s v="Mikrobiologi"/>
        <s v="Optometrisk klinik 1"/>
        <s v="Synundersökningsmetodik 3"/>
        <s v="Kontaktologi 2"/>
        <s v="Optometrisk klinik 2"/>
        <s v="Statistik och vetenskapsmetodik"/>
        <s v="Optometrisk klinik 3"/>
        <s v="Synsvagsteknik"/>
        <s v="Arvode PD"/>
        <s v="Experimentell psykologi"/>
        <s v="Grundläggande biologi"/>
        <s v="Introduktion till psykologi"/>
        <s v="Kognitiva processer"/>
        <s v="Socialpsykologi"/>
        <s v="Differentiell psykologi"/>
        <s v="Utvecklingspsykologi"/>
        <s v="Hälsopsykologi"/>
        <s v="Klinisk psykologi 1"/>
        <s v="Arbets- och organisationspsykologi 1"/>
        <s v="Preklinisk integration"/>
        <s v="Psykologarbete bland barn och ungdom"/>
        <s v="Samhälle och hälsa"/>
        <s v="Vetenskapsteori"/>
        <s v="Arbets- och organisationspsykologi 2"/>
        <s v="Valbar kurs/Examensarbete (kand. 15 hp)"/>
        <s v="Klinisk psykologi 2"/>
        <s v="Självkännedom och klin. färdigheter"/>
        <s v="Klinisk metod inom psykologiområdet"/>
        <s v="Psykologpraktik"/>
        <s v="Statistik och metod"/>
        <s v="Examensarbete i psykologi (masternivå)"/>
        <s v="Psykologiska behandlingsmetoder inklusive psykoterapi"/>
        <s v="Koordinator examensarbete/valbar period"/>
        <s v="Reseverade HÅP:ar"/>
        <s v="Termin 1"/>
        <s v="Termin 2"/>
        <s v="Termin 3"/>
        <s v="Termin 4"/>
        <s v="Termin 5"/>
        <s v="Termin 6"/>
        <s v="Samordning"/>
        <s v="Utbildningsuppdrag"/>
        <s v="Oral hälsa - påbyggnad 1"/>
        <s v="Oral hälsa - påbyggnad 2"/>
        <s v="Oral hälsa - tobaksprevention och tobaksavvänjning"/>
        <s v="Oral hälsa - teori 1"/>
        <s v="Oral hälsa - klinik 1"/>
        <s v="Medicinska och odontologiska ämnen 1"/>
        <s v="Oral hälsa - teori 2"/>
        <s v="Oral hälsa - vetenskap 1"/>
        <s v="Oral hälsa - klinik 2"/>
        <s v="Medicinska och odontologiska ämnen 2"/>
        <s v="Oral hälsa - teori 3"/>
        <s v="Oral hälsa - klinik 3"/>
        <s v="Medicinska och odontologiska ämnen 3"/>
        <s v="Samhälls-och beteendevetenskap 1"/>
        <s v="Oral hälsa - teori 4"/>
        <s v="Oral hälsa - klinik 4"/>
        <s v="Oral hälsa - vetenskap 2"/>
        <s v="Medicinska och odontologiska ämnen 4"/>
        <s v="Samhälls-och beteendevetenskap 2"/>
        <s v="Oral hälsa - teori 5"/>
        <s v="Oral hälsa - klinik 5"/>
        <s v="Oral hälsa - vetenskap 3"/>
        <s v="Tobaksprevention och tobaksavvänjning"/>
        <s v="Oral hälsa - teori 6"/>
        <s v="Oral hälsa - klinik 6 "/>
        <s v="Examensarbete i oral hälsa"/>
        <s v="Organisation och ledarskap"/>
        <s v="Odontologisk introduktion"/>
        <s v="Professionell utveckling 1 - studenten"/>
        <s v="Vetenskaplig teori och metod"/>
        <s v="Oral biomedicin 1"/>
        <s v="Organsystemens struktur och funktion"/>
        <s v="Oral biomedicin 2"/>
        <s v="Professionell utveckling 2 - patienten"/>
        <s v="Allmän patologi"/>
        <s v="Allmänmedicin"/>
        <s v="Den friska och sjuka munhålan"/>
        <s v="Tandvårdens etik"/>
        <s v="Administrativ klinik"/>
        <s v="Odontologisk radiologi 1"/>
        <s v="Mikrobiell patogenes"/>
        <s v="Orofacial medicin 1"/>
        <s v="Kariologi 1"/>
        <s v="Dentala biomaterial och toxikologi 1"/>
        <s v="Parodontologi 1"/>
        <s v="Lokalanestesi"/>
        <s v="Odontologisk radiologi 2"/>
        <s v="Terapiplanering 1"/>
        <s v="Global oral hälsa"/>
        <s v="Professionell utveckling 3 - teamet"/>
        <s v="Endodonti 1"/>
        <s v="Orofacial smärta 1"/>
        <s v="Protetik 1"/>
        <s v="Dentala biomaterial och toxikologi 2"/>
        <s v="Kariologi 2"/>
        <s v="Parodontologi 2"/>
        <s v="Klinisk farmakologi"/>
        <s v="Käkkirurgi 1"/>
        <s v="Endodonti 2"/>
        <s v="Protetik 2"/>
        <s v="Orofacial smärta 2"/>
        <s v="Orofacial medicin 2"/>
        <s v="Parodontologi 3"/>
        <s v="Kariologi 3"/>
        <s v="Dentala biomaterial och toxikologi 3"/>
        <s v="Terapiplanering 2"/>
        <s v="Professionell utveckling 4 - kliniken"/>
        <s v="Orofacial smärta 3"/>
        <s v="Orofacial medicin 3"/>
        <s v="Protetik 3"/>
        <s v="Implantologi 1"/>
        <s v="Orala sjukdomar - prevention och behandling"/>
        <s v="Examensarbete i odontologi"/>
        <s v="Att utvecklas till tandläkare 4"/>
        <s v="Barn- och ungdomstandvård"/>
        <s v="Klinisk odontologi 5"/>
        <s v="Klinisk odontologi 6"/>
        <s v="Oral radiologi 3"/>
        <s v="Käkkirurgi"/>
        <s v="Gerodonti"/>
        <s v="Klinisk odontologi 7"/>
        <s v="Onkologi"/>
        <s v="Öron/näsa/hals"/>
        <s v="Att utvecklas till tandläkare 5"/>
        <s v="Professionell utveckling och etik"/>
        <s v="Integrerad fysiologi och farmakologi"/>
        <s v="Programdirektor"/>
        <s v="Global hälsa"/>
        <s v="Examensarbete i global hälsa"/>
        <s v="Mödra- och barnhälsa i ett globalt perspektiv"/>
        <s v="Hälso- och sjukvårdspolitik"/>
        <s v="Infektionssjukdomar"/>
        <s v="Icke-smittsamma sjukdomar"/>
        <s v="Folkhälsovetenskap- begrepp och teorier"/>
        <s v="Metoder för att studera sjukdomars förekomst och spridning"/>
        <s v="Biostatistik 1"/>
        <s v="Insamling och hantering av epidemiologiska data "/>
        <s v="Epidemiologiska metoder för att studera sjukdomars bestämningsfaktorer"/>
        <s v="Biostatistik 2"/>
        <s v="Kvalitativa metoder"/>
        <s v="Tillämpad epidemiologi 1 - sjukdomars förekomst och spridning"/>
        <s v="Projektledning"/>
        <s v="Epidemiologiska metoder för effektutvärdering av folkhälsoinsatser"/>
        <s v="Tillämpad epidemiologi 2 - sjukdomars bestämningsfaktorer"/>
        <s v="Systematisk litteraturöversikt och meta-analys"/>
        <s v="Examensarbete i folkhälsovetenskap"/>
        <s v="Folkhälsovetenskap - begrepp och teorier"/>
        <s v="Introduktion till planering och utveckling av program"/>
        <s v="Teorier och metoder för implemnetering och utvärdering"/>
        <s v="Tillämpat hälsofrämjande arbete och prevention"/>
        <s v="Teorier och metoder för implementering och utvärdering"/>
        <s v="Hälsoinsatser vid katastrofer"/>
        <s v="Forskningsmetoder i katastrofer"/>
        <s v="Examensarbete"/>
        <s v="Arbetsliv och hälsa"/>
        <s v="Arbetsrelaterade psykiska besvär"/>
        <s v="Utredning och intervention"/>
        <s v="Vetenskaplig metod"/>
        <s v="Arbetslivsinriktad rehabilitering"/>
        <s v="Arbetsorganisation"/>
        <s v="Arbetsrelaterade besvär i rörelseorganen"/>
        <s v="Exponering, riskbedömning, och intervention"/>
        <s v="Yrkesmedicin"/>
        <s v="Hälsofrämjande arbete i arbetslivet"/>
        <s v="Institutionkompensation för programdirektor"/>
        <s v="Histopatologi och klinisk patologi"/>
        <s v="System- och vävnadstoxikologi - toxikokinetik och toxikodynamik"/>
        <s v="Toxikologins principer"/>
        <s v="Teoretisk och praktisk försöksdjursvetenskap"/>
        <s v="Tillämpning av metoder inom toxikologisk forskning"/>
        <s v="Hälsoriskbedömning"/>
        <s v="Projektarbete och valbara kurser"/>
        <s v="Regulatorisk toxicitetstestning"/>
        <s v="Global toxikologi i ett hållbart samhälle"/>
        <s v="Examensarbete i toxikologi"/>
        <s v="Strategisk satsning studieavgifter"/>
        <s v="Reproduktionens fysiologi och psykologi"/>
        <s v="Gynekologisk och sexuell hälsa"/>
        <s v="Global sexuell och reproduktiv hälsa och rättigheter"/>
        <s v="Mödrahälsovård och antikonception"/>
        <s v="Vård i samband med barnafödande 1"/>
        <s v="Examensarbete i sexuell, reproduktiv och perinatal hälsa"/>
        <s v="Vård i samband med barnafödande 2"/>
        <s v="Programdirektor, institutionskompensation"/>
        <s v="Programhandläggare"/>
        <s v="Barnmorskans profession inom svensk hälso- och sjukvård"/>
        <s v="Barnmorskans profession inom gynekologi, mödrahälsovård samt antikonception"/>
        <s v="Farmakologi, läkemedelsberäkning och läkemedelsförskrivning"/>
        <s v="Förlossning 1 och mödrahälsovård"/>
        <s v="Förlossning 2, antenatal vård samt eftervård"/>
        <s v="Programdirektor och Bitr PD "/>
        <s v="Programhandläggning och administration "/>
        <s v="Arvode PD+bitr PD"/>
        <s v="Arvode studentrepresentanter"/>
        <s v="IPL Ansvarig"/>
        <s v="Programmets övergripande driftsmedel"/>
        <s v="Utvecklingsmedel"/>
        <s v="Internatiolnalisering"/>
        <s v="Vetenskaplig metodik 1"/>
        <s v="Från atom till organism"/>
        <s v="Människokroppens struktur, funktion och dysfunktion"/>
        <s v="Fysiologisk och laboratoriemedicinsk diagnostik"/>
        <s v="Cell- och molekylärbiologi 1"/>
        <s v="Laboratoriemetodik inom kemi och biokemi"/>
        <s v="Medicinsk kemi "/>
        <s v="Biokemi "/>
        <s v="Generell omvårdnad – klinisk utbildning"/>
        <s v="Cirkulationsfysiologisk diagnostik"/>
        <s v="Projektarbete i biomedicinsk laboratorievetenskap"/>
        <s v="Neurofysiologisk metodik"/>
        <s v="Lungfysiologisk diagnostik "/>
        <s v="Neurofysiologisk diagnostik "/>
        <s v="Ultraljudsdiagnostik "/>
        <s v="Farmakologi och läkemedelsberäkning "/>
        <s v="Intensivvård – klinisk utbildning "/>
        <s v="Nuklearmedicinisk  diagnostik "/>
        <s v="Fördjupad klinisk fysiologisk diagnostik "/>
        <s v="Vetenskaplig metodik 2"/>
        <s v="Valbar kurs i biomedicinsk laboratorievetenskap"/>
        <s v="Examensarbete i biomedicinsk  laboratorievetenskap"/>
        <s v="Hematologi - metodik och diagnostik"/>
        <s v="Cell- och molekylärbiologi 2"/>
        <s v="Analytisk kemi och biokemisk metodik"/>
        <s v="Instrumentell teknik "/>
        <s v="Klinisk kemi – metodik och diagnostik"/>
        <s v="Mikrobiologi – metodik och diagnostik"/>
        <s v="Morfologi – metodik och diagnostik"/>
        <s v="Immunologi – metodik och diagnostik (inkl transfusionsmedicin)"/>
        <s v="Integrerad biomedicinsk laboratorievetenskap"/>
        <s v="Vetenskaplig metodik 2  "/>
        <s v="Tillämpad biomedicinsk laboratorievetenskap 1"/>
        <s v="Tillämpad biomedicinsk laboratorievetenskap 3"/>
        <s v="Tillämpad biomedicinsk laboratorievetenskap 2"/>
        <s v="Programhandläggning och studievägledning"/>
        <s v="Studierektor  "/>
        <s v="Vetenskaplig metodik, statistik och kvalitetssäkring"/>
        <s v="Gynekologisk cytologi"/>
        <s v="Diagnostisk molekylär cytologi"/>
        <s v="Gynekologisk cytologi – fördjupning"/>
        <s v="Diagnostisk cytologi av respirationsorganen"/>
        <s v="Diagnostisk cytologi av urinvägarna"/>
        <s v="Diagnostisk aspriationscytologi"/>
        <s v="Examensarbete i diagnostisk cytologi"/>
        <s v="Institutionskompensation för programdirektor "/>
        <s v="Uppdragstillägg PD"/>
        <s v="Bioentreprenörskapsteori"/>
        <s v="Industriell ekonomi"/>
        <s v="Kommunikation i bioentreprenörskap 1"/>
        <s v="Projektledning teori "/>
        <s v="Marknadsanalys"/>
        <s v="Strategisk ekonomistyrning"/>
        <s v="Kommunikation i bioentreprenörskap 2"/>
        <s v="Praktikplacering 1"/>
        <s v="Produktutveckling inom life science"/>
        <s v="Affärsutveckling"/>
        <s v="Marknadsföring och försäljning inom life science"/>
        <s v="Praktikplacering 2"/>
        <s v="Examensarbete i bioentreprenörskap"/>
        <s v="Introduktionskurs"/>
        <s v="Hälsoekonomi – finansiering av hälso- och sjukvården"/>
        <s v="Hälsosystem och policy "/>
        <s v="Planering för hälsa "/>
        <s v="Grundläggande epidemiologi och statistik 1"/>
        <s v="Hälsomått, mätning och värdering av hälsa"/>
        <s v="Ekonomisk utvärdering av hälso- och sjukvårdsprogram"/>
        <s v="Hälso- och sjukvårdsledning"/>
        <s v="Avancerad hälsoekonomi"/>
        <s v="Avancerad kurs i hälsosystem och policy"/>
        <s v="Avancerad hälso- och sjukvårdsledning"/>
        <s v="Vetenskapsteori och forskningsetik"/>
        <s v="Examensarbete i medical management"/>
        <s v="Strategiskt stöd studieavgift"/>
        <s v="Hälsoinformatik – behov, mål och begränsningar"/>
        <s v="Informationssystem i hälso- och sjukvården"/>
        <s v="Grundläggande medicinsk vetenskap"/>
        <s v="Vården och omsorgens organisation och styrning"/>
        <s v="Verksamhetsanalys, användarkravhantering och utvärdering"/>
        <s v="Standardisering inom hälsoinformatik"/>
        <s v="Vetenskaplig forskningsmetod"/>
        <s v="Aktuella forskningsfrågor och trender inom hälsoinformatik"/>
        <s v="Examensarbete i hälsoinformatik"/>
        <s v="Strategisk satsning för studievagifts belagd verksamhet "/>
        <s v="VIL-handläggare"/>
        <s v="Uppdragstillägg för PD"/>
        <s v="Valbar kurs"/>
        <s v="Grundläggande arbetsterapi och aktivitetsvetenskap"/>
        <s v="Anatomi och fysiologi"/>
        <s v="Hälsa, delaktighet och aktivitet"/>
        <s v="Medicinska ämnen 1"/>
        <s v="Kreativitet och aktivitet "/>
        <s v="Mångfald, social inklusion och hälsa"/>
        <s v="Pedagogik"/>
        <s v="Arbetsterapi 1 – Bedömning, mål och terapeutiskt resonerande"/>
        <s v="Arbetsterapi 2 – Aktivitet och åtgärder"/>
        <s v="Arbetsterapi 3 – Prevention och uppföljning"/>
        <s v="Delaktighet och miljö"/>
        <s v="Arbete, aktivitet och delaktighet"/>
        <s v="Vetenskaplig design och metod"/>
        <s v="Interprofessionell verksamhet och arbetsterapi"/>
        <s v="Examensarbete i arbetsterapi"/>
        <s v="Medicinska ämnen 2"/>
        <s v="Tema hälso- och sjukvård – Medicinska ämnen 1"/>
        <s v="Tema hälso- och sjukvård – Medicinska ämnen 2"/>
        <s v="Tema hälso- och sjukvård - Interprofessionell verksamhetsförlagd utbildning"/>
        <s v="Tema hälso- och sjukvård - Fysioterapi fördjupning"/>
        <s v="Tema undersökning – Fysiologi 2"/>
        <s v="Tema undersökning – Fysiologi 1"/>
        <s v="Tema undersökning – Anatomi"/>
        <s v="Tema intervention – Fysiologi 4"/>
        <s v="Tema intervention – Fysioterapi 2"/>
        <s v="Tema intervention – Psykologi"/>
        <s v="Tema intervention – Fysiologi 3"/>
        <s v="Tema vetenskapligt arbete – Vetenskapsmetodik"/>
        <s v="Tema hälso- och sjukvård - Hälsofrämjande arbete och global hälsa"/>
        <s v="Tema vetenskapligt arbete - PM"/>
        <s v="Tema vetenskapligt arbete – Examensarbete i fysioterapi "/>
        <s v="Tema professionell utveckling - Fysioterapeuten i yrkeslivet"/>
        <s v="Tema professionell utveckling – Fysioterapi som ämne och yrke "/>
        <s v="Tema intervention – Fysioterapi 3"/>
        <s v="Tema hälso- och sjukvård – Fysioterapi i slutenvård"/>
        <s v="Tema intervention – Fysioterapi 4"/>
        <s v="Tema hälso- och sjukvård – Fysioterapi för barn och äldre"/>
        <s v="Tema hälso- och sjukvård - Fysioterapi i öppenvård "/>
        <s v="Tema undersökning – Fysioterapi 1"/>
        <s v="Fysioterapi som ämne och yrke inom svensk hälso- och sjukvård"/>
        <s v="Undersökning och interventioner inom evidensbaserad fysioterapi 1"/>
        <s v="Fysioterapi i slutenvård och kommunal verksamhet"/>
        <s v="Undersökning och interventioner inom evidensbaserad fysioterapi 2"/>
        <s v="Fysioterapi vid hälsa och ohälsa"/>
        <s v="Fysioterapeuten i interprofessionell samverkan i yrkeslivet"/>
        <s v="Omvårdnad som vetenskap och sjuksköterskans profession inom svensk hälso- och sjukvård"/>
        <s v="Vård och omvårdnad inom primärvård och hemsjukvård"/>
        <s v="Vård och omvårdnad av äldre"/>
        <s v="Sjuksköterskans professionella kompetens"/>
        <s v="Vård och omvårdnad inom akutsjukvård"/>
        <s v="Lärande och ledarskap"/>
        <s v="Valbara kurser SSK"/>
        <s v="Sjuksköterskans profession och omvårdnad som vetenskap"/>
        <s v="Vårdandets grunder i hälsa och ohälsa"/>
        <s v="Vårdande vid ohälsa och sjukdom"/>
        <s v="Vårdande vid psykisk ohälsa och sjukdom"/>
        <s v="Vårdande av barn och vuxna inom primärvård och hemsjukvård"/>
        <s v="Vårdande vid barn och vuxna inom primärvård och hemsjukvård"/>
        <s v="Vårdande vid akut ohälsa"/>
        <s v="Forskningsmetodik och omvårdnadsforskning"/>
        <s v="Vårdande av äldre i en föränderlig livssituation"/>
        <s v="Examensarbete i omvårdnad"/>
        <s v="Ledarskap"/>
        <s v="Interprofessionell och professionell kompetens"/>
        <s v="Omvårdnad och medicinska ämnen inom ambulanssjukvård 1"/>
        <s v="Omvårdnad och medicinska ämnen inom ambulanssjukvård 2 "/>
        <s v="Medicinsk vetenskap inom akutsjukvård"/>
        <s v="Vetenskaplig teori och metod i omvårdnad"/>
        <s v="Examensarbete i omvårdnad – ambulanssjukvård"/>
        <s v="Anestesisjukvård -perioperativ omvårdnad 1"/>
        <s v="Anestesisjukvård -perioperativ omvårdnad 2"/>
        <s v="Anestesisjukvård -perioperativ omvårdnad 3"/>
        <s v="Examensarbete i omvårdnad – anestesisjukvård"/>
        <s v="Examensarbete i omvårdnad – barn och ungdom"/>
        <s v="Omvårdnad inom barnhälsovård"/>
        <s v="Omvårdnad inom elevhälsans medicinska insatser"/>
        <s v="Omvårdnad inom hälsa-ohälsa under adolescensperioden, fördjupning"/>
        <s v="Verksamhetsförlagd utbildning inom barnsjukvård"/>
        <s v="Omvårdnad inom pediatrisk akutsjukvård, fördjupning"/>
        <s v="Omvårdnad inom neonatal hälso- och sjukvård, fördjupning"/>
        <s v="Omvårdnad inom barnsjukvård"/>
        <s v="Verksamhetsförlagd utbildning inom distriktsvård och omvårdnad inom hemmiljö "/>
        <s v=" Verksamhetsförlagd utbildning inom barnhälsovård och elevhälsans medicinska insatser"/>
        <s v="Verksamhetsförlagd utbildning inom barnhälsovård och elevhälsans medicinska insatser"/>
        <s v="Hälsa, livsvillkor och miljö "/>
        <s v="Teoretisk grund för arbete inom distriktsvård"/>
        <s v="Examensarbete i omvårdnad – distriktssköterska"/>
        <s v="teoretisk grund för arbete inom distriksvård"/>
        <s v="Akut hälsa och integrativ omvårdnad"/>
        <s v="Omvårdnad vid beroende och psykisk ohälsa"/>
        <s v="Farmakologi och sjukdomslära 1"/>
        <s v="Farmakologi och sjukdomslära 2"/>
        <s v="Omvårdnad inom intensivvård 1"/>
        <s v="Omvårdnad inom intensivvård 2"/>
        <s v="Omvårdnad inom intensivvård 3"/>
        <s v="Examensarbete i omvårdnad – intensivvård"/>
        <s v="Omvårdnad inom kirurgisk vård"/>
        <s v="Profession, patientsäkerhet och metoder för att utveckla omvårdnad "/>
        <s v="Examensarbete i omvårdnad – kirurgisk vård"/>
        <s v="Postoperativ vård, observation och övervakning i kirurgisk omvårdnad"/>
        <s v="Medicinsk vetenskap och omvårdnad inom kirurgisk akutsjukvård "/>
        <s v="Omvårdnad inom medicinsk vård"/>
        <s v="Examensarbete i omvårdnad – medicinsk vård"/>
        <s v="Medicinsk vetenskap och omvårdnad inom medicinsk akutsjukvård "/>
        <s v="Valbar kurs (CA)"/>
        <s v="Cancersjukdomar och omvårdnad vid behandling av cancersjukdomar (CA)"/>
        <s v="Cancersjukdomar och omvårdnad vid behandling av cancersjukdomar (SB)"/>
        <s v="Verksamhetsförlagd utbildning inom strålbehandling (SB)"/>
        <s v="Profession, patientsäkerhet och metoder för att utveckla omvårdnad inom cancerområdet (CA)"/>
        <s v="Radioterapi (SB)"/>
        <s v="Cancerprevention och hälsopedagogik (CA)"/>
        <s v="Vetenskaplig teori och metod i omvårdnad (CA)"/>
        <s v="Vetenskaplig teori och metod i omvårdnad (SB)"/>
        <s v="Examensarbete i omvårdnad – onkologisk vård (SB)"/>
        <s v="Examensarbete i omvårdnad – onkologisk vård (CA)"/>
        <s v="Examensarbete  i omvårdnad – onkologisk vård (SB)"/>
        <s v="Operationssjukvård - perioperativ omvårdnad 1 "/>
        <s v="Operationssjukvård - perioperativ omvårdnad 2 "/>
        <s v="Operationssjukvård - perioperativ omvårdnad 3 "/>
        <s v="Medicinsk vetenskap - operationssjukvård"/>
        <s v="Vetenskaplig teori och metod "/>
        <s v="Examensarbete i omvårdnad - operationssjukvård"/>
        <s v="Omvårdnad vid akut och långvarig psykisk ohälsa"/>
        <s v="Omvårdnad relaterat till psykisk hälsa"/>
        <s v="Examensarbete i omvårdnad – psykiatrisk vård"/>
        <s v="Ledarskap och lärande i psykiatrisk verksamhet"/>
        <s v="Hälsofrämande omvårdnad vid psykisk ohälsa"/>
        <s v="Bedömning av äldres hälsa och behov av omvårdnad"/>
        <s v="Ohälsa hos äldre – bedömning, behandling och vård"/>
        <s v="Omvårdnad vid komplexa behov hos äldre"/>
        <s v="Hälsa och livsvillkor hos äldre – förr, nu och i framtiden"/>
        <s v="Specialistsjuksköterskan som verksamhetsutvecklare"/>
        <s v="Examensarbete i omvårdnad – vård av äldre"/>
        <s v="Cell-, stamcells- och utvecklingsbiologi"/>
        <s v="Allmän och organisk kemi"/>
        <s v="Introduktion till biomedicin"/>
        <s v="Genetik, genomik och funktionell genomik"/>
        <s v="Biokemi"/>
        <s v="Kemisk biologi"/>
        <s v="Vävnadsbiologi "/>
        <s v="Biostatistik"/>
        <s v="Neurovetenskap"/>
        <s v="Immunologi och mikrobiologi "/>
        <s v="Life Science industrin"/>
        <s v="Farmakologi och toxikologi"/>
        <s v="Fysiologi"/>
        <s v="Molekylär medicin - onkologi"/>
        <s v="Molekylär medicin - kardiometabola sjukdomar och infektionssjukdomar"/>
        <s v="Core-faciliteter"/>
        <s v="Avancerad biomedicin "/>
        <s v="Bioinformatik "/>
        <s v="Tillämpad biostatistik "/>
        <s v="Valbara kurser T1"/>
        <s v="Avancerad biomedicin: forskningsprojekt 1"/>
        <s v="Bioetik och försöksdjursvetenskap"/>
        <s v="Tillämpad kommunikation i biomedicin och professionell utveckling "/>
        <s v="Avancerad biomedicin: forskningsprojekt 2"/>
        <s v="Bioentreprenörskap"/>
        <s v="Biomedicinsk forskningsliteracitet"/>
        <s v="Valbara kurser T3"/>
        <s v="Kunskapsfronten inom translationell medicin"/>
        <s v="Genetik"/>
        <s v="Tillämpad kommunikation"/>
        <s v="Tillämpad programmering för livsvetenskaperna 1"/>
        <s v="Grundläggande kurs – kompletterande utbildning för läkare med utländsk examen"/>
        <s v="Fördjupningskurs – kompletterande utbildning för läkare med utländsk examen"/>
        <s v="Samhälls- och författningskunskap"/>
        <s v="Ämnesövergripande integration av teoretisk och praktisk medicinsk kunskap"/>
        <s v="Ersättning arbete i smb med kursstart termin 1"/>
        <s v="Ersättning introduktion LS , lokaler"/>
        <s v="Ersättning ordförande LINK"/>
        <s v="Internationalisering"/>
        <s v="Tema/strimmor uppdrag"/>
        <s v="Utveckling och utvärdering"/>
        <s v="Prov och intervjubas. antagning PIL"/>
        <s v="Den friska människan 3"/>
        <s v="Den sjuka människan 1 "/>
        <s v="Integrerad deltentamen "/>
        <s v="Den sjuka människan 2 "/>
        <s v="Medicinsk vetenskaplig metodologi"/>
        <s v="Klinisk medicin "/>
        <s v="Klinisk medicin"/>
        <s v="SVK (exkl adm)"/>
        <s v="Klinisk medicin inr kirurgi "/>
        <s v="Examensarbete "/>
        <s v="Klinisk medicin NSP"/>
        <s v="Klinisk medicin inr reproduktion och utveckling "/>
        <s v="Integrerad sluttentamen "/>
        <s v="Hälsa i samhälle och miljö "/>
        <s v="SVK-administration"/>
        <s v="Extra platser inresande studenter"/>
        <s v="Ersättning till kursansvariga institutioner"/>
        <s v="Övriga utbildningsuppdrag"/>
        <s v="Resurskrävande utbildningsaktivitet"/>
        <s v="Basvetenskap 1: Grundläggande basvetenskap, läkaryrket och lärande"/>
        <s v="Basvetenskap 2: Cellbiologi, matsmältning och ämnesomsättning"/>
        <s v="Basvetenskap 3: Anatomi, histologi och basal klinisk konsultation och undersökning"/>
        <s v="Basvetenskap 4: Neurovetenskap, neurofarmakologi och endokrinologi"/>
        <s v="Basvetenskap 5: Funktion och dysfunktion"/>
        <m/>
        <s v="Programkommitté" u="1"/>
        <s v="Pedagogiskt stöd" u="1"/>
        <s v="Ersättning ordförande PIL" u="1"/>
        <s v="Utveckling och uppstart" u="1"/>
        <s v="Stöd programstart och introduktion" u="1"/>
        <s v="Programråd" u="1"/>
        <s v="Ersättning introduktion" u="1"/>
      </sharedItems>
    </cacheField>
    <cacheField name="Kurskod" numFmtId="0">
      <sharedItems containsBlank="1" count="563">
        <s v=" "/>
        <m/>
        <s v="3NT004"/>
        <s v="4NT000"/>
        <s v="4NT001"/>
        <s v="4NT002"/>
        <s v="1AU053"/>
        <s v="1AU065"/>
        <s v="1AU070"/>
        <s v="1AU071"/>
        <s v="1AU073"/>
        <s v="1AU027"/>
        <s v="1AU066"/>
        <s v="1AU072"/>
        <s v="1AU078"/>
        <s v="1AU031"/>
        <s v="1AU049"/>
        <s v="1AU057"/>
        <s v="1AU058"/>
        <s v="1AU074"/>
        <s v="1AU015"/>
        <s v="1AU037"/>
        <s v="1AU075"/>
        <s v="1AU076"/>
        <s v="1AU077"/>
        <s v="1AU061"/>
        <s v="1AU062"/>
        <s v="1AU063"/>
        <s v="1AU021"/>
        <s v="1AU041"/>
        <s v="1AU067"/>
        <s v="1AU068"/>
        <s v="2LG018"/>
        <s v="2LG027"/>
        <s v="2LG068"/>
        <s v="2LG070"/>
        <s v="2LG099"/>
        <s v="2LG100"/>
        <s v="2LG072"/>
        <s v="2LG073"/>
        <s v="2LG074"/>
        <s v="2LG102"/>
        <s v="2LG101"/>
        <s v="2LG078"/>
        <s v="2LG077"/>
        <s v="2LG079"/>
        <s v="2LG076"/>
        <s v="2LG103"/>
        <s v="2LG104"/>
        <s v="2LG081"/>
        <s v="2LG082"/>
        <s v="2LG107"/>
        <s v="2LG105"/>
        <s v="2LG106"/>
        <s v="2LG085"/>
        <s v="2LG086"/>
        <s v="2LG087"/>
        <s v="2LG088"/>
        <s v="2LG090"/>
        <s v="2LG089"/>
        <s v="2LG091"/>
        <s v="2LG093"/>
        <s v="2LG092"/>
        <s v="2LG094"/>
        <s v="2LG095"/>
        <s v="2LG096"/>
        <s v="2LG097"/>
        <s v="2LG098"/>
        <s v="2LG021"/>
        <s v="1RS004"/>
        <s v="1RS024"/>
        <s v="1RS041"/>
        <s v="1RS048"/>
        <s v="1RS052"/>
        <s v="1RS002"/>
        <s v="1RS011"/>
        <s v="1RS027"/>
        <s v="1RS028"/>
        <s v="1RS053"/>
        <s v="1RS006"/>
        <s v="1RS012"/>
        <s v="1RS014"/>
        <s v="1RS049"/>
        <s v="1RS054"/>
        <s v="1RS015"/>
        <s v="1RS017"/>
        <s v="1RS020"/>
        <s v="1RS055"/>
        <s v="1RS007"/>
        <s v="1RS019"/>
        <s v="1RS033"/>
        <s v="1RS050"/>
        <s v="1RS037"/>
        <s v="1RS045"/>
        <s v="1RS051"/>
        <s v="3OP008"/>
        <s v="3OP005"/>
        <s v="3OP010"/>
        <s v="3OP011"/>
        <s v="3OP007"/>
        <s v="3OP009"/>
        <s v="3OP012"/>
        <s v="1OP067"/>
        <s v="1OP065"/>
        <s v="1OP083"/>
        <s v="1OP070"/>
        <s v="1OP056"/>
        <s v="1OP069"/>
        <s v="1OP068"/>
        <s v="1OP016"/>
        <s v="1OP071"/>
        <s v="1OP073"/>
        <s v="1OP072"/>
        <s v="1OP077"/>
        <s v="1OP075"/>
        <s v="1OP057"/>
        <s v="1OP076"/>
        <s v="1OP074"/>
        <s v="1OP049"/>
        <s v="1OP081"/>
        <s v="1OP079"/>
        <s v="1OP026"/>
        <s v="1OP082"/>
        <s v="1OP084"/>
        <s v="2PS001"/>
        <s v="2PS002"/>
        <s v="2PS000"/>
        <s v="2PS029"/>
        <s v="2PS003"/>
        <s v="2PS005"/>
        <s v="2PS006"/>
        <s v="2PS008"/>
        <s v="2PS044"/>
        <s v="2PS036"/>
        <s v="2PS009"/>
        <s v="2PS042"/>
        <s v="2PS035"/>
        <s v="2PS034"/>
        <s v="2PS046"/>
        <s v="2PS043"/>
        <s v="2PS017"/>
        <s v="2PS021"/>
        <s v="2PS019"/>
        <s v="2PS020"/>
        <s v="2PS026"/>
        <s v="2PS032"/>
        <s v="2PT"/>
        <s v="1OH000"/>
        <s v="1OH001"/>
        <s v="1OH002"/>
        <s v="1OH003"/>
        <s v="1TY024"/>
        <s v="1TY001"/>
        <s v="1TY002"/>
        <s v="1TY003"/>
        <s v="1TY004"/>
        <s v="1TY005"/>
        <s v="1TY006"/>
        <s v="1TY007"/>
        <s v="1TY008"/>
        <s v="1TY009"/>
        <s v="1TY010"/>
        <s v="1TY011"/>
        <s v="1TY012"/>
        <s v="1TY013"/>
        <s v="1TY014"/>
        <s v="1TY015"/>
        <s v="1TY016"/>
        <s v="1TY017"/>
        <s v="1TY018"/>
        <s v="1TY019"/>
        <s v="1TY020"/>
        <s v="1TY021"/>
        <s v="1TY022"/>
        <s v="1TY023"/>
        <s v="2TL048"/>
        <s v="2TL049"/>
        <s v="2TL050"/>
        <s v="2TL051"/>
        <s v="2TL052"/>
        <s v="2TL053"/>
        <s v="2TL054"/>
        <s v="2TL055"/>
        <s v="2TL056"/>
        <s v="2TL057"/>
        <s v="2TL058"/>
        <s v="2TL059"/>
        <s v="2TL060"/>
        <s v="2TL061"/>
        <s v="2TL062"/>
        <s v="2TL063"/>
        <s v="2TL064"/>
        <s v="2TL065"/>
        <s v="2TL066"/>
        <s v="2TL067"/>
        <s v="2TL068"/>
        <s v="2TL069"/>
        <s v="2TL070"/>
        <s v="2TL071"/>
        <s v="2TL072"/>
        <s v="2TL073"/>
        <s v="2TL074"/>
        <s v="2TL075"/>
        <s v="2TL076"/>
        <s v="2TL077"/>
        <s v="2TL078"/>
        <s v="2TL079"/>
        <s v="2TL080"/>
        <s v="2TL081"/>
        <s v="2TL082"/>
        <s v="2TL083"/>
        <s v="2TL084"/>
        <s v="2TL085"/>
        <s v="2TL086"/>
        <s v="2TL087"/>
        <s v="2TL088"/>
        <s v="2TL089"/>
        <s v="2TL090"/>
        <s v="2TL091"/>
        <s v="2TL092"/>
        <s v="2TL093"/>
        <s v="2TL094"/>
        <s v="2TL026"/>
        <s v="2TL028"/>
        <s v="2TL030"/>
        <s v="2TL043"/>
        <s v="2TL033"/>
        <s v="2TL034"/>
        <s v="2TL035"/>
        <s v="2TL036"/>
        <s v="2TL037"/>
        <s v="2TL038"/>
        <s v="2TL039"/>
        <s v="2TL040"/>
        <s v="2TL041"/>
        <s v="4FF001"/>
        <s v="4FF000"/>
        <s v="3GB000"/>
        <s v="3GB001"/>
        <s v="3GB012"/>
        <s v="3GB013"/>
        <s v="3GB014"/>
        <s v="3GB016"/>
        <s v="3GB015"/>
        <s v="4FH081"/>
        <s v="4FH082"/>
        <s v="4FH083"/>
        <s v="4FH084"/>
        <s v="4FH086"/>
        <s v="4FH087"/>
        <s v="4FH088"/>
        <s v="4FH089"/>
        <s v="4FH090"/>
        <s v="4FH092"/>
        <s v="4FH094"/>
        <s v="4FH095"/>
        <s v="4FH099"/>
        <s v="4FH085"/>
        <s v="4FH098"/>
        <s v="4FH096"/>
        <s v="4FH097"/>
        <s v="5HD000"/>
        <s v="5HD001"/>
        <s v="5HD002"/>
        <s v="3AH015"/>
        <s v="3AH020"/>
        <s v="3AH025"/>
        <s v="3AH014"/>
        <s v="3AH002"/>
        <s v="3AH026"/>
        <s v="3AH013"/>
        <s v="3AH019"/>
        <s v="3AH022"/>
        <s v="3AH012"/>
        <s v="3AH016"/>
        <s v="4TX016"/>
        <s v="4TX029"/>
        <s v="4TX018"/>
        <s v="4TX015"/>
        <s v="4TX030"/>
        <s v="4TX031"/>
        <s v="4TX032"/>
        <s v="4TX033"/>
        <s v="4TX007"/>
        <s v="2BM019"/>
        <s v="2BM024"/>
        <s v="2BM025"/>
        <s v="2BM026"/>
        <s v="2BM023"/>
        <s v="2BM027"/>
        <s v="2BM021"/>
        <s v="2BM028"/>
        <s v="7KB000"/>
        <s v="7KB006"/>
        <s v="7KB007"/>
        <s v="7KB004"/>
        <s v="7KB005"/>
        <s v="1BA083"/>
        <s v="1BA094"/>
        <s v="1BA097"/>
        <s v="1BA098"/>
        <s v="1BA129"/>
        <s v="1BA130"/>
        <s v="1BA132"/>
        <s v="1BA131"/>
        <s v="1BA177"/>
        <s v="1BA140"/>
        <s v="1BA143"/>
        <s v="1BA142"/>
        <s v="1BA155"/>
        <s v="1BA156"/>
        <s v="1BA154"/>
        <s v="1BA165"/>
        <s v="1BA139"/>
        <s v="1BA149"/>
        <s v="1BA150"/>
        <s v="1BA174"/>
        <s v="1BA170"/>
        <s v="1BA147"/>
        <s v="1BA146"/>
        <s v="1BA145"/>
        <s v="1BA144"/>
        <s v="1BA161"/>
        <s v="1BA159"/>
        <s v="1BA160"/>
        <s v="1BA158"/>
        <s v="1BA176"/>
        <s v="1BA085"/>
        <s v="1BA153"/>
        <s v="1BA151"/>
        <s v="1BA105"/>
        <s v="3DC000"/>
        <s v="3DC001"/>
        <s v="3DC002"/>
        <s v="3DC003"/>
        <s v="3DC005"/>
        <s v="3DC007"/>
        <s v="3DC004"/>
        <s v="3DC006"/>
        <s v="3DC009"/>
        <s v="4BP038"/>
        <s v="4BP039"/>
        <s v="4BP040"/>
        <s v="4BP041"/>
        <s v="4BP042"/>
        <s v="4BP043"/>
        <s v="4BP045"/>
        <s v="4BP046"/>
        <s v="4BP044"/>
        <s v="4BP048"/>
        <s v="4BP047"/>
        <s v="4BP049"/>
        <s v="4BP037"/>
        <s v="4HM000"/>
        <s v="4HM001"/>
        <s v="4HM002"/>
        <s v="4HM003"/>
        <s v="4HM004"/>
        <s v="4HM005"/>
        <s v="4HM006"/>
        <s v="4HM007"/>
        <s v="4HM008"/>
        <s v="4HM009"/>
        <s v="4HM010"/>
        <s v="4HM011"/>
        <s v="4HM012"/>
        <s v="4HM013"/>
        <s v="5HI000"/>
        <s v="5HI001"/>
        <s v="5HI002"/>
        <s v="5HI003"/>
        <s v="5HI019"/>
        <s v="5HI020"/>
        <s v="5HI022"/>
        <s v="5HI021"/>
        <s v="5HI014"/>
        <s v="1AR022"/>
        <s v="1AR024"/>
        <s v="1AR025"/>
        <s v="1AR026"/>
        <s v="1AR027"/>
        <s v="1AR028"/>
        <s v="1AR029"/>
        <s v="1AR030"/>
        <s v="1AR032"/>
        <s v="1AR033"/>
        <s v="1AR034"/>
        <s v="1AR035"/>
        <s v="1AR036"/>
        <s v="1AR037"/>
        <s v="1AR038"/>
        <s v="1AR039"/>
        <s v="1AR040"/>
        <s v="1AR041"/>
        <s v="1FY030"/>
        <s v="1FY034"/>
        <s v="1FY041"/>
        <s v="1FY047"/>
        <s v="1FY014"/>
        <s v="1FY015"/>
        <s v="1FY018"/>
        <s v="1FY022"/>
        <s v="1FY023"/>
        <s v="1FY024"/>
        <s v="1FY025"/>
        <s v="1FY031"/>
        <s v="1FY045"/>
        <s v="1FY046"/>
        <s v="1FY048"/>
        <s v="1FY049"/>
        <s v="1FY016"/>
        <s v="1FY026"/>
        <s v="1FY027"/>
        <s v="1FY032"/>
        <s v="1FY033"/>
        <s v="1FY044"/>
        <s v="1FY017"/>
        <s v="7KF006"/>
        <s v="7KF007"/>
        <s v="7KF008"/>
        <s v="7KF009"/>
        <s v="7KF010"/>
        <s v="7KF011"/>
        <s v="7KS011"/>
        <s v="7KS013"/>
        <s v="7KS014"/>
        <s v="7KS010"/>
        <s v="7KS015"/>
        <s v="7KS012"/>
        <s v="7KS016"/>
        <s v="1SJ010"/>
        <s v="1SJ020"/>
        <s v="1SJ021"/>
        <s v="1SJ022"/>
        <s v="1SJ023"/>
        <s v="1SJ024"/>
        <s v="1SJ026"/>
        <s v="1SJ027"/>
        <s v="1SJ028"/>
        <s v="1SJ030"/>
        <s v="1SJ019"/>
        <s v="1SJ025"/>
        <s v="1SJ029"/>
        <s v="2AM016"/>
        <s v="2AM017"/>
        <s v="2SP044"/>
        <s v="2AM018"/>
        <s v="2AM019"/>
        <s v="2AN009"/>
        <s v="2AN010"/>
        <s v="2AN011"/>
        <s v="2SP032"/>
        <s v="2AN012"/>
        <s v="2BU011"/>
        <s v="2BU019"/>
        <s v="2BU020"/>
        <s v="2BU021"/>
        <s v="2BU016"/>
        <s v="2BU017"/>
        <s v="2BU018"/>
        <s v="2BU013"/>
        <s v="2BU015"/>
        <s v="2DS011"/>
        <s v="2DS012"/>
        <s v="2DS007"/>
        <s v="2DS010"/>
        <s v="2DS009"/>
        <s v="2DS013"/>
        <s v="2SP051"/>
        <s v="2DS005"/>
        <s v="2DS006"/>
        <s v="2IN009"/>
        <s v="2IN010"/>
        <s v="2IN011"/>
        <s v="2IN012"/>
        <s v="2KV003"/>
        <s v="2SP030"/>
        <s v="2KV000"/>
        <s v="2KV001"/>
        <s v="2KV002"/>
        <s v="2MV002"/>
        <s v="2MV000"/>
        <s v="2MV001"/>
        <s v="2ON017"/>
        <s v="2ON012"/>
        <s v="2ON013"/>
        <s v="2ON019"/>
        <s v="2ON011"/>
        <s v="2ON014"/>
        <s v="2OT014"/>
        <s v="2OT015"/>
        <s v="2OT016"/>
        <s v="2OT012"/>
        <s v="2SP050"/>
        <s v="2OT013"/>
        <s v="2PV007"/>
        <s v="2PV006"/>
        <s v="2PV008"/>
        <s v="2PV010"/>
        <s v="2PV004"/>
        <s v="2VA007"/>
        <s v="2VA003"/>
        <s v="2VA009"/>
        <s v="2VA006"/>
        <s v="2VA010"/>
        <s v="2VA005"/>
        <s v="1BI037"/>
        <s v="1BI036"/>
        <s v="1BI035"/>
        <s v="1BI038"/>
        <s v="1BI031"/>
        <s v="1BI039"/>
        <s v="1BI040"/>
        <s v="1BI043"/>
        <s v="1BI042"/>
        <s v="1BI041"/>
        <s v="1BI047"/>
        <s v="1BI044"/>
        <s v="1BI045"/>
        <s v="1BI046"/>
        <s v="1BI049"/>
        <s v="1BI048"/>
        <s v="1BI034"/>
        <s v="4BI107"/>
        <s v="4BI109"/>
        <s v="4BI108"/>
        <s v="4BI114"/>
        <s v="4BI115"/>
        <s v="4BI116"/>
        <s v="NY KOD"/>
        <s v="4BI090"/>
        <s v="5MT006"/>
        <s v="5MT009 "/>
        <s v="5MT008"/>
        <s v="5MT007"/>
        <s v="5MT004"/>
        <s v="7KL000"/>
        <s v="7KL001"/>
        <s v="7KL004"/>
        <s v="7KL003"/>
        <s v="2LK009"/>
        <s v="2LK144"/>
        <s v="2LK010"/>
        <s v="2LK069"/>
        <s v="2LK026"/>
        <s v="2LK131"/>
        <s v="2LK132"/>
        <s v="2LK133"/>
        <s v="2LK134"/>
        <s v="2LK135"/>
        <s v="2LK136"/>
        <s v="2LK137"/>
        <s v="2LK138"/>
        <s v="2LK028"/>
        <s v="2LK063"/>
        <s v="2LK111"/>
        <s v="2LK058"/>
        <s v="2LK100"/>
        <s v="2LA000"/>
        <s v="2LA001"/>
        <s v="2LA002"/>
        <s v="2LA003"/>
        <s v="2LA004"/>
      </sharedItems>
    </cacheField>
    <cacheField name="Procent" numFmtId="0">
      <sharedItems containsString="0" containsBlank="1" containsNumber="1" minValue="0.1" maxValue="1" count="8">
        <n v="1"/>
        <n v="0.5"/>
        <n v="0.33"/>
        <n v="0.25"/>
        <n v="0.9"/>
        <n v="0.1"/>
        <n v="0.33329999999999999"/>
        <m/>
      </sharedItems>
    </cacheField>
    <cacheField name="Studietakt" numFmtId="0">
      <sharedItems containsString="0" containsBlank="1" containsNumber="1" minValue="0.5" maxValue="1"/>
    </cacheField>
    <cacheField name="Typ" numFmtId="0">
      <sharedItems containsBlank="1" count="6">
        <s v="PN"/>
        <s v="OBL"/>
        <s v="PNK"/>
        <s v="Kompl"/>
        <m/>
        <s v="ÖVERGR"/>
      </sharedItems>
    </cacheField>
    <cacheField name="Ht/Vt" numFmtId="0">
      <sharedItems containsBlank="1" count="4">
        <m/>
        <s v="Vt"/>
        <s v="Ht"/>
        <s v=" "/>
      </sharedItems>
    </cacheField>
    <cacheField name="Termin" numFmtId="0">
      <sharedItems containsString="0" containsBlank="1" containsNumber="1" containsInteger="1" minValue="1" maxValue="11" count="12">
        <m/>
        <n v="2"/>
        <n v="1"/>
        <n v="3"/>
        <n v="4"/>
        <n v="5"/>
        <n v="6"/>
        <n v="7"/>
        <n v="8"/>
        <n v="9"/>
        <n v="10"/>
        <n v="11"/>
      </sharedItems>
    </cacheField>
    <cacheField name="Antal stud" numFmtId="0">
      <sharedItems containsString="0" containsBlank="1" containsNumber="1" minValue="0" maxValue="189" count="106">
        <m/>
        <n v="26"/>
        <n v="0"/>
        <n v="7"/>
        <n v="6"/>
        <n v="30"/>
        <n v="24"/>
        <n v="22"/>
        <n v="18"/>
        <n v="3"/>
        <n v="44"/>
        <n v="36"/>
        <n v="32"/>
        <n v="28"/>
        <n v="2"/>
        <n v="1"/>
        <n v="45"/>
        <n v="38"/>
        <n v="35"/>
        <n v="4"/>
        <n v="25"/>
        <n v="23"/>
        <n v="62"/>
        <n v="58"/>
        <n v="52"/>
        <n v="47"/>
        <n v="46"/>
        <n v="39"/>
        <n v="84"/>
        <n v="72"/>
        <n v="70"/>
        <n v="66"/>
        <n v="64"/>
        <n v="55"/>
        <n v="5.5"/>
        <n v="20"/>
        <n v="19"/>
        <n v="13"/>
        <n v="16"/>
        <n v="15"/>
        <n v="48"/>
        <n v="42"/>
        <n v="31"/>
        <n v="37"/>
        <n v="110"/>
        <n v="100"/>
        <n v="90"/>
        <n v="82"/>
        <n v="80"/>
        <n v="76"/>
        <n v="92"/>
        <n v="75"/>
        <n v="11"/>
        <n v="10"/>
        <n v="12"/>
        <n v="8"/>
        <n v="21"/>
        <n v="17"/>
        <n v="43"/>
        <n v="40"/>
        <n v="5"/>
        <n v="9"/>
        <n v="14"/>
        <n v="34"/>
        <n v="63"/>
        <n v="57"/>
        <n v="60"/>
        <n v="67"/>
        <n v="27"/>
        <n v="98"/>
        <n v="124"/>
        <n v="120"/>
        <n v="112"/>
        <n v="106"/>
        <n v="108"/>
        <n v="96"/>
        <n v="29"/>
        <n v="41"/>
        <n v="54"/>
        <n v="50"/>
        <n v="122"/>
        <n v="150"/>
        <n v="119"/>
        <n v="171"/>
        <n v="179"/>
        <n v="169"/>
        <n v="156"/>
        <n v="174"/>
        <n v="159"/>
        <n v="131"/>
        <n v="143"/>
        <n v="24.5"/>
        <n v="175"/>
        <n v="160"/>
        <n v="167"/>
        <n v="166"/>
        <n v="141" u="1"/>
        <n v="165" u="1"/>
        <n v="137" u="1"/>
        <n v="189" u="1"/>
        <n v="162" u="1"/>
        <n v="187" u="1"/>
        <n v="6.5" u="1"/>
        <n v="152" u="1"/>
        <n v="151" u="1"/>
        <n v="176" u="1"/>
      </sharedItems>
    </cacheField>
    <cacheField name="Kurslängd hp" numFmtId="0">
      <sharedItems containsString="0" containsBlank="1" containsNumber="1" minValue="0.15" maxValue="60"/>
    </cacheField>
    <cacheField name="Håp-ers tkr" numFmtId="0">
      <sharedItems containsString="0" containsBlank="1" containsNumber="1" minValue="0" maxValue="378.43675000000002"/>
    </cacheField>
    <cacheField name="Totalt antal håp" numFmtId="0">
      <sharedItems containsString="0" containsBlank="1" containsNumber="1" minValue="0" maxValue="86.13000000000001"/>
    </cacheField>
    <cacheField name="Total ers f håpar (tkr)" numFmtId="0">
      <sharedItems containsString="0" containsBlank="1" containsNumber="1" minValue="0" maxValue="9171.2688210000015"/>
    </cacheField>
    <cacheField name="Övriga ersättningar (tkr)" numFmtId="0">
      <sharedItems containsString="0" containsBlank="1" containsNumber="1" minValue="0" maxValue="18088"/>
    </cacheField>
    <cacheField name="Total ers tkr" numFmtId="0">
      <sharedItems containsString="0" containsBlank="1" containsNumber="1" minValue="0" maxValue="18088"/>
    </cacheField>
    <cacheField name="Total ers kr" numFmtId="0">
      <sharedItems containsString="0" containsBlank="1" containsNumber="1" minValue="0" maxValue="18088000"/>
    </cacheField>
    <cacheField name="Månadsbelopp, kr" numFmtId="0">
      <sharedItems containsString="0" containsBlank="1" containsNumber="1" minValue="0" maxValue="1507333.3333333333"/>
    </cacheField>
    <cacheField name="Från proj" numFmtId="0">
      <sharedItems containsBlank="1"/>
    </cacheField>
    <cacheField name="Till proj" numFmtId="0">
      <sharedItems containsBlank="1"/>
    </cacheField>
    <cacheField name="Konto" numFmtId="0">
      <sharedItems containsString="0" containsBlank="1" containsNumber="1" containsInteger="1" minValue="3093" maxValue="39498"/>
    </cacheField>
    <cacheField name="Till-konto" numFmtId="0">
      <sharedItems containsString="0" containsBlank="1" containsNumber="1" containsInteger="1" minValue="3093" maxValue="39489"/>
    </cacheField>
    <cacheField name="Finansiär" numFmtId="0">
      <sharedItems containsBlank="1"/>
    </cacheField>
    <cacheField name="Dnr" numFmtId="0">
      <sharedItems containsBlank="1"/>
    </cacheField>
    <cacheField name="Anl" numFmtId="0">
      <sharedItems containsBlank="1"/>
    </cacheField>
    <cacheField name="Mpt" numFmtId="0">
      <sharedItems containsBlank="1"/>
    </cacheField>
    <cacheField name="Verks" numFmtId="0">
      <sharedItems containsString="0" containsBlank="1" containsNumber="1" containsInteger="1" minValue="18" maxValue="141"/>
    </cacheField>
    <cacheField name="Text" numFmtId="0">
      <sharedItems containsBlank="1"/>
    </cacheField>
    <cacheField name="ÅR" numFmtId="0">
      <sharedItems containsString="0" containsBlank="1" containsNumber="1" containsInteger="1" minValue="2019" maxValue="2022"/>
    </cacheField>
    <cacheField name="Projektnamn" numFmtId="0">
      <sharedItems containsBlank="1"/>
    </cacheField>
    <cacheField name="Fördeln e beslut" numFmtId="0">
      <sharedItems containsNonDate="0" containsString="0" containsBlank="1"/>
    </cacheField>
    <cacheField name="Snitt-håp" numFmtId="0">
      <sharedItems containsString="0" containsBlank="1" containsNumber="1" minValue="80" maxValue="137.579710143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2">
  <r>
    <x v="0"/>
    <x v="0"/>
    <x v="0"/>
    <x v="0"/>
    <x v="0"/>
    <x v="0"/>
    <x v="0"/>
    <x v="0"/>
    <x v="0"/>
    <x v="0"/>
    <m/>
    <x v="0"/>
    <x v="0"/>
    <x v="0"/>
    <x v="0"/>
    <m/>
    <m/>
    <n v="0"/>
    <n v="0"/>
    <n v="13"/>
    <n v="13"/>
    <n v="13000"/>
    <n v="1083.3333333333333"/>
    <m/>
    <m/>
    <n v="3093"/>
    <n v="3094"/>
    <m/>
    <m/>
    <m/>
    <m/>
    <n v="129"/>
    <m/>
    <n v="2022"/>
    <m/>
    <m/>
    <m/>
  </r>
  <r>
    <x v="0"/>
    <x v="0"/>
    <x v="0"/>
    <x v="0"/>
    <x v="0"/>
    <x v="0"/>
    <x v="0"/>
    <x v="1"/>
    <x v="0"/>
    <x v="0"/>
    <m/>
    <x v="0"/>
    <x v="0"/>
    <x v="0"/>
    <x v="0"/>
    <m/>
    <m/>
    <n v="0"/>
    <n v="0"/>
    <n v="158.196"/>
    <n v="158.196"/>
    <n v="158196"/>
    <n v="13183"/>
    <m/>
    <m/>
    <n v="3093"/>
    <n v="3094"/>
    <m/>
    <m/>
    <m/>
    <m/>
    <n v="129"/>
    <m/>
    <n v="2022"/>
    <m/>
    <m/>
    <m/>
  </r>
  <r>
    <x v="0"/>
    <x v="0"/>
    <x v="0"/>
    <x v="0"/>
    <x v="0"/>
    <x v="0"/>
    <x v="0"/>
    <x v="2"/>
    <x v="0"/>
    <x v="0"/>
    <m/>
    <x v="0"/>
    <x v="0"/>
    <x v="0"/>
    <x v="0"/>
    <m/>
    <m/>
    <n v="0"/>
    <n v="0"/>
    <n v="3.12"/>
    <n v="3.12"/>
    <n v="3120"/>
    <n v="260"/>
    <m/>
    <m/>
    <n v="3093"/>
    <n v="3094"/>
    <m/>
    <m/>
    <m/>
    <m/>
    <n v="129"/>
    <m/>
    <n v="2022"/>
    <m/>
    <m/>
    <m/>
  </r>
  <r>
    <x v="0"/>
    <x v="0"/>
    <x v="0"/>
    <x v="0"/>
    <x v="1"/>
    <x v="0"/>
    <x v="0"/>
    <x v="3"/>
    <x v="1"/>
    <x v="0"/>
    <m/>
    <x v="0"/>
    <x v="0"/>
    <x v="0"/>
    <x v="0"/>
    <m/>
    <m/>
    <n v="0"/>
    <n v="0"/>
    <n v="115.101"/>
    <n v="115.101"/>
    <n v="115101"/>
    <n v="9591.75"/>
    <m/>
    <m/>
    <m/>
    <m/>
    <m/>
    <m/>
    <m/>
    <m/>
    <n v="129"/>
    <m/>
    <n v="2022"/>
    <m/>
    <m/>
    <m/>
  </r>
  <r>
    <x v="1"/>
    <x v="0"/>
    <x v="0"/>
    <x v="0"/>
    <x v="2"/>
    <x v="0"/>
    <x v="0"/>
    <x v="4"/>
    <x v="2"/>
    <x v="0"/>
    <m/>
    <x v="1"/>
    <x v="1"/>
    <x v="1"/>
    <x v="1"/>
    <n v="30"/>
    <n v="89.300799999999995"/>
    <n v="13"/>
    <n v="1160.9104"/>
    <m/>
    <n v="1160.9104"/>
    <n v="1160910.3999999999"/>
    <n v="96742.533333333326"/>
    <m/>
    <m/>
    <n v="3093"/>
    <n v="3094"/>
    <m/>
    <m/>
    <m/>
    <m/>
    <n v="129"/>
    <m/>
    <n v="2022"/>
    <m/>
    <m/>
    <m/>
  </r>
  <r>
    <x v="1"/>
    <x v="0"/>
    <x v="0"/>
    <x v="0"/>
    <x v="2"/>
    <x v="0"/>
    <x v="0"/>
    <x v="5"/>
    <x v="0"/>
    <x v="0"/>
    <m/>
    <x v="1"/>
    <x v="0"/>
    <x v="0"/>
    <x v="2"/>
    <n v="30"/>
    <n v="89.300799999999995"/>
    <n v="0"/>
    <n v="0"/>
    <m/>
    <n v="0"/>
    <n v="0"/>
    <n v="0"/>
    <m/>
    <m/>
    <n v="3093"/>
    <n v="3094"/>
    <m/>
    <m/>
    <m/>
    <m/>
    <n v="129"/>
    <m/>
    <n v="2022"/>
    <m/>
    <m/>
    <m/>
  </r>
  <r>
    <x v="1"/>
    <x v="0"/>
    <x v="0"/>
    <x v="0"/>
    <x v="3"/>
    <x v="0"/>
    <x v="0"/>
    <x v="4"/>
    <x v="2"/>
    <x v="0"/>
    <m/>
    <x v="1"/>
    <x v="1"/>
    <x v="1"/>
    <x v="3"/>
    <n v="30"/>
    <n v="89.300799999999995"/>
    <n v="3.5"/>
    <n v="312.55279999999999"/>
    <m/>
    <n v="312.55279999999999"/>
    <n v="312552.8"/>
    <n v="26046.066666666666"/>
    <m/>
    <m/>
    <n v="3093"/>
    <n v="3094"/>
    <m/>
    <m/>
    <m/>
    <m/>
    <n v="129"/>
    <m/>
    <n v="2022"/>
    <m/>
    <m/>
    <m/>
  </r>
  <r>
    <x v="1"/>
    <x v="0"/>
    <x v="0"/>
    <x v="0"/>
    <x v="3"/>
    <x v="0"/>
    <x v="0"/>
    <x v="5"/>
    <x v="0"/>
    <x v="0"/>
    <m/>
    <x v="1"/>
    <x v="0"/>
    <x v="0"/>
    <x v="2"/>
    <n v="30"/>
    <n v="89.300799999999995"/>
    <n v="0"/>
    <n v="0"/>
    <m/>
    <n v="0"/>
    <n v="0"/>
    <n v="0"/>
    <m/>
    <m/>
    <n v="3093"/>
    <n v="3094"/>
    <m/>
    <m/>
    <m/>
    <m/>
    <n v="129"/>
    <m/>
    <n v="2022"/>
    <m/>
    <m/>
    <m/>
  </r>
  <r>
    <x v="0"/>
    <x v="0"/>
    <x v="1"/>
    <x v="1"/>
    <x v="0"/>
    <x v="0"/>
    <x v="0"/>
    <x v="0"/>
    <x v="0"/>
    <x v="0"/>
    <m/>
    <x v="0"/>
    <x v="0"/>
    <x v="0"/>
    <x v="0"/>
    <m/>
    <m/>
    <n v="0"/>
    <n v="0"/>
    <n v="13"/>
    <n v="13"/>
    <n v="13000"/>
    <n v="1083.3333333333333"/>
    <m/>
    <m/>
    <n v="3093"/>
    <n v="3094"/>
    <m/>
    <m/>
    <m/>
    <m/>
    <n v="129"/>
    <m/>
    <n v="2022"/>
    <m/>
    <m/>
    <m/>
  </r>
  <r>
    <x v="0"/>
    <x v="0"/>
    <x v="1"/>
    <x v="1"/>
    <x v="0"/>
    <x v="0"/>
    <x v="0"/>
    <x v="1"/>
    <x v="0"/>
    <x v="0"/>
    <m/>
    <x v="0"/>
    <x v="0"/>
    <x v="0"/>
    <x v="0"/>
    <m/>
    <m/>
    <n v="0"/>
    <n v="0"/>
    <n v="158.196"/>
    <n v="158.196"/>
    <n v="158196"/>
    <n v="13183"/>
    <m/>
    <m/>
    <n v="3093"/>
    <n v="3094"/>
    <m/>
    <m/>
    <m/>
    <m/>
    <n v="129"/>
    <m/>
    <n v="2022"/>
    <m/>
    <m/>
    <m/>
  </r>
  <r>
    <x v="0"/>
    <x v="0"/>
    <x v="1"/>
    <x v="1"/>
    <x v="0"/>
    <x v="0"/>
    <x v="0"/>
    <x v="2"/>
    <x v="0"/>
    <x v="0"/>
    <m/>
    <x v="0"/>
    <x v="0"/>
    <x v="0"/>
    <x v="0"/>
    <m/>
    <m/>
    <n v="0"/>
    <n v="0"/>
    <n v="3.12"/>
    <n v="3.12"/>
    <n v="3120"/>
    <n v="260"/>
    <m/>
    <m/>
    <n v="3093"/>
    <n v="3094"/>
    <m/>
    <m/>
    <m/>
    <m/>
    <n v="129"/>
    <m/>
    <n v="2022"/>
    <m/>
    <m/>
    <m/>
  </r>
  <r>
    <x v="0"/>
    <x v="0"/>
    <x v="1"/>
    <x v="1"/>
    <x v="0"/>
    <x v="0"/>
    <x v="0"/>
    <x v="3"/>
    <x v="0"/>
    <x v="0"/>
    <m/>
    <x v="0"/>
    <x v="0"/>
    <x v="0"/>
    <x v="0"/>
    <m/>
    <m/>
    <n v="0"/>
    <n v="0"/>
    <n v="115.101"/>
    <n v="115.101"/>
    <n v="115101"/>
    <n v="9591.75"/>
    <m/>
    <m/>
    <n v="3093"/>
    <n v="3094"/>
    <m/>
    <m/>
    <m/>
    <m/>
    <n v="129"/>
    <m/>
    <n v="2022"/>
    <m/>
    <m/>
    <m/>
  </r>
  <r>
    <x v="1"/>
    <x v="0"/>
    <x v="1"/>
    <x v="1"/>
    <x v="2"/>
    <x v="0"/>
    <x v="0"/>
    <x v="6"/>
    <x v="3"/>
    <x v="0"/>
    <m/>
    <x v="1"/>
    <x v="2"/>
    <x v="2"/>
    <x v="1"/>
    <n v="10"/>
    <n v="88.752700000000004"/>
    <n v="4.333333333333333"/>
    <n v="384.59503333333333"/>
    <m/>
    <n v="384.59503333333333"/>
    <n v="384595.03333333333"/>
    <n v="32049.586111111112"/>
    <m/>
    <m/>
    <n v="3093"/>
    <n v="3094"/>
    <m/>
    <m/>
    <m/>
    <m/>
    <n v="129"/>
    <m/>
    <n v="2022"/>
    <m/>
    <m/>
    <m/>
  </r>
  <r>
    <x v="1"/>
    <x v="0"/>
    <x v="1"/>
    <x v="1"/>
    <x v="2"/>
    <x v="0"/>
    <x v="0"/>
    <x v="7"/>
    <x v="4"/>
    <x v="0"/>
    <m/>
    <x v="1"/>
    <x v="2"/>
    <x v="2"/>
    <x v="1"/>
    <n v="10"/>
    <n v="88.752700000000004"/>
    <n v="4.333333333333333"/>
    <n v="384.59503333333333"/>
    <m/>
    <n v="384.59503333333333"/>
    <n v="384595.03333333333"/>
    <n v="32049.586111111112"/>
    <m/>
    <m/>
    <n v="3093"/>
    <n v="3094"/>
    <m/>
    <m/>
    <m/>
    <m/>
    <n v="129"/>
    <m/>
    <n v="2022"/>
    <m/>
    <m/>
    <m/>
  </r>
  <r>
    <x v="1"/>
    <x v="0"/>
    <x v="1"/>
    <x v="1"/>
    <x v="2"/>
    <x v="0"/>
    <x v="0"/>
    <x v="8"/>
    <x v="5"/>
    <x v="0"/>
    <m/>
    <x v="1"/>
    <x v="2"/>
    <x v="2"/>
    <x v="1"/>
    <n v="10"/>
    <n v="88.752700000000004"/>
    <n v="4.333333333333333"/>
    <n v="384.59503333333333"/>
    <m/>
    <n v="384.59503333333333"/>
    <n v="384595.03333333333"/>
    <n v="32049.586111111112"/>
    <m/>
    <m/>
    <n v="3093"/>
    <n v="3094"/>
    <m/>
    <m/>
    <m/>
    <m/>
    <n v="129"/>
    <m/>
    <n v="2022"/>
    <m/>
    <m/>
    <m/>
  </r>
  <r>
    <x v="1"/>
    <x v="0"/>
    <x v="1"/>
    <x v="1"/>
    <x v="2"/>
    <x v="0"/>
    <x v="0"/>
    <x v="5"/>
    <x v="0"/>
    <x v="0"/>
    <m/>
    <x v="1"/>
    <x v="0"/>
    <x v="0"/>
    <x v="2"/>
    <n v="30"/>
    <n v="88.752700000000004"/>
    <n v="0"/>
    <n v="0"/>
    <m/>
    <n v="0"/>
    <n v="0"/>
    <n v="0"/>
    <m/>
    <m/>
    <n v="3093"/>
    <n v="3094"/>
    <m/>
    <m/>
    <m/>
    <m/>
    <n v="129"/>
    <m/>
    <n v="2022"/>
    <m/>
    <m/>
    <m/>
  </r>
  <r>
    <x v="1"/>
    <x v="0"/>
    <x v="1"/>
    <x v="1"/>
    <x v="3"/>
    <x v="0"/>
    <x v="0"/>
    <x v="6"/>
    <x v="3"/>
    <x v="0"/>
    <m/>
    <x v="1"/>
    <x v="2"/>
    <x v="2"/>
    <x v="4"/>
    <n v="10"/>
    <n v="88.752700000000004"/>
    <n v="1"/>
    <n v="88.752700000000004"/>
    <m/>
    <n v="88.752700000000004"/>
    <n v="88752.700000000012"/>
    <n v="7396.0583333333343"/>
    <m/>
    <m/>
    <n v="3093"/>
    <n v="3094"/>
    <m/>
    <m/>
    <m/>
    <m/>
    <n v="129"/>
    <m/>
    <n v="2022"/>
    <m/>
    <m/>
    <m/>
  </r>
  <r>
    <x v="1"/>
    <x v="0"/>
    <x v="1"/>
    <x v="1"/>
    <x v="3"/>
    <x v="0"/>
    <x v="0"/>
    <x v="7"/>
    <x v="4"/>
    <x v="0"/>
    <m/>
    <x v="1"/>
    <x v="2"/>
    <x v="2"/>
    <x v="4"/>
    <n v="10"/>
    <n v="88.752700000000004"/>
    <n v="1"/>
    <n v="88.752700000000004"/>
    <m/>
    <n v="88.752700000000004"/>
    <n v="88752.700000000012"/>
    <n v="7396.0583333333343"/>
    <m/>
    <m/>
    <n v="3093"/>
    <n v="3094"/>
    <m/>
    <m/>
    <m/>
    <m/>
    <n v="129"/>
    <m/>
    <n v="2022"/>
    <m/>
    <m/>
    <m/>
  </r>
  <r>
    <x v="1"/>
    <x v="0"/>
    <x v="1"/>
    <x v="1"/>
    <x v="3"/>
    <x v="0"/>
    <x v="0"/>
    <x v="8"/>
    <x v="5"/>
    <x v="0"/>
    <m/>
    <x v="1"/>
    <x v="2"/>
    <x v="2"/>
    <x v="4"/>
    <n v="10"/>
    <n v="88.752700000000004"/>
    <n v="1"/>
    <n v="88.752700000000004"/>
    <m/>
    <n v="88.752700000000004"/>
    <n v="88752.700000000012"/>
    <n v="7396.0583333333343"/>
    <m/>
    <m/>
    <n v="3093"/>
    <n v="3094"/>
    <m/>
    <m/>
    <m/>
    <m/>
    <n v="129"/>
    <m/>
    <n v="2022"/>
    <m/>
    <m/>
    <m/>
  </r>
  <r>
    <x v="1"/>
    <x v="0"/>
    <x v="1"/>
    <x v="1"/>
    <x v="3"/>
    <x v="0"/>
    <x v="0"/>
    <x v="5"/>
    <x v="0"/>
    <x v="0"/>
    <m/>
    <x v="1"/>
    <x v="0"/>
    <x v="0"/>
    <x v="2"/>
    <n v="30"/>
    <n v="88.752700000000004"/>
    <n v="0"/>
    <n v="0"/>
    <m/>
    <n v="0"/>
    <n v="0"/>
    <n v="0"/>
    <m/>
    <m/>
    <n v="3093"/>
    <n v="3094"/>
    <m/>
    <m/>
    <m/>
    <m/>
    <n v="129"/>
    <m/>
    <n v="2022"/>
    <m/>
    <m/>
    <m/>
  </r>
  <r>
    <x v="0"/>
    <x v="1"/>
    <x v="2"/>
    <x v="2"/>
    <x v="0"/>
    <x v="0"/>
    <x v="1"/>
    <x v="9"/>
    <x v="0"/>
    <x v="0"/>
    <m/>
    <x v="0"/>
    <x v="3"/>
    <x v="0"/>
    <x v="0"/>
    <m/>
    <m/>
    <n v="0"/>
    <n v="0"/>
    <n v="36"/>
    <n v="36"/>
    <n v="36000"/>
    <n v="3000"/>
    <s v=" "/>
    <s v=" "/>
    <n v="3093"/>
    <n v="3094"/>
    <s v=" "/>
    <s v=" "/>
    <s v=" "/>
    <s v=" "/>
    <n v="132"/>
    <m/>
    <n v="2022"/>
    <m/>
    <m/>
    <m/>
  </r>
  <r>
    <x v="0"/>
    <x v="1"/>
    <x v="2"/>
    <x v="2"/>
    <x v="0"/>
    <x v="0"/>
    <x v="1"/>
    <x v="1"/>
    <x v="0"/>
    <x v="0"/>
    <m/>
    <x v="0"/>
    <x v="3"/>
    <x v="0"/>
    <x v="0"/>
    <m/>
    <m/>
    <n v="0"/>
    <n v="0"/>
    <n v="325"/>
    <n v="325"/>
    <n v="325000"/>
    <n v="27083.333333333332"/>
    <s v=" "/>
    <s v=" "/>
    <n v="3093"/>
    <n v="3094"/>
    <s v=" "/>
    <s v=" "/>
    <s v=" "/>
    <s v=" "/>
    <n v="132"/>
    <m/>
    <n v="2022"/>
    <m/>
    <m/>
    <m/>
  </r>
  <r>
    <x v="0"/>
    <x v="1"/>
    <x v="2"/>
    <x v="2"/>
    <x v="0"/>
    <x v="0"/>
    <x v="1"/>
    <x v="2"/>
    <x v="0"/>
    <x v="0"/>
    <m/>
    <x v="0"/>
    <x v="0"/>
    <x v="0"/>
    <x v="0"/>
    <m/>
    <m/>
    <n v="0"/>
    <n v="0"/>
    <n v="45"/>
    <n v="45"/>
    <n v="45000"/>
    <n v="3750"/>
    <s v=" "/>
    <s v=" "/>
    <n v="3093"/>
    <n v="3094"/>
    <s v=" "/>
    <s v=" "/>
    <s v=" "/>
    <s v=" "/>
    <n v="132"/>
    <m/>
    <n v="2022"/>
    <m/>
    <m/>
    <m/>
  </r>
  <r>
    <x v="0"/>
    <x v="1"/>
    <x v="2"/>
    <x v="2"/>
    <x v="0"/>
    <x v="0"/>
    <x v="1"/>
    <x v="3"/>
    <x v="0"/>
    <x v="0"/>
    <m/>
    <x v="0"/>
    <x v="0"/>
    <x v="0"/>
    <x v="0"/>
    <m/>
    <m/>
    <n v="0"/>
    <n v="0"/>
    <n v="945"/>
    <n v="945"/>
    <n v="945000"/>
    <n v="78750"/>
    <s v=" "/>
    <s v=" "/>
    <n v="3093"/>
    <n v="3094"/>
    <s v=" "/>
    <s v=" "/>
    <s v=" "/>
    <s v=" "/>
    <n v="132"/>
    <m/>
    <n v="2022"/>
    <m/>
    <m/>
    <m/>
  </r>
  <r>
    <x v="0"/>
    <x v="1"/>
    <x v="2"/>
    <x v="2"/>
    <x v="0"/>
    <x v="0"/>
    <x v="1"/>
    <x v="0"/>
    <x v="0"/>
    <x v="0"/>
    <m/>
    <x v="0"/>
    <x v="0"/>
    <x v="0"/>
    <x v="0"/>
    <m/>
    <m/>
    <n v="0"/>
    <n v="0"/>
    <n v="800.85"/>
    <n v="800.85"/>
    <n v="800850"/>
    <n v="66737.5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10"/>
    <x v="6"/>
    <x v="0"/>
    <m/>
    <x v="1"/>
    <x v="2"/>
    <x v="2"/>
    <x v="5"/>
    <n v="1.5"/>
    <n v="96"/>
    <n v="0.75"/>
    <n v="72"/>
    <m/>
    <n v="72"/>
    <n v="72000"/>
    <n v="6000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11"/>
    <x v="7"/>
    <x v="0"/>
    <m/>
    <x v="1"/>
    <x v="2"/>
    <x v="2"/>
    <x v="5"/>
    <n v="7.5"/>
    <n v="100"/>
    <n v="3.75"/>
    <n v="375"/>
    <m/>
    <n v="375"/>
    <n v="375000"/>
    <n v="3125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12"/>
    <x v="8"/>
    <x v="0"/>
    <m/>
    <x v="1"/>
    <x v="2"/>
    <x v="2"/>
    <x v="5"/>
    <n v="7.5"/>
    <n v="100"/>
    <n v="3.75"/>
    <n v="375"/>
    <m/>
    <n v="375"/>
    <n v="375000"/>
    <n v="31250"/>
    <m/>
    <m/>
    <m/>
    <m/>
    <m/>
    <m/>
    <m/>
    <m/>
    <m/>
    <m/>
    <n v="2022"/>
    <m/>
    <m/>
    <m/>
  </r>
  <r>
    <x v="1"/>
    <x v="1"/>
    <x v="2"/>
    <x v="2"/>
    <x v="2"/>
    <x v="0"/>
    <x v="1"/>
    <x v="13"/>
    <x v="9"/>
    <x v="0"/>
    <m/>
    <x v="1"/>
    <x v="2"/>
    <x v="2"/>
    <x v="5"/>
    <n v="7.5"/>
    <n v="95"/>
    <n v="3.75"/>
    <n v="356.25"/>
    <m/>
    <n v="356.25"/>
    <n v="356250"/>
    <n v="29687.5"/>
    <m/>
    <m/>
    <m/>
    <m/>
    <m/>
    <m/>
    <m/>
    <m/>
    <m/>
    <m/>
    <n v="2022"/>
    <m/>
    <m/>
    <m/>
  </r>
  <r>
    <x v="1"/>
    <x v="1"/>
    <x v="2"/>
    <x v="2"/>
    <x v="2"/>
    <x v="0"/>
    <x v="1"/>
    <x v="14"/>
    <x v="10"/>
    <x v="0"/>
    <m/>
    <x v="1"/>
    <x v="2"/>
    <x v="2"/>
    <x v="5"/>
    <n v="6"/>
    <n v="100"/>
    <n v="3"/>
    <n v="300"/>
    <m/>
    <n v="300"/>
    <n v="300000"/>
    <n v="25000"/>
    <m/>
    <m/>
    <m/>
    <m/>
    <m/>
    <m/>
    <m/>
    <m/>
    <m/>
    <m/>
    <n v="2022"/>
    <m/>
    <m/>
    <m/>
  </r>
  <r>
    <x v="1"/>
    <x v="1"/>
    <x v="2"/>
    <x v="2"/>
    <x v="2"/>
    <x v="0"/>
    <x v="1"/>
    <x v="15"/>
    <x v="11"/>
    <x v="0"/>
    <m/>
    <x v="1"/>
    <x v="1"/>
    <x v="1"/>
    <x v="6"/>
    <n v="1.5"/>
    <n v="95"/>
    <n v="0.6"/>
    <n v="57"/>
    <n v="0"/>
    <n v="57"/>
    <n v="57000"/>
    <n v="4750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11"/>
    <x v="7"/>
    <x v="0"/>
    <m/>
    <x v="1"/>
    <x v="1"/>
    <x v="1"/>
    <x v="6"/>
    <n v="1.5"/>
    <n v="100"/>
    <n v="0.6"/>
    <n v="60"/>
    <m/>
    <n v="60"/>
    <n v="60000"/>
    <n v="500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16"/>
    <x v="12"/>
    <x v="0"/>
    <m/>
    <x v="1"/>
    <x v="1"/>
    <x v="1"/>
    <x v="6"/>
    <n v="7.5"/>
    <n v="100"/>
    <n v="3"/>
    <n v="300"/>
    <m/>
    <n v="300"/>
    <n v="300000"/>
    <n v="2500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17"/>
    <x v="13"/>
    <x v="0"/>
    <m/>
    <x v="1"/>
    <x v="1"/>
    <x v="1"/>
    <x v="6"/>
    <n v="12"/>
    <n v="110"/>
    <n v="4.8"/>
    <n v="528"/>
    <m/>
    <n v="528"/>
    <n v="528000"/>
    <n v="44000"/>
    <m/>
    <m/>
    <m/>
    <m/>
    <m/>
    <m/>
    <m/>
    <m/>
    <m/>
    <m/>
    <n v="2022"/>
    <m/>
    <m/>
    <m/>
  </r>
  <r>
    <x v="1"/>
    <x v="1"/>
    <x v="2"/>
    <x v="2"/>
    <x v="2"/>
    <x v="0"/>
    <x v="1"/>
    <x v="18"/>
    <x v="14"/>
    <x v="0"/>
    <m/>
    <x v="1"/>
    <x v="1"/>
    <x v="1"/>
    <x v="6"/>
    <n v="7.5"/>
    <n v="110"/>
    <n v="3"/>
    <n v="330"/>
    <m/>
    <n v="330"/>
    <n v="330000"/>
    <n v="27500"/>
    <m/>
    <m/>
    <m/>
    <m/>
    <m/>
    <m/>
    <m/>
    <m/>
    <m/>
    <m/>
    <n v="2022"/>
    <m/>
    <m/>
    <m/>
  </r>
  <r>
    <x v="1"/>
    <x v="1"/>
    <x v="2"/>
    <x v="2"/>
    <x v="2"/>
    <x v="0"/>
    <x v="1"/>
    <x v="19"/>
    <x v="15"/>
    <x v="0"/>
    <m/>
    <x v="1"/>
    <x v="2"/>
    <x v="3"/>
    <x v="7"/>
    <n v="1.5"/>
    <n v="95"/>
    <n v="0.55000000000000004"/>
    <n v="52.250000000000007"/>
    <n v="0"/>
    <n v="52.250000000000007"/>
    <n v="52250.000000000007"/>
    <n v="4354.166666666667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20"/>
    <x v="16"/>
    <x v="0"/>
    <m/>
    <x v="1"/>
    <x v="2"/>
    <x v="3"/>
    <x v="7"/>
    <n v="10.5"/>
    <n v="100"/>
    <n v="3.85"/>
    <n v="385"/>
    <n v="0"/>
    <n v="385"/>
    <n v="385000"/>
    <n v="32083.333333333332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21"/>
    <x v="17"/>
    <x v="0"/>
    <m/>
    <x v="1"/>
    <x v="2"/>
    <x v="3"/>
    <x v="7"/>
    <n v="3"/>
    <n v="100"/>
    <n v="1.1000000000000001"/>
    <n v="110.00000000000001"/>
    <m/>
    <n v="110.00000000000001"/>
    <n v="110000.00000000001"/>
    <n v="9166.6666666666679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22"/>
    <x v="18"/>
    <x v="0"/>
    <m/>
    <x v="1"/>
    <x v="2"/>
    <x v="3"/>
    <x v="7"/>
    <n v="6"/>
    <n v="80"/>
    <n v="2.2000000000000002"/>
    <n v="176"/>
    <m/>
    <n v="176"/>
    <n v="176000"/>
    <n v="14666.666666666666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23"/>
    <x v="19"/>
    <x v="0"/>
    <m/>
    <x v="1"/>
    <x v="2"/>
    <x v="3"/>
    <x v="7"/>
    <n v="9"/>
    <n v="100"/>
    <n v="3.3"/>
    <n v="330"/>
    <m/>
    <n v="330"/>
    <n v="330000"/>
    <n v="27500"/>
    <m/>
    <m/>
    <m/>
    <m/>
    <m/>
    <m/>
    <m/>
    <m/>
    <m/>
    <m/>
    <n v="2022"/>
    <m/>
    <m/>
    <m/>
  </r>
  <r>
    <x v="1"/>
    <x v="1"/>
    <x v="2"/>
    <x v="2"/>
    <x v="2"/>
    <x v="0"/>
    <x v="1"/>
    <x v="24"/>
    <x v="20"/>
    <x v="0"/>
    <m/>
    <x v="1"/>
    <x v="1"/>
    <x v="4"/>
    <x v="8"/>
    <n v="7.5"/>
    <n v="110"/>
    <n v="2.25"/>
    <n v="247.5"/>
    <n v="0"/>
    <n v="247.5"/>
    <n v="247500"/>
    <n v="20625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25"/>
    <x v="21"/>
    <x v="0"/>
    <m/>
    <x v="1"/>
    <x v="1"/>
    <x v="4"/>
    <x v="8"/>
    <n v="1.5"/>
    <n v="98"/>
    <n v="0.45"/>
    <n v="44.1"/>
    <n v="0"/>
    <n v="44.1"/>
    <n v="44100"/>
    <n v="3675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26"/>
    <x v="22"/>
    <x v="0"/>
    <m/>
    <x v="1"/>
    <x v="1"/>
    <x v="4"/>
    <x v="8"/>
    <n v="6"/>
    <n v="100"/>
    <n v="1.8"/>
    <n v="180"/>
    <m/>
    <n v="180"/>
    <n v="180000"/>
    <n v="15000"/>
    <m/>
    <m/>
    <m/>
    <m/>
    <m/>
    <m/>
    <m/>
    <m/>
    <m/>
    <m/>
    <n v="2022"/>
    <m/>
    <m/>
    <m/>
  </r>
  <r>
    <x v="1"/>
    <x v="1"/>
    <x v="2"/>
    <x v="2"/>
    <x v="2"/>
    <x v="0"/>
    <x v="1"/>
    <x v="27"/>
    <x v="23"/>
    <x v="0"/>
    <m/>
    <x v="1"/>
    <x v="1"/>
    <x v="4"/>
    <x v="8"/>
    <n v="7.5"/>
    <n v="100"/>
    <n v="2.25"/>
    <n v="225"/>
    <m/>
    <n v="225"/>
    <n v="225000"/>
    <n v="18750"/>
    <m/>
    <m/>
    <m/>
    <m/>
    <m/>
    <m/>
    <m/>
    <m/>
    <m/>
    <m/>
    <n v="2022"/>
    <m/>
    <m/>
    <m/>
  </r>
  <r>
    <x v="1"/>
    <x v="1"/>
    <x v="2"/>
    <x v="2"/>
    <x v="2"/>
    <x v="0"/>
    <x v="1"/>
    <x v="28"/>
    <x v="24"/>
    <x v="0"/>
    <m/>
    <x v="1"/>
    <x v="1"/>
    <x v="4"/>
    <x v="8"/>
    <n v="7.5"/>
    <n v="100"/>
    <n v="2.25"/>
    <n v="225"/>
    <m/>
    <n v="225"/>
    <n v="225000"/>
    <n v="18750"/>
    <m/>
    <m/>
    <m/>
    <m/>
    <m/>
    <m/>
    <m/>
    <m/>
    <m/>
    <m/>
    <n v="2022"/>
    <m/>
    <m/>
    <m/>
  </r>
  <r>
    <x v="1"/>
    <x v="1"/>
    <x v="2"/>
    <x v="2"/>
    <x v="2"/>
    <x v="0"/>
    <x v="1"/>
    <x v="29"/>
    <x v="0"/>
    <x v="0"/>
    <m/>
    <x v="2"/>
    <x v="2"/>
    <x v="5"/>
    <x v="8"/>
    <n v="7.5"/>
    <n v="70"/>
    <n v="2.25"/>
    <n v="157.5"/>
    <n v="0"/>
    <n v="157.5"/>
    <n v="157500"/>
    <n v="13125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30"/>
    <x v="25"/>
    <x v="0"/>
    <m/>
    <x v="1"/>
    <x v="2"/>
    <x v="5"/>
    <x v="8"/>
    <n v="7.5"/>
    <n v="100"/>
    <n v="2.25"/>
    <n v="225"/>
    <m/>
    <n v="225"/>
    <n v="225000"/>
    <n v="1875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31"/>
    <x v="26"/>
    <x v="0"/>
    <m/>
    <x v="1"/>
    <x v="2"/>
    <x v="5"/>
    <x v="8"/>
    <n v="6"/>
    <n v="98"/>
    <n v="1.8"/>
    <n v="176.4"/>
    <m/>
    <n v="176.4"/>
    <n v="176400"/>
    <n v="1470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32"/>
    <x v="27"/>
    <x v="0"/>
    <m/>
    <x v="1"/>
    <x v="2"/>
    <x v="5"/>
    <x v="8"/>
    <n v="9"/>
    <n v="98"/>
    <n v="2.7"/>
    <n v="264.60000000000002"/>
    <m/>
    <n v="264.60000000000002"/>
    <n v="264600"/>
    <n v="2205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33"/>
    <x v="28"/>
    <x v="0"/>
    <m/>
    <x v="1"/>
    <x v="1"/>
    <x v="6"/>
    <x v="8"/>
    <n v="15"/>
    <n v="100"/>
    <n v="4.5"/>
    <n v="450"/>
    <n v="0"/>
    <n v="450"/>
    <n v="450000"/>
    <n v="37500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34"/>
    <x v="29"/>
    <x v="0"/>
    <m/>
    <x v="1"/>
    <x v="1"/>
    <x v="6"/>
    <x v="8"/>
    <n v="1.5"/>
    <n v="98"/>
    <n v="0.45"/>
    <n v="44.1"/>
    <n v="0"/>
    <n v="44.1"/>
    <n v="44100"/>
    <n v="3675"/>
    <s v=" "/>
    <s v=" "/>
    <n v="3093"/>
    <n v="3094"/>
    <s v=" "/>
    <s v=" "/>
    <s v=" "/>
    <s v=" "/>
    <n v="132"/>
    <m/>
    <n v="2022"/>
    <m/>
    <m/>
    <m/>
  </r>
  <r>
    <x v="1"/>
    <x v="1"/>
    <x v="2"/>
    <x v="2"/>
    <x v="2"/>
    <x v="0"/>
    <x v="1"/>
    <x v="35"/>
    <x v="30"/>
    <x v="0"/>
    <m/>
    <x v="1"/>
    <x v="1"/>
    <x v="6"/>
    <x v="8"/>
    <n v="1.5"/>
    <n v="75"/>
    <n v="0.45"/>
    <n v="33.75"/>
    <m/>
    <n v="33.75"/>
    <n v="33750"/>
    <n v="2812.5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36"/>
    <x v="31"/>
    <x v="0"/>
    <m/>
    <x v="1"/>
    <x v="1"/>
    <x v="6"/>
    <x v="8"/>
    <n v="12"/>
    <n v="120"/>
    <n v="3.6"/>
    <n v="432"/>
    <m/>
    <n v="432"/>
    <n v="432000"/>
    <n v="36000"/>
    <m/>
    <m/>
    <n v="3093"/>
    <n v="3094"/>
    <m/>
    <m/>
    <m/>
    <m/>
    <n v="132"/>
    <m/>
    <n v="2022"/>
    <m/>
    <m/>
    <m/>
  </r>
  <r>
    <x v="1"/>
    <x v="1"/>
    <x v="2"/>
    <x v="2"/>
    <x v="2"/>
    <x v="0"/>
    <x v="1"/>
    <x v="37"/>
    <x v="0"/>
    <x v="0"/>
    <m/>
    <x v="0"/>
    <x v="0"/>
    <x v="0"/>
    <x v="9"/>
    <n v="60"/>
    <n v="79"/>
    <n v="3"/>
    <n v="237"/>
    <m/>
    <n v="237"/>
    <n v="237000"/>
    <n v="19750"/>
    <m/>
    <m/>
    <m/>
    <m/>
    <m/>
    <m/>
    <m/>
    <m/>
    <m/>
    <m/>
    <n v="2022"/>
    <m/>
    <m/>
    <m/>
  </r>
  <r>
    <x v="0"/>
    <x v="1"/>
    <x v="3"/>
    <x v="3"/>
    <x v="0"/>
    <x v="0"/>
    <x v="1"/>
    <x v="1"/>
    <x v="0"/>
    <x v="0"/>
    <m/>
    <x v="0"/>
    <x v="3"/>
    <x v="0"/>
    <x v="0"/>
    <m/>
    <n v="0"/>
    <n v="0"/>
    <n v="0"/>
    <n v="360"/>
    <n v="360"/>
    <n v="360000"/>
    <n v="30000"/>
    <s v=" "/>
    <s v=" "/>
    <n v="3093"/>
    <n v="3094"/>
    <s v=" "/>
    <s v=" "/>
    <s v=" "/>
    <s v=" "/>
    <n v="104"/>
    <m/>
    <n v="2022"/>
    <m/>
    <m/>
    <m/>
  </r>
  <r>
    <x v="0"/>
    <x v="1"/>
    <x v="3"/>
    <x v="3"/>
    <x v="0"/>
    <x v="0"/>
    <x v="1"/>
    <x v="2"/>
    <x v="0"/>
    <x v="0"/>
    <m/>
    <x v="0"/>
    <x v="0"/>
    <x v="0"/>
    <x v="0"/>
    <m/>
    <n v="0"/>
    <n v="0"/>
    <n v="0"/>
    <n v="50"/>
    <n v="50"/>
    <n v="50000"/>
    <n v="4166.666666666667"/>
    <s v=" "/>
    <s v=" "/>
    <n v="3093"/>
    <n v="3094"/>
    <s v=" "/>
    <s v=" "/>
    <s v=" "/>
    <s v=" "/>
    <n v="104"/>
    <m/>
    <n v="2022"/>
    <m/>
    <m/>
    <m/>
  </r>
  <r>
    <x v="0"/>
    <x v="1"/>
    <x v="3"/>
    <x v="3"/>
    <x v="0"/>
    <x v="0"/>
    <x v="1"/>
    <x v="0"/>
    <x v="0"/>
    <x v="0"/>
    <m/>
    <x v="0"/>
    <x v="0"/>
    <x v="0"/>
    <x v="0"/>
    <m/>
    <n v="0"/>
    <n v="0"/>
    <n v="0"/>
    <n v="600.42999999999995"/>
    <n v="600.42999999999995"/>
    <n v="600430"/>
    <n v="50035.833333333336"/>
    <s v=" "/>
    <s v=" "/>
    <n v="3093"/>
    <n v="3094"/>
    <s v=" "/>
    <s v=" "/>
    <s v=" "/>
    <s v=" "/>
    <n v="104"/>
    <m/>
    <n v="2022"/>
    <m/>
    <m/>
    <m/>
  </r>
  <r>
    <x v="0"/>
    <x v="1"/>
    <x v="3"/>
    <x v="3"/>
    <x v="0"/>
    <x v="0"/>
    <x v="1"/>
    <x v="3"/>
    <x v="0"/>
    <x v="0"/>
    <m/>
    <x v="0"/>
    <x v="0"/>
    <x v="0"/>
    <x v="0"/>
    <m/>
    <n v="0"/>
    <n v="0"/>
    <n v="0"/>
    <n v="1554"/>
    <n v="1554"/>
    <n v="1554000"/>
    <n v="129500"/>
    <s v=" "/>
    <s v=" "/>
    <n v="3093"/>
    <n v="3094"/>
    <s v=" "/>
    <s v=" "/>
    <s v=" "/>
    <s v=" "/>
    <n v="104"/>
    <m/>
    <n v="2022"/>
    <m/>
    <m/>
    <m/>
  </r>
  <r>
    <x v="0"/>
    <x v="1"/>
    <x v="3"/>
    <x v="3"/>
    <x v="0"/>
    <x v="0"/>
    <x v="1"/>
    <x v="3"/>
    <x v="0"/>
    <x v="0"/>
    <m/>
    <x v="0"/>
    <x v="0"/>
    <x v="0"/>
    <x v="0"/>
    <m/>
    <n v="0"/>
    <n v="0"/>
    <n v="0"/>
    <n v="0"/>
    <n v="0"/>
    <n v="0"/>
    <n v="0"/>
    <s v=" "/>
    <s v=" "/>
    <n v="3093"/>
    <n v="3094"/>
    <s v=" "/>
    <s v=" "/>
    <s v=" "/>
    <s v=" "/>
    <n v="104"/>
    <m/>
    <n v="2022"/>
    <m/>
    <m/>
    <m/>
  </r>
  <r>
    <x v="0"/>
    <x v="1"/>
    <x v="3"/>
    <x v="3"/>
    <x v="0"/>
    <x v="0"/>
    <x v="1"/>
    <x v="9"/>
    <x v="0"/>
    <x v="0"/>
    <m/>
    <x v="0"/>
    <x v="0"/>
    <x v="0"/>
    <x v="0"/>
    <m/>
    <n v="0"/>
    <n v="0"/>
    <n v="0"/>
    <n v="36"/>
    <n v="36"/>
    <n v="36000"/>
    <n v="30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38"/>
    <x v="32"/>
    <x v="0"/>
    <m/>
    <x v="1"/>
    <x v="2"/>
    <x v="2"/>
    <x v="10"/>
    <n v="4.5"/>
    <n v="55"/>
    <n v="3.3"/>
    <n v="181.5"/>
    <n v="0"/>
    <n v="181.5"/>
    <n v="181500"/>
    <n v="15125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39"/>
    <x v="33"/>
    <x v="0"/>
    <m/>
    <x v="1"/>
    <x v="2"/>
    <x v="2"/>
    <x v="10"/>
    <n v="4.5"/>
    <n v="55"/>
    <n v="3.3"/>
    <n v="181.5"/>
    <m/>
    <n v="181.5"/>
    <n v="181500"/>
    <n v="15125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0"/>
    <x v="34"/>
    <x v="0"/>
    <m/>
    <x v="1"/>
    <x v="2"/>
    <x v="2"/>
    <x v="10"/>
    <n v="7.5"/>
    <n v="82"/>
    <n v="5.5"/>
    <n v="451"/>
    <m/>
    <n v="451"/>
    <n v="451000"/>
    <n v="37583.333333333336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1"/>
    <x v="35"/>
    <x v="0"/>
    <m/>
    <x v="1"/>
    <x v="2"/>
    <x v="2"/>
    <x v="10"/>
    <n v="3"/>
    <n v="55"/>
    <n v="2.2000000000000002"/>
    <n v="121.00000000000001"/>
    <m/>
    <n v="121.00000000000001"/>
    <n v="121000.00000000001"/>
    <n v="10083.333333333334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2"/>
    <x v="36"/>
    <x v="0"/>
    <m/>
    <x v="1"/>
    <x v="2"/>
    <x v="2"/>
    <x v="10"/>
    <n v="6"/>
    <n v="91"/>
    <n v="4.4000000000000004"/>
    <n v="400.40000000000003"/>
    <m/>
    <n v="400.40000000000003"/>
    <n v="400400.00000000006"/>
    <n v="33366.666666666672"/>
    <m/>
    <m/>
    <m/>
    <m/>
    <m/>
    <m/>
    <m/>
    <m/>
    <m/>
    <m/>
    <n v="2022"/>
    <m/>
    <m/>
    <m/>
  </r>
  <r>
    <x v="1"/>
    <x v="1"/>
    <x v="3"/>
    <x v="3"/>
    <x v="2"/>
    <x v="0"/>
    <x v="1"/>
    <x v="15"/>
    <x v="37"/>
    <x v="0"/>
    <m/>
    <x v="1"/>
    <x v="2"/>
    <x v="2"/>
    <x v="10"/>
    <n v="4.5"/>
    <n v="115"/>
    <n v="3.3"/>
    <n v="379.5"/>
    <m/>
    <n v="379.5"/>
    <n v="379500"/>
    <n v="31625"/>
    <m/>
    <m/>
    <m/>
    <m/>
    <m/>
    <m/>
    <m/>
    <m/>
    <m/>
    <m/>
    <n v="2022"/>
    <m/>
    <m/>
    <m/>
  </r>
  <r>
    <x v="1"/>
    <x v="1"/>
    <x v="3"/>
    <x v="3"/>
    <x v="2"/>
    <x v="0"/>
    <x v="1"/>
    <x v="43"/>
    <x v="38"/>
    <x v="0"/>
    <m/>
    <x v="1"/>
    <x v="1"/>
    <x v="1"/>
    <x v="11"/>
    <n v="18"/>
    <n v="82"/>
    <n v="10.8"/>
    <n v="885.6"/>
    <m/>
    <n v="885.6"/>
    <n v="885600"/>
    <n v="738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4"/>
    <x v="39"/>
    <x v="0"/>
    <m/>
    <x v="1"/>
    <x v="1"/>
    <x v="1"/>
    <x v="11"/>
    <n v="3"/>
    <n v="82"/>
    <n v="1.8"/>
    <n v="147.6"/>
    <m/>
    <n v="147.6"/>
    <n v="147600"/>
    <n v="123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5"/>
    <x v="40"/>
    <x v="0"/>
    <m/>
    <x v="1"/>
    <x v="1"/>
    <x v="1"/>
    <x v="11"/>
    <n v="4.5"/>
    <n v="91"/>
    <n v="2.7"/>
    <n v="245.70000000000002"/>
    <m/>
    <n v="245.70000000000002"/>
    <n v="245700.00000000003"/>
    <n v="20475.000000000004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19"/>
    <x v="41"/>
    <x v="0"/>
    <m/>
    <x v="1"/>
    <x v="1"/>
    <x v="1"/>
    <x v="11"/>
    <n v="1.5"/>
    <n v="115"/>
    <n v="0.9"/>
    <n v="103.5"/>
    <m/>
    <n v="103.5"/>
    <n v="103500"/>
    <n v="8625"/>
    <m/>
    <m/>
    <m/>
    <m/>
    <m/>
    <m/>
    <m/>
    <m/>
    <m/>
    <m/>
    <n v="2022"/>
    <m/>
    <m/>
    <m/>
  </r>
  <r>
    <x v="1"/>
    <x v="1"/>
    <x v="3"/>
    <x v="3"/>
    <x v="2"/>
    <x v="0"/>
    <x v="1"/>
    <x v="46"/>
    <x v="42"/>
    <x v="0"/>
    <m/>
    <x v="1"/>
    <x v="1"/>
    <x v="1"/>
    <x v="11"/>
    <n v="3"/>
    <n v="115"/>
    <n v="1.8"/>
    <n v="207"/>
    <m/>
    <n v="207"/>
    <n v="207000"/>
    <n v="17250"/>
    <m/>
    <m/>
    <m/>
    <m/>
    <m/>
    <m/>
    <m/>
    <m/>
    <m/>
    <m/>
    <n v="2022"/>
    <m/>
    <m/>
    <m/>
  </r>
  <r>
    <x v="1"/>
    <x v="1"/>
    <x v="3"/>
    <x v="3"/>
    <x v="2"/>
    <x v="0"/>
    <x v="1"/>
    <x v="47"/>
    <x v="43"/>
    <x v="0"/>
    <m/>
    <x v="1"/>
    <x v="2"/>
    <x v="3"/>
    <x v="12"/>
    <n v="3"/>
    <n v="55"/>
    <n v="1.6"/>
    <n v="88"/>
    <m/>
    <n v="88"/>
    <n v="88000"/>
    <n v="7333.333333333333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8"/>
    <x v="44"/>
    <x v="0"/>
    <m/>
    <x v="1"/>
    <x v="2"/>
    <x v="3"/>
    <x v="12"/>
    <n v="3"/>
    <n v="55"/>
    <n v="1.6"/>
    <n v="88"/>
    <m/>
    <n v="88"/>
    <n v="88000"/>
    <n v="7333.333333333333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49"/>
    <x v="45"/>
    <x v="0"/>
    <m/>
    <x v="1"/>
    <x v="2"/>
    <x v="3"/>
    <x v="12"/>
    <n v="4.5"/>
    <n v="91"/>
    <n v="2.4"/>
    <n v="218.4"/>
    <m/>
    <n v="218.4"/>
    <n v="218400"/>
    <n v="182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50"/>
    <x v="46"/>
    <x v="0"/>
    <m/>
    <x v="1"/>
    <x v="2"/>
    <x v="3"/>
    <x v="12"/>
    <n v="6"/>
    <n v="82"/>
    <n v="3.2"/>
    <n v="262.40000000000003"/>
    <m/>
    <n v="262.40000000000003"/>
    <n v="262400.00000000006"/>
    <n v="21866.666666666672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51"/>
    <x v="47"/>
    <x v="0"/>
    <m/>
    <x v="1"/>
    <x v="2"/>
    <x v="3"/>
    <x v="12"/>
    <n v="12"/>
    <n v="115"/>
    <n v="6.4"/>
    <n v="736"/>
    <m/>
    <n v="736"/>
    <n v="736000"/>
    <n v="61333.333333333336"/>
    <m/>
    <m/>
    <m/>
    <m/>
    <m/>
    <m/>
    <m/>
    <m/>
    <m/>
    <m/>
    <n v="2022"/>
    <m/>
    <m/>
    <m/>
  </r>
  <r>
    <x v="1"/>
    <x v="1"/>
    <x v="3"/>
    <x v="3"/>
    <x v="2"/>
    <x v="0"/>
    <x v="1"/>
    <x v="25"/>
    <x v="48"/>
    <x v="0"/>
    <m/>
    <x v="1"/>
    <x v="2"/>
    <x v="3"/>
    <x v="12"/>
    <n v="1.5"/>
    <n v="115"/>
    <n v="0.8"/>
    <n v="92"/>
    <m/>
    <n v="92"/>
    <n v="92000"/>
    <n v="7666.666666666667"/>
    <m/>
    <m/>
    <m/>
    <m/>
    <m/>
    <m/>
    <m/>
    <m/>
    <m/>
    <m/>
    <n v="2022"/>
    <m/>
    <m/>
    <m/>
  </r>
  <r>
    <x v="1"/>
    <x v="1"/>
    <x v="3"/>
    <x v="3"/>
    <x v="2"/>
    <x v="0"/>
    <x v="1"/>
    <x v="52"/>
    <x v="49"/>
    <x v="0"/>
    <m/>
    <x v="1"/>
    <x v="1"/>
    <x v="4"/>
    <x v="5"/>
    <n v="4.5"/>
    <n v="55"/>
    <n v="2.25"/>
    <n v="123.75"/>
    <m/>
    <n v="123.75"/>
    <n v="123750"/>
    <n v="10312.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53"/>
    <x v="50"/>
    <x v="0"/>
    <m/>
    <x v="1"/>
    <x v="1"/>
    <x v="4"/>
    <x v="5"/>
    <n v="9"/>
    <n v="82"/>
    <n v="4.5"/>
    <n v="369"/>
    <m/>
    <n v="369"/>
    <n v="369000"/>
    <n v="3075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34"/>
    <x v="51"/>
    <x v="0"/>
    <m/>
    <x v="1"/>
    <x v="1"/>
    <x v="4"/>
    <x v="5"/>
    <n v="1.5"/>
    <n v="115"/>
    <n v="0.75"/>
    <n v="86.25"/>
    <m/>
    <n v="86.25"/>
    <n v="86250"/>
    <n v="7187.5"/>
    <m/>
    <m/>
    <m/>
    <m/>
    <m/>
    <m/>
    <m/>
    <m/>
    <m/>
    <m/>
    <n v="2022"/>
    <m/>
    <m/>
    <m/>
  </r>
  <r>
    <x v="1"/>
    <x v="1"/>
    <x v="3"/>
    <x v="3"/>
    <x v="2"/>
    <x v="0"/>
    <x v="1"/>
    <x v="54"/>
    <x v="52"/>
    <x v="0"/>
    <m/>
    <x v="1"/>
    <x v="1"/>
    <x v="4"/>
    <x v="5"/>
    <n v="4.5"/>
    <n v="130"/>
    <n v="2.25"/>
    <n v="292.5"/>
    <m/>
    <n v="292.5"/>
    <n v="292500"/>
    <n v="24375"/>
    <m/>
    <m/>
    <m/>
    <m/>
    <m/>
    <m/>
    <m/>
    <m/>
    <m/>
    <m/>
    <n v="2022"/>
    <m/>
    <m/>
    <m/>
  </r>
  <r>
    <x v="1"/>
    <x v="1"/>
    <x v="3"/>
    <x v="3"/>
    <x v="2"/>
    <x v="0"/>
    <x v="1"/>
    <x v="55"/>
    <x v="53"/>
    <x v="0"/>
    <m/>
    <x v="1"/>
    <x v="1"/>
    <x v="4"/>
    <x v="5"/>
    <n v="10.5"/>
    <n v="115"/>
    <n v="5.25"/>
    <n v="603.75"/>
    <m/>
    <n v="603.75"/>
    <n v="603750"/>
    <n v="50312.5"/>
    <m/>
    <m/>
    <m/>
    <m/>
    <m/>
    <m/>
    <m/>
    <m/>
    <m/>
    <m/>
    <n v="2022"/>
    <m/>
    <m/>
    <m/>
  </r>
  <r>
    <x v="1"/>
    <x v="1"/>
    <x v="3"/>
    <x v="3"/>
    <x v="2"/>
    <x v="0"/>
    <x v="1"/>
    <x v="56"/>
    <x v="54"/>
    <x v="0"/>
    <m/>
    <x v="1"/>
    <x v="2"/>
    <x v="5"/>
    <x v="13"/>
    <n v="3"/>
    <n v="55"/>
    <n v="1.4"/>
    <n v="77"/>
    <m/>
    <n v="77"/>
    <n v="77000"/>
    <n v="6416.666666666667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57"/>
    <x v="55"/>
    <x v="0"/>
    <m/>
    <x v="1"/>
    <x v="2"/>
    <x v="5"/>
    <x v="13"/>
    <n v="4.5"/>
    <n v="91"/>
    <n v="2.1"/>
    <n v="191.1"/>
    <m/>
    <n v="191.1"/>
    <n v="191100"/>
    <n v="1592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58"/>
    <x v="56"/>
    <x v="0"/>
    <m/>
    <x v="1"/>
    <x v="2"/>
    <x v="5"/>
    <x v="13"/>
    <n v="10.5"/>
    <n v="130"/>
    <n v="4.9000000000000004"/>
    <n v="637"/>
    <m/>
    <n v="637"/>
    <n v="637000"/>
    <n v="53083.333333333336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59"/>
    <x v="57"/>
    <x v="0"/>
    <m/>
    <x v="1"/>
    <x v="2"/>
    <x v="5"/>
    <x v="13"/>
    <n v="12"/>
    <n v="115"/>
    <n v="5.6"/>
    <n v="644"/>
    <m/>
    <n v="644"/>
    <n v="644000"/>
    <n v="53666.666666666664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0"/>
    <x v="58"/>
    <x v="0"/>
    <m/>
    <x v="1"/>
    <x v="1"/>
    <x v="6"/>
    <x v="5"/>
    <n v="6"/>
    <n v="115"/>
    <n v="3"/>
    <n v="345"/>
    <m/>
    <n v="345"/>
    <n v="345000"/>
    <n v="2875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1"/>
    <x v="59"/>
    <x v="0"/>
    <m/>
    <x v="1"/>
    <x v="1"/>
    <x v="6"/>
    <x v="5"/>
    <n v="3"/>
    <n v="130"/>
    <n v="1.5"/>
    <n v="195"/>
    <m/>
    <n v="195"/>
    <n v="195000"/>
    <n v="1625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2"/>
    <x v="60"/>
    <x v="0"/>
    <m/>
    <x v="1"/>
    <x v="1"/>
    <x v="6"/>
    <x v="5"/>
    <n v="6"/>
    <n v="115"/>
    <n v="3"/>
    <n v="345"/>
    <m/>
    <n v="345"/>
    <n v="345000"/>
    <n v="2875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3"/>
    <x v="61"/>
    <x v="0"/>
    <m/>
    <x v="1"/>
    <x v="1"/>
    <x v="6"/>
    <x v="5"/>
    <n v="6"/>
    <n v="130"/>
    <n v="3"/>
    <n v="390"/>
    <m/>
    <n v="390"/>
    <n v="390000"/>
    <n v="3250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4"/>
    <x v="62"/>
    <x v="0"/>
    <m/>
    <x v="1"/>
    <x v="1"/>
    <x v="6"/>
    <x v="5"/>
    <n v="4.5"/>
    <n v="130"/>
    <n v="2.25"/>
    <n v="292.5"/>
    <m/>
    <n v="292.5"/>
    <n v="292500"/>
    <n v="2437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5"/>
    <x v="63"/>
    <x v="0"/>
    <m/>
    <x v="1"/>
    <x v="1"/>
    <x v="6"/>
    <x v="5"/>
    <n v="4.5"/>
    <n v="91"/>
    <n v="2.25"/>
    <n v="204.75"/>
    <m/>
    <n v="204.75"/>
    <n v="204750"/>
    <n v="17062.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29"/>
    <x v="0"/>
    <x v="0"/>
    <m/>
    <x v="2"/>
    <x v="2"/>
    <x v="7"/>
    <x v="5"/>
    <n v="7.5"/>
    <n v="115"/>
    <n v="3.75"/>
    <n v="431.25"/>
    <n v="0"/>
    <n v="431.25"/>
    <n v="431250"/>
    <n v="35937.5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66"/>
    <x v="64"/>
    <x v="0"/>
    <m/>
    <x v="1"/>
    <x v="2"/>
    <x v="7"/>
    <x v="5"/>
    <n v="3"/>
    <n v="55"/>
    <n v="1.5"/>
    <n v="82.5"/>
    <m/>
    <n v="82.5"/>
    <n v="82500"/>
    <n v="687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7"/>
    <x v="65"/>
    <x v="0"/>
    <m/>
    <x v="1"/>
    <x v="2"/>
    <x v="7"/>
    <x v="5"/>
    <n v="6"/>
    <n v="115"/>
    <n v="3"/>
    <n v="345"/>
    <m/>
    <n v="345"/>
    <n v="345000"/>
    <n v="2875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8"/>
    <x v="66"/>
    <x v="0"/>
    <m/>
    <x v="1"/>
    <x v="2"/>
    <x v="7"/>
    <x v="5"/>
    <n v="7.5"/>
    <n v="115"/>
    <n v="3.75"/>
    <n v="431.25"/>
    <m/>
    <n v="431.25"/>
    <n v="431250"/>
    <n v="35937.5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69"/>
    <x v="67"/>
    <x v="0"/>
    <m/>
    <x v="1"/>
    <x v="2"/>
    <x v="7"/>
    <x v="5"/>
    <n v="6"/>
    <n v="130"/>
    <n v="3"/>
    <n v="390"/>
    <m/>
    <n v="390"/>
    <n v="390000"/>
    <n v="32500"/>
    <m/>
    <m/>
    <n v="3093"/>
    <n v="3094"/>
    <m/>
    <m/>
    <m/>
    <m/>
    <n v="104"/>
    <m/>
    <n v="2022"/>
    <m/>
    <m/>
    <m/>
  </r>
  <r>
    <x v="1"/>
    <x v="1"/>
    <x v="3"/>
    <x v="3"/>
    <x v="2"/>
    <x v="0"/>
    <x v="1"/>
    <x v="70"/>
    <x v="68"/>
    <x v="0"/>
    <m/>
    <x v="1"/>
    <x v="1"/>
    <x v="8"/>
    <x v="8"/>
    <n v="30"/>
    <n v="130"/>
    <n v="9"/>
    <n v="1170"/>
    <n v="0"/>
    <n v="1170"/>
    <n v="1170000"/>
    <n v="975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71"/>
    <x v="0"/>
    <x v="0"/>
    <m/>
    <x v="0"/>
    <x v="3"/>
    <x v="0"/>
    <x v="0"/>
    <m/>
    <m/>
    <n v="0"/>
    <n v="0"/>
    <n v="2118"/>
    <n v="2118"/>
    <n v="2118000"/>
    <n v="176500"/>
    <s v=" "/>
    <s v=" "/>
    <n v="3093"/>
    <n v="3094"/>
    <s v=" "/>
    <s v=" "/>
    <s v=" "/>
    <s v=" "/>
    <n v="104"/>
    <m/>
    <n v="2022"/>
    <m/>
    <m/>
    <m/>
  </r>
  <r>
    <x v="1"/>
    <x v="1"/>
    <x v="3"/>
    <x v="3"/>
    <x v="2"/>
    <x v="0"/>
    <x v="1"/>
    <x v="37"/>
    <x v="0"/>
    <x v="0"/>
    <m/>
    <x v="0"/>
    <x v="0"/>
    <x v="0"/>
    <x v="14"/>
    <n v="60"/>
    <n v="130"/>
    <n v="2"/>
    <n v="260"/>
    <n v="0"/>
    <n v="260"/>
    <n v="260000"/>
    <n v="21666.666666666668"/>
    <s v=" "/>
    <m/>
    <m/>
    <m/>
    <m/>
    <m/>
    <m/>
    <m/>
    <m/>
    <m/>
    <n v="2022"/>
    <m/>
    <m/>
    <m/>
  </r>
  <r>
    <x v="1"/>
    <x v="1"/>
    <x v="3"/>
    <x v="3"/>
    <x v="2"/>
    <x v="0"/>
    <x v="1"/>
    <x v="72"/>
    <x v="0"/>
    <x v="0"/>
    <m/>
    <x v="2"/>
    <x v="0"/>
    <x v="0"/>
    <x v="15"/>
    <n v="60"/>
    <n v="130"/>
    <n v="1"/>
    <n v="130"/>
    <m/>
    <n v="130"/>
    <n v="130000"/>
    <n v="10833.333333333334"/>
    <m/>
    <m/>
    <n v="3093"/>
    <n v="3094"/>
    <m/>
    <m/>
    <m/>
    <m/>
    <n v="104"/>
    <m/>
    <n v="2022"/>
    <m/>
    <m/>
    <m/>
  </r>
  <r>
    <x v="0"/>
    <x v="1"/>
    <x v="4"/>
    <x v="4"/>
    <x v="0"/>
    <x v="0"/>
    <x v="1"/>
    <x v="1"/>
    <x v="0"/>
    <x v="0"/>
    <m/>
    <x v="0"/>
    <x v="3"/>
    <x v="0"/>
    <x v="0"/>
    <m/>
    <n v="0"/>
    <n v="0"/>
    <n v="0"/>
    <n v="396"/>
    <n v="396"/>
    <n v="396000"/>
    <n v="33000"/>
    <s v=" "/>
    <s v=" "/>
    <n v="3093"/>
    <n v="3094"/>
    <s v=" "/>
    <s v=" "/>
    <s v=" "/>
    <s v=" "/>
    <n v="138"/>
    <m/>
    <n v="2022"/>
    <m/>
    <m/>
    <m/>
  </r>
  <r>
    <x v="0"/>
    <x v="1"/>
    <x v="4"/>
    <x v="4"/>
    <x v="0"/>
    <x v="0"/>
    <x v="1"/>
    <x v="2"/>
    <x v="0"/>
    <x v="0"/>
    <m/>
    <x v="0"/>
    <x v="0"/>
    <x v="0"/>
    <x v="0"/>
    <m/>
    <n v="0"/>
    <n v="0"/>
    <n v="0"/>
    <n v="44"/>
    <n v="44"/>
    <n v="44000"/>
    <n v="3666.6666666666665"/>
    <s v=" "/>
    <s v=" "/>
    <n v="3093"/>
    <n v="3094"/>
    <s v=" "/>
    <s v=" "/>
    <s v=" "/>
    <s v=" "/>
    <n v="138"/>
    <m/>
    <n v="2022"/>
    <m/>
    <m/>
    <m/>
  </r>
  <r>
    <x v="0"/>
    <x v="1"/>
    <x v="4"/>
    <x v="4"/>
    <x v="0"/>
    <x v="0"/>
    <x v="1"/>
    <x v="0"/>
    <x v="0"/>
    <x v="0"/>
    <m/>
    <x v="0"/>
    <x v="0"/>
    <x v="0"/>
    <x v="0"/>
    <m/>
    <n v="0"/>
    <n v="0"/>
    <n v="0"/>
    <n v="486.89599999999996"/>
    <n v="486.89599999999996"/>
    <n v="486895.99999999994"/>
    <n v="40574.666666666664"/>
    <s v=" "/>
    <s v=" "/>
    <n v="3093"/>
    <n v="3094"/>
    <s v=" "/>
    <s v=" "/>
    <s v=" "/>
    <s v=" "/>
    <n v="138"/>
    <m/>
    <n v="2022"/>
    <m/>
    <m/>
    <m/>
  </r>
  <r>
    <x v="0"/>
    <x v="1"/>
    <x v="4"/>
    <x v="4"/>
    <x v="0"/>
    <x v="0"/>
    <x v="1"/>
    <x v="3"/>
    <x v="0"/>
    <x v="0"/>
    <m/>
    <x v="0"/>
    <x v="0"/>
    <x v="0"/>
    <x v="0"/>
    <m/>
    <n v="0"/>
    <n v="0"/>
    <n v="0"/>
    <n v="1053"/>
    <n v="1053"/>
    <n v="1053000"/>
    <n v="87750"/>
    <s v=" "/>
    <s v=" "/>
    <n v="3093"/>
    <n v="3094"/>
    <s v=" "/>
    <s v=" "/>
    <s v=" "/>
    <s v=" "/>
    <n v="138"/>
    <m/>
    <n v="2022"/>
    <m/>
    <m/>
    <m/>
  </r>
  <r>
    <x v="0"/>
    <x v="1"/>
    <x v="4"/>
    <x v="4"/>
    <x v="0"/>
    <x v="0"/>
    <x v="1"/>
    <x v="73"/>
    <x v="0"/>
    <x v="0"/>
    <m/>
    <x v="0"/>
    <x v="0"/>
    <x v="0"/>
    <x v="0"/>
    <m/>
    <n v="0"/>
    <n v="0"/>
    <n v="0"/>
    <m/>
    <n v="0"/>
    <n v="0"/>
    <n v="0"/>
    <s v=" "/>
    <s v=" "/>
    <n v="3093"/>
    <n v="3094"/>
    <s v=" "/>
    <s v=" "/>
    <s v=" "/>
    <s v=" "/>
    <n v="138"/>
    <m/>
    <n v="2022"/>
    <m/>
    <m/>
    <m/>
  </r>
  <r>
    <x v="0"/>
    <x v="1"/>
    <x v="4"/>
    <x v="4"/>
    <x v="0"/>
    <x v="0"/>
    <x v="1"/>
    <x v="9"/>
    <x v="0"/>
    <x v="0"/>
    <m/>
    <x v="0"/>
    <x v="0"/>
    <x v="0"/>
    <x v="0"/>
    <m/>
    <n v="0"/>
    <n v="0"/>
    <n v="0"/>
    <n v="36"/>
    <n v="36"/>
    <n v="36000"/>
    <n v="300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4"/>
    <x v="69"/>
    <x v="0"/>
    <m/>
    <x v="1"/>
    <x v="2"/>
    <x v="2"/>
    <x v="16"/>
    <n v="7.5"/>
    <n v="70"/>
    <n v="5.625"/>
    <n v="393.75"/>
    <n v="0"/>
    <n v="393.75"/>
    <n v="393750"/>
    <n v="32812.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5"/>
    <x v="70"/>
    <x v="0"/>
    <m/>
    <x v="1"/>
    <x v="2"/>
    <x v="2"/>
    <x v="16"/>
    <n v="8"/>
    <n v="70"/>
    <n v="6"/>
    <n v="420"/>
    <n v="0"/>
    <n v="420"/>
    <n v="420000"/>
    <n v="3500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6"/>
    <x v="71"/>
    <x v="0"/>
    <m/>
    <x v="1"/>
    <x v="2"/>
    <x v="2"/>
    <x v="16"/>
    <n v="7"/>
    <n v="70"/>
    <n v="5.25"/>
    <n v="367.5"/>
    <n v="0"/>
    <n v="367.5"/>
    <n v="367500"/>
    <n v="3062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7"/>
    <x v="72"/>
    <x v="0"/>
    <m/>
    <x v="1"/>
    <x v="2"/>
    <x v="2"/>
    <x v="16"/>
    <n v="1"/>
    <n v="70"/>
    <n v="0.75"/>
    <n v="52.5"/>
    <n v="0"/>
    <n v="52.5"/>
    <n v="52500"/>
    <n v="437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8"/>
    <x v="73"/>
    <x v="0"/>
    <m/>
    <x v="1"/>
    <x v="2"/>
    <x v="2"/>
    <x v="16"/>
    <n v="6.5"/>
    <n v="50"/>
    <n v="4.875"/>
    <n v="243.75"/>
    <n v="0"/>
    <n v="243.75"/>
    <n v="243750"/>
    <n v="20312.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9"/>
    <x v="74"/>
    <x v="0"/>
    <m/>
    <x v="1"/>
    <x v="1"/>
    <x v="1"/>
    <x v="17"/>
    <n v="4.5"/>
    <n v="70"/>
    <n v="2.85"/>
    <n v="199.5"/>
    <n v="0"/>
    <n v="199.5"/>
    <n v="199500"/>
    <n v="1662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0"/>
    <x v="75"/>
    <x v="0"/>
    <m/>
    <x v="1"/>
    <x v="1"/>
    <x v="1"/>
    <x v="17"/>
    <n v="7.5"/>
    <n v="60"/>
    <n v="4.75"/>
    <n v="285"/>
    <n v="0"/>
    <n v="285"/>
    <n v="285000"/>
    <n v="237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2"/>
    <x v="81"/>
    <x v="76"/>
    <x v="0"/>
    <m/>
    <x v="1"/>
    <x v="1"/>
    <x v="1"/>
    <x v="17"/>
    <n v="4.5"/>
    <n v="70"/>
    <n v="2.85"/>
    <n v="199.5"/>
    <n v="0"/>
    <n v="199.5"/>
    <n v="199500"/>
    <n v="16625"/>
    <s v="H999001381"/>
    <s v="H199001381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3"/>
    <x v="82"/>
    <x v="77"/>
    <x v="0"/>
    <m/>
    <x v="1"/>
    <x v="1"/>
    <x v="1"/>
    <x v="17"/>
    <n v="4.5"/>
    <n v="70"/>
    <n v="2.85"/>
    <n v="199.5"/>
    <n v="0"/>
    <n v="199.5"/>
    <n v="199500"/>
    <n v="16625"/>
    <s v="H999001381"/>
    <s v="H599001381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7"/>
    <x v="72"/>
    <x v="0"/>
    <m/>
    <x v="1"/>
    <x v="1"/>
    <x v="1"/>
    <x v="17"/>
    <n v="1"/>
    <n v="70"/>
    <n v="0.6333333333333333"/>
    <n v="44.333333333333329"/>
    <n v="0"/>
    <n v="44.333333333333329"/>
    <n v="44333.333333333328"/>
    <n v="3694.4444444444439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3"/>
    <x v="78"/>
    <x v="0"/>
    <m/>
    <x v="1"/>
    <x v="1"/>
    <x v="1"/>
    <x v="17"/>
    <n v="8"/>
    <n v="70"/>
    <n v="5.0666666666666664"/>
    <n v="354.66666666666663"/>
    <n v="0"/>
    <n v="354.66666666666663"/>
    <n v="354666.66666666663"/>
    <n v="29555.555555555551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4"/>
    <x v="79"/>
    <x v="0"/>
    <m/>
    <x v="1"/>
    <x v="2"/>
    <x v="3"/>
    <x v="11"/>
    <n v="7.5"/>
    <n v="70"/>
    <n v="4.5"/>
    <n v="315"/>
    <n v="0"/>
    <n v="315"/>
    <n v="315000"/>
    <n v="262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5"/>
    <x v="80"/>
    <x v="0"/>
    <m/>
    <x v="1"/>
    <x v="2"/>
    <x v="3"/>
    <x v="11"/>
    <n v="7.5"/>
    <n v="70"/>
    <n v="4.5"/>
    <n v="315"/>
    <n v="0"/>
    <n v="315"/>
    <n v="315000"/>
    <n v="262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6"/>
    <x v="81"/>
    <x v="0"/>
    <m/>
    <x v="1"/>
    <x v="2"/>
    <x v="3"/>
    <x v="11"/>
    <n v="7.5"/>
    <n v="60"/>
    <n v="4.5"/>
    <n v="270"/>
    <n v="0"/>
    <n v="270"/>
    <n v="270000"/>
    <n v="2250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7"/>
    <x v="82"/>
    <x v="0"/>
    <m/>
    <x v="1"/>
    <x v="2"/>
    <x v="3"/>
    <x v="11"/>
    <n v="1.5"/>
    <n v="70"/>
    <n v="0.9"/>
    <n v="63"/>
    <n v="0"/>
    <n v="63"/>
    <n v="63000"/>
    <n v="52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8"/>
    <x v="83"/>
    <x v="0"/>
    <m/>
    <x v="1"/>
    <x v="2"/>
    <x v="3"/>
    <x v="11"/>
    <n v="6"/>
    <n v="70"/>
    <n v="3.6"/>
    <n v="252"/>
    <n v="0"/>
    <n v="252"/>
    <n v="252000"/>
    <n v="2100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9"/>
    <x v="84"/>
    <x v="0"/>
    <m/>
    <x v="1"/>
    <x v="1"/>
    <x v="4"/>
    <x v="5"/>
    <n v="7.5"/>
    <n v="70"/>
    <n v="3.75"/>
    <n v="262.5"/>
    <n v="0"/>
    <n v="262.5"/>
    <n v="262500"/>
    <n v="2187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0"/>
    <x v="85"/>
    <x v="0"/>
    <m/>
    <x v="1"/>
    <x v="1"/>
    <x v="4"/>
    <x v="5"/>
    <n v="7.5"/>
    <n v="60"/>
    <n v="3.75"/>
    <n v="225"/>
    <n v="0"/>
    <n v="225"/>
    <n v="225000"/>
    <n v="187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4"/>
    <x v="91"/>
    <x v="86"/>
    <x v="0"/>
    <m/>
    <x v="1"/>
    <x v="1"/>
    <x v="4"/>
    <x v="5"/>
    <n v="7.5"/>
    <n v="70"/>
    <n v="3.75"/>
    <n v="262.5"/>
    <n v="0"/>
    <n v="262.5"/>
    <n v="262500"/>
    <n v="21875"/>
    <s v="H999001381"/>
    <s v="C799001381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87"/>
    <x v="82"/>
    <x v="0"/>
    <m/>
    <x v="1"/>
    <x v="1"/>
    <x v="4"/>
    <x v="5"/>
    <n v="1.5"/>
    <n v="70"/>
    <n v="0.75"/>
    <n v="52.5"/>
    <n v="0"/>
    <n v="52.5"/>
    <n v="52500"/>
    <n v="4375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2"/>
    <x v="87"/>
    <x v="0"/>
    <m/>
    <x v="1"/>
    <x v="1"/>
    <x v="4"/>
    <x v="5"/>
    <n v="6"/>
    <n v="70"/>
    <n v="3"/>
    <n v="210"/>
    <n v="0"/>
    <n v="210"/>
    <n v="210000"/>
    <n v="1750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3"/>
    <x v="88"/>
    <x v="0"/>
    <m/>
    <x v="1"/>
    <x v="2"/>
    <x v="5"/>
    <x v="13"/>
    <n v="4.5"/>
    <n v="70"/>
    <n v="2.1"/>
    <n v="147"/>
    <n v="0"/>
    <n v="147"/>
    <n v="147000"/>
    <n v="122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4"/>
    <x v="89"/>
    <x v="0"/>
    <m/>
    <x v="1"/>
    <x v="2"/>
    <x v="5"/>
    <x v="13"/>
    <n v="7.5"/>
    <n v="70"/>
    <n v="3.5"/>
    <n v="245"/>
    <n v="0"/>
    <n v="245"/>
    <n v="245000"/>
    <n v="20416.666666666668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5"/>
    <x v="90"/>
    <x v="0"/>
    <m/>
    <x v="1"/>
    <x v="2"/>
    <x v="5"/>
    <x v="13"/>
    <n v="9"/>
    <n v="95"/>
    <n v="4.2"/>
    <n v="399"/>
    <n v="0"/>
    <n v="399"/>
    <n v="399000"/>
    <n v="332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6"/>
    <x v="91"/>
    <x v="0"/>
    <m/>
    <x v="1"/>
    <x v="2"/>
    <x v="5"/>
    <x v="13"/>
    <n v="6"/>
    <n v="70"/>
    <n v="2.8"/>
    <n v="196"/>
    <n v="0"/>
    <n v="196"/>
    <n v="196000"/>
    <n v="16333.333333333334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7"/>
    <x v="92"/>
    <x v="0"/>
    <m/>
    <x v="1"/>
    <x v="2"/>
    <x v="5"/>
    <x v="13"/>
    <n v="3"/>
    <n v="70"/>
    <n v="1.4"/>
    <n v="98"/>
    <m/>
    <n v="98"/>
    <n v="98000"/>
    <n v="8166.666666666667"/>
    <m/>
    <m/>
    <n v="3093"/>
    <n v="3094"/>
    <m/>
    <m/>
    <m/>
    <m/>
    <n v="138"/>
    <m/>
    <n v="2022"/>
    <m/>
    <m/>
    <m/>
  </r>
  <r>
    <x v="1"/>
    <x v="1"/>
    <x v="4"/>
    <x v="4"/>
    <x v="2"/>
    <x v="0"/>
    <x v="1"/>
    <x v="29"/>
    <x v="0"/>
    <x v="0"/>
    <m/>
    <x v="2"/>
    <x v="1"/>
    <x v="6"/>
    <x v="18"/>
    <n v="15"/>
    <n v="60"/>
    <n v="8.75"/>
    <n v="525"/>
    <n v="0"/>
    <n v="525"/>
    <n v="525000"/>
    <n v="4375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5"/>
    <x v="90"/>
    <x v="0"/>
    <m/>
    <x v="1"/>
    <x v="1"/>
    <x v="6"/>
    <x v="18"/>
    <n v="6"/>
    <n v="95"/>
    <n v="3.5"/>
    <n v="332.5"/>
    <n v="0"/>
    <n v="332.5"/>
    <n v="332500"/>
    <n v="27708.333333333332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8"/>
    <x v="93"/>
    <x v="0"/>
    <m/>
    <x v="1"/>
    <x v="1"/>
    <x v="6"/>
    <x v="18"/>
    <n v="7.5"/>
    <n v="70"/>
    <n v="4.375"/>
    <n v="306.25"/>
    <n v="0"/>
    <n v="306.25"/>
    <n v="306250"/>
    <n v="25520.833333333332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99"/>
    <x v="94"/>
    <x v="0"/>
    <m/>
    <x v="1"/>
    <x v="1"/>
    <x v="6"/>
    <x v="18"/>
    <n v="1.5"/>
    <n v="70"/>
    <n v="0.875"/>
    <n v="61.25"/>
    <n v="0"/>
    <n v="61.25"/>
    <n v="61250"/>
    <n v="5104.166666666667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72"/>
    <x v="0"/>
    <x v="0"/>
    <m/>
    <x v="2"/>
    <x v="3"/>
    <x v="0"/>
    <x v="0"/>
    <n v="60"/>
    <n v="50"/>
    <n v="0"/>
    <n v="0"/>
    <n v="0"/>
    <n v="0"/>
    <n v="0"/>
    <n v="0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100"/>
    <x v="0"/>
    <x v="0"/>
    <m/>
    <x v="0"/>
    <x v="3"/>
    <x v="0"/>
    <x v="0"/>
    <m/>
    <n v="0"/>
    <n v="0"/>
    <n v="0"/>
    <n v="2235.4940000000001"/>
    <n v="2235.4940000000001"/>
    <n v="2235494"/>
    <n v="186291.16666666666"/>
    <s v=" "/>
    <s v=" "/>
    <n v="3093"/>
    <n v="3094"/>
    <s v=" "/>
    <s v=" "/>
    <s v=" "/>
    <s v=" "/>
    <n v="138"/>
    <m/>
    <n v="2022"/>
    <m/>
    <m/>
    <m/>
  </r>
  <r>
    <x v="1"/>
    <x v="1"/>
    <x v="4"/>
    <x v="4"/>
    <x v="2"/>
    <x v="0"/>
    <x v="1"/>
    <x v="37"/>
    <x v="0"/>
    <x v="0"/>
    <m/>
    <x v="2"/>
    <x v="0"/>
    <x v="0"/>
    <x v="19"/>
    <n v="60"/>
    <n v="67"/>
    <n v="4"/>
    <n v="268"/>
    <m/>
    <n v="268"/>
    <n v="268000"/>
    <n v="22333.333333333332"/>
    <m/>
    <m/>
    <m/>
    <m/>
    <m/>
    <m/>
    <m/>
    <m/>
    <m/>
    <m/>
    <n v="2022"/>
    <m/>
    <m/>
    <m/>
  </r>
  <r>
    <x v="0"/>
    <x v="2"/>
    <x v="5"/>
    <x v="5"/>
    <x v="0"/>
    <x v="0"/>
    <x v="5"/>
    <x v="101"/>
    <x v="0"/>
    <x v="0"/>
    <m/>
    <x v="0"/>
    <x v="0"/>
    <x v="0"/>
    <x v="0"/>
    <m/>
    <m/>
    <n v="0"/>
    <n v="0"/>
    <n v="4.0199999999999996"/>
    <n v="4.0199999999999996"/>
    <n v="4019.9999999999995"/>
    <n v="334.99999999999994"/>
    <s v=" "/>
    <s v=" "/>
    <n v="3093"/>
    <n v="3094"/>
    <s v=" "/>
    <s v=" "/>
    <s v=" "/>
    <s v=" "/>
    <n v="125"/>
    <s v="UN drift, arvode studentrepr UN"/>
    <n v="2022"/>
    <m/>
    <m/>
    <m/>
  </r>
  <r>
    <x v="0"/>
    <x v="2"/>
    <x v="5"/>
    <x v="5"/>
    <x v="0"/>
    <x v="0"/>
    <x v="5"/>
    <x v="102"/>
    <x v="0"/>
    <x v="0"/>
    <m/>
    <x v="0"/>
    <x v="0"/>
    <x v="0"/>
    <x v="0"/>
    <m/>
    <m/>
    <n v="0"/>
    <n v="0"/>
    <n v="90"/>
    <n v="90"/>
    <n v="90000"/>
    <n v="7500"/>
    <s v=" "/>
    <s v=" "/>
    <n v="3093"/>
    <n v="3094"/>
    <s v=" "/>
    <s v=" "/>
    <s v=" "/>
    <s v=" "/>
    <n v="125"/>
    <s v="Drift program"/>
    <n v="2022"/>
    <m/>
    <m/>
    <m/>
  </r>
  <r>
    <x v="0"/>
    <x v="2"/>
    <x v="5"/>
    <x v="5"/>
    <x v="0"/>
    <x v="0"/>
    <x v="5"/>
    <x v="103"/>
    <x v="0"/>
    <x v="0"/>
    <m/>
    <x v="0"/>
    <x v="0"/>
    <x v="0"/>
    <x v="0"/>
    <m/>
    <n v="0"/>
    <n v="0"/>
    <n v="0"/>
    <n v="46.75"/>
    <n v="46.75"/>
    <n v="46750"/>
    <n v="3895.8333333333335"/>
    <s v=" "/>
    <s v=" "/>
    <n v="3093"/>
    <n v="3094"/>
    <s v=" "/>
    <s v=" "/>
    <s v=" "/>
    <s v=" "/>
    <n v="125"/>
    <s v="PD lön &amp; tillägg inkl. LKP"/>
    <n v="2022"/>
    <m/>
    <m/>
    <m/>
  </r>
  <r>
    <x v="0"/>
    <x v="2"/>
    <x v="5"/>
    <x v="5"/>
    <x v="0"/>
    <x v="0"/>
    <x v="5"/>
    <x v="3"/>
    <x v="0"/>
    <x v="0"/>
    <m/>
    <x v="0"/>
    <x v="0"/>
    <x v="0"/>
    <x v="0"/>
    <m/>
    <m/>
    <n v="0"/>
    <n v="0"/>
    <n v="308.53999999999996"/>
    <n v="308.53999999999996"/>
    <n v="308539.99999999994"/>
    <n v="25711.666666666661"/>
    <s v=" "/>
    <s v=" "/>
    <n v="3093"/>
    <n v="3094"/>
    <s v=" "/>
    <s v=" "/>
    <s v=" "/>
    <s v=" "/>
    <n v="125"/>
    <s v="SV, PH, kursadmin"/>
    <n v="2022"/>
    <m/>
    <m/>
    <m/>
  </r>
  <r>
    <x v="0"/>
    <x v="2"/>
    <x v="5"/>
    <x v="5"/>
    <x v="0"/>
    <x v="0"/>
    <x v="5"/>
    <x v="104"/>
    <x v="0"/>
    <x v="0"/>
    <m/>
    <x v="0"/>
    <x v="0"/>
    <x v="0"/>
    <x v="0"/>
    <m/>
    <n v="0"/>
    <n v="0"/>
    <n v="0"/>
    <n v="0"/>
    <n v="0"/>
    <n v="0"/>
    <n v="0"/>
    <s v=" "/>
    <s v=" "/>
    <n v="3093"/>
    <n v="3094"/>
    <s v=" "/>
    <s v=" "/>
    <s v=" "/>
    <s v=" "/>
    <n v="125"/>
    <s v="Ingår i rad 3, PD lön &amp; tillägg"/>
    <n v="2022"/>
    <m/>
    <m/>
    <m/>
  </r>
  <r>
    <x v="1"/>
    <x v="2"/>
    <x v="5"/>
    <x v="5"/>
    <x v="2"/>
    <x v="0"/>
    <x v="5"/>
    <x v="105"/>
    <x v="95"/>
    <x v="0"/>
    <m/>
    <x v="1"/>
    <x v="2"/>
    <x v="2"/>
    <x v="20"/>
    <n v="2.5"/>
    <n v="87.565645486911635"/>
    <n v="1.0416666666666667"/>
    <n v="91.214214048866296"/>
    <n v="0"/>
    <n v="91.214214048866296"/>
    <n v="91214.214048866299"/>
    <n v="7601.1845040721919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6"/>
    <x v="96"/>
    <x v="0"/>
    <m/>
    <x v="1"/>
    <x v="2"/>
    <x v="2"/>
    <x v="20"/>
    <n v="10"/>
    <n v="87.565645486911635"/>
    <n v="4.166666666666667"/>
    <n v="364.85685619546518"/>
    <n v="0"/>
    <n v="364.85685619546518"/>
    <n v="364856.8561954652"/>
    <n v="30404.738016288768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7"/>
    <x v="97"/>
    <x v="0"/>
    <m/>
    <x v="1"/>
    <x v="2"/>
    <x v="2"/>
    <x v="20"/>
    <n v="7.5"/>
    <n v="87.565645486911635"/>
    <n v="3.125"/>
    <n v="273.64264214659886"/>
    <n v="0"/>
    <n v="273.64264214659886"/>
    <n v="273642.64214659884"/>
    <n v="22803.553512216571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8"/>
    <x v="98"/>
    <x v="0"/>
    <m/>
    <x v="1"/>
    <x v="2"/>
    <x v="2"/>
    <x v="20"/>
    <n v="7.5"/>
    <n v="87.565645486911635"/>
    <n v="3.125"/>
    <n v="273.64264214659886"/>
    <n v="0"/>
    <n v="273.64264214659886"/>
    <n v="273642.64214659884"/>
    <n v="22803.553512216571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9"/>
    <x v="99"/>
    <x v="0"/>
    <m/>
    <x v="1"/>
    <x v="2"/>
    <x v="2"/>
    <x v="20"/>
    <n v="2.5"/>
    <n v="87.565645486911635"/>
    <n v="1.0416666666666667"/>
    <n v="91.214214048866296"/>
    <n v="0"/>
    <n v="91.214214048866296"/>
    <n v="91214.214048866299"/>
    <n v="7601.1845040721919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5"/>
    <x v="95"/>
    <x v="0"/>
    <m/>
    <x v="1"/>
    <x v="1"/>
    <x v="1"/>
    <x v="21"/>
    <n v="5"/>
    <n v="87.565645486911635"/>
    <n v="1.9166666666666667"/>
    <n v="167.83415384991397"/>
    <n v="0"/>
    <n v="167.83415384991397"/>
    <n v="167834.15384991397"/>
    <n v="13986.179487492831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10"/>
    <x v="100"/>
    <x v="0"/>
    <m/>
    <x v="1"/>
    <x v="1"/>
    <x v="1"/>
    <x v="21"/>
    <n v="7.5"/>
    <n v="107.42460490052039"/>
    <n v="2.875"/>
    <n v="308.84573908899614"/>
    <n v="0"/>
    <n v="308.84573908899614"/>
    <n v="308845.73908899614"/>
    <n v="25737.144924083012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6"/>
    <x v="96"/>
    <x v="0"/>
    <m/>
    <x v="1"/>
    <x v="1"/>
    <x v="1"/>
    <x v="21"/>
    <n v="5"/>
    <n v="87.565645486911635"/>
    <n v="1.9166666666666667"/>
    <n v="167.83415384991397"/>
    <n v="0"/>
    <n v="167.83415384991397"/>
    <n v="167834.15384991397"/>
    <n v="13986.179487492831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11"/>
    <x v="101"/>
    <x v="0"/>
    <m/>
    <x v="1"/>
    <x v="1"/>
    <x v="1"/>
    <x v="21"/>
    <n v="7.5"/>
    <n v="87.565645486911635"/>
    <n v="2.875"/>
    <n v="251.75123077487095"/>
    <n v="0"/>
    <n v="251.75123077487095"/>
    <n v="251751.23077487096"/>
    <n v="20979.269231239246"/>
    <s v=" "/>
    <s v=" "/>
    <n v="3093"/>
    <n v="3094"/>
    <s v=" "/>
    <s v=" "/>
    <s v=" "/>
    <s v=" "/>
    <n v="125"/>
    <m/>
    <n v="2022"/>
    <m/>
    <m/>
    <m/>
  </r>
  <r>
    <x v="1"/>
    <x v="2"/>
    <x v="5"/>
    <x v="5"/>
    <x v="2"/>
    <x v="0"/>
    <x v="5"/>
    <x v="109"/>
    <x v="99"/>
    <x v="0"/>
    <m/>
    <x v="1"/>
    <x v="1"/>
    <x v="1"/>
    <x v="21"/>
    <n v="5"/>
    <n v="87.565645486911635"/>
    <n v="1.9166666666666667"/>
    <n v="167.83415384991397"/>
    <n v="0"/>
    <n v="167.83415384991397"/>
    <n v="167834.15384991397"/>
    <n v="13986.179487492831"/>
    <s v=" "/>
    <s v=" "/>
    <n v="3093"/>
    <n v="3094"/>
    <s v=" "/>
    <s v=" "/>
    <s v=" "/>
    <s v=" "/>
    <n v="125"/>
    <m/>
    <n v="2022"/>
    <m/>
    <m/>
    <m/>
  </r>
  <r>
    <x v="0"/>
    <x v="2"/>
    <x v="6"/>
    <x v="6"/>
    <x v="0"/>
    <x v="0"/>
    <x v="5"/>
    <x v="101"/>
    <x v="0"/>
    <x v="0"/>
    <m/>
    <x v="0"/>
    <x v="0"/>
    <x v="0"/>
    <x v="0"/>
    <m/>
    <n v="0"/>
    <n v="0"/>
    <n v="0"/>
    <n v="16.079999999999998"/>
    <n v="16.079999999999998"/>
    <n v="16079.999999999998"/>
    <n v="1339.9999999999998"/>
    <s v=" "/>
    <s v=" "/>
    <n v="3093"/>
    <n v="3094"/>
    <s v=" "/>
    <s v=" "/>
    <s v=" "/>
    <s v=" "/>
    <n v="108"/>
    <s v="UN drift, arvode studentrepr UN"/>
    <n v="2022"/>
    <m/>
    <m/>
    <m/>
  </r>
  <r>
    <x v="0"/>
    <x v="2"/>
    <x v="6"/>
    <x v="6"/>
    <x v="0"/>
    <x v="0"/>
    <x v="5"/>
    <x v="102"/>
    <x v="0"/>
    <x v="0"/>
    <m/>
    <x v="0"/>
    <x v="0"/>
    <x v="0"/>
    <x v="0"/>
    <m/>
    <n v="0"/>
    <n v="0"/>
    <n v="0"/>
    <n v="210"/>
    <n v="210"/>
    <n v="210000"/>
    <n v="17500"/>
    <s v=" "/>
    <s v=" "/>
    <n v="3093"/>
    <n v="3094"/>
    <s v=" "/>
    <s v=" "/>
    <s v=" "/>
    <s v=" "/>
    <n v="108"/>
    <s v="Drift program"/>
    <n v="2022"/>
    <m/>
    <m/>
    <m/>
  </r>
  <r>
    <x v="0"/>
    <x v="2"/>
    <x v="6"/>
    <x v="6"/>
    <x v="0"/>
    <x v="0"/>
    <x v="5"/>
    <x v="103"/>
    <x v="0"/>
    <x v="0"/>
    <m/>
    <x v="0"/>
    <x v="3"/>
    <x v="0"/>
    <x v="0"/>
    <m/>
    <n v="0"/>
    <n v="0"/>
    <n v="0"/>
    <n v="233.75"/>
    <n v="233.75"/>
    <n v="233750"/>
    <n v="19479.166666666668"/>
    <s v=" "/>
    <s v=" "/>
    <n v="3093"/>
    <n v="3094"/>
    <s v=" "/>
    <s v=" "/>
    <s v=" "/>
    <s v=" "/>
    <n v="108"/>
    <s v="PD lön &amp; tillägg inkl. LKP"/>
    <n v="2022"/>
    <m/>
    <m/>
    <m/>
  </r>
  <r>
    <x v="0"/>
    <x v="2"/>
    <x v="6"/>
    <x v="6"/>
    <x v="0"/>
    <x v="0"/>
    <x v="5"/>
    <x v="3"/>
    <x v="0"/>
    <x v="0"/>
    <m/>
    <x v="0"/>
    <x v="0"/>
    <x v="0"/>
    <x v="0"/>
    <m/>
    <n v="0"/>
    <n v="0"/>
    <n v="0"/>
    <n v="641.96"/>
    <n v="641.96"/>
    <n v="641960"/>
    <n v="53496.666666666664"/>
    <s v=" "/>
    <s v=" "/>
    <n v="3093"/>
    <n v="3094"/>
    <s v=" "/>
    <s v=" "/>
    <s v=" "/>
    <s v=" "/>
    <n v="108"/>
    <s v="SV, PH, kursadmin"/>
    <n v="2022"/>
    <m/>
    <m/>
    <m/>
  </r>
  <r>
    <x v="0"/>
    <x v="2"/>
    <x v="6"/>
    <x v="6"/>
    <x v="0"/>
    <x v="0"/>
    <x v="5"/>
    <x v="104"/>
    <x v="0"/>
    <x v="0"/>
    <m/>
    <x v="0"/>
    <x v="3"/>
    <x v="0"/>
    <x v="0"/>
    <m/>
    <n v="0"/>
    <n v="0"/>
    <n v="0"/>
    <n v="0"/>
    <n v="0"/>
    <n v="0"/>
    <n v="0"/>
    <s v=" "/>
    <s v=" "/>
    <n v="3093"/>
    <n v="3094"/>
    <s v=" "/>
    <s v=" "/>
    <s v=" "/>
    <s v=" "/>
    <n v="108"/>
    <s v="Ingår i rad 19, PD lön &amp; tillägg"/>
    <n v="2022"/>
    <m/>
    <m/>
    <m/>
  </r>
  <r>
    <x v="1"/>
    <x v="2"/>
    <x v="6"/>
    <x v="6"/>
    <x v="2"/>
    <x v="0"/>
    <x v="5"/>
    <x v="112"/>
    <x v="102"/>
    <x v="0"/>
    <m/>
    <x v="1"/>
    <x v="2"/>
    <x v="2"/>
    <x v="22"/>
    <n v="9"/>
    <n v="88.345444903305008"/>
    <n v="9.3000000000000007"/>
    <n v="821.61263760073666"/>
    <n v="0"/>
    <n v="821.61263760073666"/>
    <n v="821612.63760073669"/>
    <n v="68467.719800061386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13"/>
    <x v="103"/>
    <x v="0"/>
    <m/>
    <x v="1"/>
    <x v="2"/>
    <x v="2"/>
    <x v="22"/>
    <n v="10.5"/>
    <n v="75"/>
    <n v="10.85"/>
    <n v="813.75"/>
    <n v="0"/>
    <n v="813.75"/>
    <n v="813750"/>
    <n v="67812.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14"/>
    <x v="104"/>
    <x v="0"/>
    <m/>
    <x v="1"/>
    <x v="2"/>
    <x v="2"/>
    <x v="22"/>
    <n v="10.5"/>
    <n v="111.30528480500001"/>
    <n v="10.85"/>
    <n v="1207.6623401342501"/>
    <n v="0"/>
    <n v="1207.6623401342501"/>
    <n v="1207662.3401342502"/>
    <n v="100638.5283445208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15"/>
    <x v="105"/>
    <x v="0"/>
    <m/>
    <x v="1"/>
    <x v="1"/>
    <x v="1"/>
    <x v="23"/>
    <n v="4.5"/>
    <n v="75"/>
    <n v="4.3499999999999996"/>
    <n v="326.25"/>
    <n v="0"/>
    <n v="326.25"/>
    <n v="326250"/>
    <n v="27187.5"/>
    <m/>
    <m/>
    <n v="3093"/>
    <n v="3094"/>
    <m/>
    <m/>
    <m/>
    <m/>
    <n v="108"/>
    <m/>
    <n v="2022"/>
    <m/>
    <m/>
    <m/>
  </r>
  <r>
    <x v="1"/>
    <x v="2"/>
    <x v="6"/>
    <x v="6"/>
    <x v="2"/>
    <x v="0"/>
    <x v="6"/>
    <x v="116"/>
    <x v="106"/>
    <x v="0"/>
    <m/>
    <x v="1"/>
    <x v="1"/>
    <x v="1"/>
    <x v="23"/>
    <n v="3"/>
    <n v="73"/>
    <n v="2.9"/>
    <n v="211.7"/>
    <n v="0"/>
    <n v="211.7"/>
    <n v="211700"/>
    <n v="17641.666666666668"/>
    <s v="K899001081"/>
    <s v="K799001081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17"/>
    <x v="107"/>
    <x v="0"/>
    <m/>
    <x v="1"/>
    <x v="1"/>
    <x v="1"/>
    <x v="23"/>
    <n v="15"/>
    <n v="111.29973591"/>
    <n v="14.5"/>
    <n v="1613.846170695"/>
    <n v="0"/>
    <n v="1613.846170695"/>
    <n v="1613846.1706949999"/>
    <n v="134487.1808912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18"/>
    <x v="108"/>
    <x v="0"/>
    <m/>
    <x v="1"/>
    <x v="1"/>
    <x v="1"/>
    <x v="23"/>
    <n v="7.5"/>
    <n v="110.2856501265"/>
    <n v="7.25"/>
    <n v="799.57096341712497"/>
    <n v="0"/>
    <n v="799.57096341712497"/>
    <n v="799570.96341712493"/>
    <n v="66630.913618093749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7"/>
    <x v="119"/>
    <x v="109"/>
    <x v="0"/>
    <m/>
    <x v="1"/>
    <x v="2"/>
    <x v="3"/>
    <x v="24"/>
    <n v="3"/>
    <n v="92"/>
    <n v="2.6"/>
    <n v="239.20000000000002"/>
    <n v="0"/>
    <n v="239.20000000000002"/>
    <n v="239200.00000000003"/>
    <n v="19933.333333333336"/>
    <s v="K899001081"/>
    <s v="C399001081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20"/>
    <x v="110"/>
    <x v="0"/>
    <m/>
    <x v="1"/>
    <x v="2"/>
    <x v="3"/>
    <x v="24"/>
    <n v="12"/>
    <n v="112.85"/>
    <n v="10.4"/>
    <n v="1173.6399999999999"/>
    <n v="0"/>
    <n v="1173.6399999999999"/>
    <n v="1173639.9999999998"/>
    <n v="97803.333333333314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21"/>
    <x v="111"/>
    <x v="0"/>
    <m/>
    <x v="1"/>
    <x v="2"/>
    <x v="3"/>
    <x v="24"/>
    <n v="7.5"/>
    <n v="112.85"/>
    <n v="6.5"/>
    <n v="733.52499999999998"/>
    <n v="0"/>
    <n v="733.52499999999998"/>
    <n v="733525"/>
    <n v="61127.083333333336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22"/>
    <x v="112"/>
    <x v="0"/>
    <m/>
    <x v="1"/>
    <x v="2"/>
    <x v="3"/>
    <x v="24"/>
    <n v="7.5"/>
    <n v="92.512863389899522"/>
    <n v="6.5"/>
    <n v="601.33361203434686"/>
    <n v="0"/>
    <n v="601.33361203434686"/>
    <n v="601333.61203434691"/>
    <n v="50111.134336195573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23"/>
    <x v="113"/>
    <x v="0"/>
    <m/>
    <x v="1"/>
    <x v="1"/>
    <x v="4"/>
    <x v="25"/>
    <n v="6"/>
    <n v="111.30528480500001"/>
    <n v="4.7"/>
    <n v="523.13483858350003"/>
    <n v="0"/>
    <n v="523.13483858350003"/>
    <n v="523134.83858350001"/>
    <n v="43594.569881958334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24"/>
    <x v="114"/>
    <x v="0"/>
    <m/>
    <x v="1"/>
    <x v="1"/>
    <x v="4"/>
    <x v="25"/>
    <n v="4.5"/>
    <n v="111.30528480500001"/>
    <n v="3.5249999999999999"/>
    <n v="392.35112893762505"/>
    <n v="0"/>
    <n v="392.35112893762505"/>
    <n v="392351.12893762504"/>
    <n v="32695.927411468754"/>
    <m/>
    <m/>
    <n v="3093"/>
    <n v="3094"/>
    <m/>
    <m/>
    <m/>
    <m/>
    <n v="108"/>
    <m/>
    <n v="2022"/>
    <m/>
    <m/>
    <m/>
  </r>
  <r>
    <x v="1"/>
    <x v="2"/>
    <x v="6"/>
    <x v="6"/>
    <x v="2"/>
    <x v="0"/>
    <x v="8"/>
    <x v="125"/>
    <x v="115"/>
    <x v="0"/>
    <m/>
    <x v="1"/>
    <x v="1"/>
    <x v="4"/>
    <x v="25"/>
    <n v="3"/>
    <n v="92"/>
    <n v="2.35"/>
    <n v="216.20000000000002"/>
    <n v="0"/>
    <n v="216.20000000000002"/>
    <n v="216200.00000000003"/>
    <n v="18016.666666666668"/>
    <s v="K899001081"/>
    <s v="C199001081"/>
    <n v="3093"/>
    <n v="3094"/>
    <m/>
    <m/>
    <m/>
    <m/>
    <n v="108"/>
    <m/>
    <n v="2022"/>
    <m/>
    <m/>
    <m/>
  </r>
  <r>
    <x v="1"/>
    <x v="2"/>
    <x v="6"/>
    <x v="6"/>
    <x v="2"/>
    <x v="0"/>
    <x v="5"/>
    <x v="126"/>
    <x v="116"/>
    <x v="0"/>
    <m/>
    <x v="1"/>
    <x v="1"/>
    <x v="4"/>
    <x v="25"/>
    <n v="7.5"/>
    <n v="115"/>
    <n v="5.875"/>
    <n v="675.625"/>
    <n v="0"/>
    <n v="675.625"/>
    <n v="675625"/>
    <n v="56302.083333333336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27"/>
    <x v="117"/>
    <x v="0"/>
    <m/>
    <x v="1"/>
    <x v="1"/>
    <x v="4"/>
    <x v="25"/>
    <n v="9"/>
    <n v="115"/>
    <n v="7.05"/>
    <n v="810.75"/>
    <n v="0"/>
    <n v="810.75"/>
    <n v="810750"/>
    <n v="67562.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06"/>
    <x v="118"/>
    <x v="0"/>
    <m/>
    <x v="1"/>
    <x v="2"/>
    <x v="5"/>
    <x v="26"/>
    <n v="10.5"/>
    <n v="110.2832926599562"/>
    <n v="8.0500000000000007"/>
    <n v="887.78050591264753"/>
    <n v="0"/>
    <n v="887.78050591264753"/>
    <n v="887780.50591264758"/>
    <n v="73981.70882605396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28"/>
    <x v="119"/>
    <x v="0"/>
    <m/>
    <x v="1"/>
    <x v="2"/>
    <x v="5"/>
    <x v="26"/>
    <n v="4.5"/>
    <n v="111.30528480500001"/>
    <n v="3.45"/>
    <n v="384.00323257725006"/>
    <n v="0"/>
    <n v="384.00323257725006"/>
    <n v="384003.23257725005"/>
    <n v="32000.26938143750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29"/>
    <x v="120"/>
    <x v="0"/>
    <m/>
    <x v="1"/>
    <x v="2"/>
    <x v="5"/>
    <x v="26"/>
    <n v="4.5"/>
    <n v="111.30528480500001"/>
    <n v="3.45"/>
    <n v="384.00323257725006"/>
    <n v="0"/>
    <n v="384.00323257725006"/>
    <n v="384003.23257725005"/>
    <n v="32000.269381437505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30"/>
    <x v="121"/>
    <x v="0"/>
    <m/>
    <x v="1"/>
    <x v="2"/>
    <x v="5"/>
    <x v="26"/>
    <n v="3"/>
    <n v="75"/>
    <n v="2.2999999999999998"/>
    <n v="172.5"/>
    <n v="0"/>
    <n v="172.5"/>
    <n v="172500"/>
    <n v="14375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9"/>
    <x v="29"/>
    <x v="1"/>
    <x v="0"/>
    <m/>
    <x v="2"/>
    <x v="2"/>
    <x v="5"/>
    <x v="26"/>
    <n v="7.5"/>
    <n v="73.030230607940254"/>
    <n v="5.75"/>
    <n v="419.92382599565644"/>
    <n v="0"/>
    <n v="419.92382599565644"/>
    <n v="419923.82599565643"/>
    <n v="34993.652166304702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106"/>
    <x v="118"/>
    <x v="0"/>
    <m/>
    <x v="1"/>
    <x v="1"/>
    <x v="6"/>
    <x v="27"/>
    <n v="4.5"/>
    <n v="110.2832926599562"/>
    <n v="2.9249999999999998"/>
    <n v="322.57863103037187"/>
    <n v="0"/>
    <n v="322.57863103037187"/>
    <n v="322578.63103037188"/>
    <n v="26881.552585864323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28"/>
    <x v="119"/>
    <x v="0"/>
    <m/>
    <x v="1"/>
    <x v="1"/>
    <x v="6"/>
    <x v="27"/>
    <n v="10.5"/>
    <n v="115"/>
    <n v="6.8250000000000002"/>
    <n v="784.875"/>
    <m/>
    <n v="784.875"/>
    <n v="784875"/>
    <n v="65406.25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31"/>
    <x v="122"/>
    <x v="0"/>
    <m/>
    <x v="1"/>
    <x v="1"/>
    <x v="6"/>
    <x v="27"/>
    <n v="12"/>
    <n v="115"/>
    <n v="7.8"/>
    <n v="897"/>
    <m/>
    <n v="897"/>
    <n v="897000"/>
    <n v="74750"/>
    <s v=" "/>
    <s v=" "/>
    <n v="3093"/>
    <n v="3094"/>
    <s v=" "/>
    <s v=" "/>
    <s v=" "/>
    <s v=" "/>
    <n v="108"/>
    <m/>
    <n v="2022"/>
    <m/>
    <m/>
    <m/>
  </r>
  <r>
    <x v="1"/>
    <x v="2"/>
    <x v="6"/>
    <x v="6"/>
    <x v="2"/>
    <x v="0"/>
    <x v="5"/>
    <x v="132"/>
    <x v="123"/>
    <x v="0"/>
    <m/>
    <x v="1"/>
    <x v="1"/>
    <x v="6"/>
    <x v="27"/>
    <n v="3"/>
    <n v="92.512863389899522"/>
    <n v="1.95"/>
    <n v="180.40008361030405"/>
    <m/>
    <n v="180.40008361030405"/>
    <n v="180400.08361030405"/>
    <n v="15033.34030085867"/>
    <m/>
    <m/>
    <n v="3093"/>
    <n v="3094"/>
    <m/>
    <m/>
    <m/>
    <m/>
    <n v="108"/>
    <m/>
    <n v="2022"/>
    <m/>
    <m/>
    <m/>
  </r>
  <r>
    <x v="1"/>
    <x v="2"/>
    <x v="6"/>
    <x v="6"/>
    <x v="2"/>
    <x v="0"/>
    <x v="5"/>
    <x v="72"/>
    <x v="0"/>
    <x v="0"/>
    <m/>
    <x v="2"/>
    <x v="3"/>
    <x v="0"/>
    <x v="2"/>
    <n v="60"/>
    <n v="88.341697676714972"/>
    <n v="0"/>
    <n v="0"/>
    <n v="0"/>
    <n v="0"/>
    <n v="0"/>
    <n v="0"/>
    <s v=" "/>
    <s v=" "/>
    <n v="3093"/>
    <n v="3094"/>
    <s v=" "/>
    <s v=" "/>
    <s v=" "/>
    <s v=" "/>
    <n v="108"/>
    <m/>
    <n v="2022"/>
    <m/>
    <m/>
    <m/>
  </r>
  <r>
    <x v="0"/>
    <x v="2"/>
    <x v="7"/>
    <x v="7"/>
    <x v="0"/>
    <x v="0"/>
    <x v="5"/>
    <x v="133"/>
    <x v="0"/>
    <x v="0"/>
    <m/>
    <x v="0"/>
    <x v="0"/>
    <x v="0"/>
    <x v="0"/>
    <m/>
    <n v="0"/>
    <n v="0"/>
    <n v="0"/>
    <n v="0"/>
    <n v="0"/>
    <n v="0"/>
    <n v="0"/>
    <s v=" "/>
    <s v=" "/>
    <n v="3093"/>
    <n v="3094"/>
    <s v=" "/>
    <s v=" "/>
    <s v=" "/>
    <s v=" "/>
    <n v="114"/>
    <s v="Ingår i rad 62, PD lön &amp; tillägg"/>
    <n v="2022"/>
    <m/>
    <m/>
    <m/>
  </r>
  <r>
    <x v="0"/>
    <x v="2"/>
    <x v="7"/>
    <x v="7"/>
    <x v="0"/>
    <x v="0"/>
    <x v="5"/>
    <x v="101"/>
    <x v="0"/>
    <x v="0"/>
    <m/>
    <x v="0"/>
    <x v="0"/>
    <x v="0"/>
    <x v="0"/>
    <m/>
    <n v="0"/>
    <n v="0"/>
    <n v="0"/>
    <n v="42.21"/>
    <n v="42.21"/>
    <n v="42210"/>
    <n v="3517.5"/>
    <s v=" "/>
    <s v=" "/>
    <n v="3093"/>
    <n v="3094"/>
    <s v=" "/>
    <s v=" "/>
    <s v=" "/>
    <s v=" "/>
    <n v="114"/>
    <s v="UN drift, arvode studentrepr UN"/>
    <n v="2022"/>
    <m/>
    <m/>
    <m/>
  </r>
  <r>
    <x v="0"/>
    <x v="2"/>
    <x v="7"/>
    <x v="7"/>
    <x v="0"/>
    <x v="0"/>
    <x v="5"/>
    <x v="102"/>
    <x v="0"/>
    <x v="0"/>
    <m/>
    <x v="0"/>
    <x v="0"/>
    <x v="0"/>
    <x v="0"/>
    <m/>
    <n v="0"/>
    <n v="0"/>
    <n v="0"/>
    <n v="105"/>
    <n v="105"/>
    <n v="105000"/>
    <n v="8750"/>
    <s v=" "/>
    <s v=" "/>
    <n v="3093"/>
    <n v="3094"/>
    <s v=" "/>
    <s v=" "/>
    <s v=" "/>
    <s v=" "/>
    <n v="114"/>
    <s v="Drift program"/>
    <n v="2022"/>
    <m/>
    <m/>
    <m/>
  </r>
  <r>
    <x v="0"/>
    <x v="2"/>
    <x v="7"/>
    <x v="7"/>
    <x v="0"/>
    <x v="0"/>
    <x v="5"/>
    <x v="103"/>
    <x v="0"/>
    <x v="0"/>
    <m/>
    <x v="0"/>
    <x v="0"/>
    <x v="0"/>
    <x v="0"/>
    <m/>
    <n v="0"/>
    <n v="0"/>
    <n v="0"/>
    <n v="594"/>
    <n v="594"/>
    <n v="594000"/>
    <n v="49500"/>
    <s v=" "/>
    <s v=" "/>
    <n v="3093"/>
    <n v="3094"/>
    <s v=" "/>
    <s v=" "/>
    <s v=" "/>
    <s v=" "/>
    <n v="114"/>
    <s v="PD lön &amp; tillägg inkl. LKP"/>
    <n v="2022"/>
    <m/>
    <m/>
    <m/>
  </r>
  <r>
    <x v="0"/>
    <x v="2"/>
    <x v="7"/>
    <x v="7"/>
    <x v="0"/>
    <x v="0"/>
    <x v="5"/>
    <x v="3"/>
    <x v="0"/>
    <x v="0"/>
    <m/>
    <x v="0"/>
    <x v="0"/>
    <x v="0"/>
    <x v="0"/>
    <m/>
    <n v="0"/>
    <n v="0"/>
    <n v="0"/>
    <n v="1400.15"/>
    <n v="1400.15"/>
    <n v="1400150"/>
    <n v="116679.16666666667"/>
    <s v=" "/>
    <s v=" "/>
    <n v="3093"/>
    <n v="3094"/>
    <s v=" "/>
    <s v=" "/>
    <s v=" "/>
    <s v=" "/>
    <n v="114"/>
    <s v="SV, PH, kurssam,  kursadmin, VFU-sam, int-sam"/>
    <n v="2022"/>
    <m/>
    <m/>
    <m/>
  </r>
  <r>
    <x v="1"/>
    <x v="2"/>
    <x v="7"/>
    <x v="7"/>
    <x v="2"/>
    <x v="0"/>
    <x v="5"/>
    <x v="134"/>
    <x v="124"/>
    <x v="0"/>
    <m/>
    <x v="1"/>
    <x v="2"/>
    <x v="2"/>
    <x v="28"/>
    <n v="15"/>
    <n v="91.296629881027769"/>
    <n v="21"/>
    <n v="1917.2292275015832"/>
    <n v="0"/>
    <n v="1917.2292275015832"/>
    <n v="1917229.2275015833"/>
    <n v="159769.1022917986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35"/>
    <x v="125"/>
    <x v="0"/>
    <m/>
    <x v="1"/>
    <x v="2"/>
    <x v="2"/>
    <x v="28"/>
    <n v="7.5"/>
    <n v="91.297996448261443"/>
    <n v="10.5"/>
    <n v="958.62896270674514"/>
    <n v="0"/>
    <n v="958.62896270674514"/>
    <n v="958628.96270674514"/>
    <n v="79885.746892228766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36"/>
    <x v="126"/>
    <x v="0"/>
    <m/>
    <x v="1"/>
    <x v="2"/>
    <x v="2"/>
    <x v="28"/>
    <n v="7.5"/>
    <n v="83.243762241044962"/>
    <n v="10.5"/>
    <n v="874.05950353097205"/>
    <n v="0"/>
    <n v="874.05950353097205"/>
    <n v="874059.50353097206"/>
    <n v="72838.291960914343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37"/>
    <x v="127"/>
    <x v="0"/>
    <m/>
    <x v="1"/>
    <x v="1"/>
    <x v="1"/>
    <x v="29"/>
    <n v="15"/>
    <n v="91.296629881027769"/>
    <n v="18"/>
    <n v="1643.3393378584999"/>
    <n v="0"/>
    <n v="1643.3393378584999"/>
    <n v="1643339.3378585"/>
    <n v="136944.94482154166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38"/>
    <x v="128"/>
    <x v="0"/>
    <m/>
    <x v="1"/>
    <x v="1"/>
    <x v="1"/>
    <x v="29"/>
    <n v="15"/>
    <n v="83.243762241044962"/>
    <n v="18"/>
    <n v="1498.3877203388092"/>
    <n v="0"/>
    <n v="1498.3877203388092"/>
    <n v="1498387.7203388093"/>
    <n v="124865.64336156745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39"/>
    <x v="129"/>
    <x v="0"/>
    <m/>
    <x v="1"/>
    <x v="2"/>
    <x v="3"/>
    <x v="30"/>
    <n v="15"/>
    <n v="83.243762241044962"/>
    <n v="17.5"/>
    <n v="1456.7658392182868"/>
    <n v="0"/>
    <n v="1456.7658392182868"/>
    <n v="1456765.8392182868"/>
    <n v="121397.15326819057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0"/>
    <x v="130"/>
    <x v="0"/>
    <m/>
    <x v="1"/>
    <x v="2"/>
    <x v="3"/>
    <x v="30"/>
    <n v="15"/>
    <n v="83.243762241044962"/>
    <n v="17.5"/>
    <n v="1456.7658392182868"/>
    <n v="0"/>
    <n v="1456.7658392182868"/>
    <n v="1456765.8392182868"/>
    <n v="121397.15326819057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1"/>
    <x v="131"/>
    <x v="0"/>
    <m/>
    <x v="1"/>
    <x v="1"/>
    <x v="4"/>
    <x v="31"/>
    <n v="7.5"/>
    <n v="91.296629881027769"/>
    <n v="8.25"/>
    <n v="753.19719651847913"/>
    <n v="0"/>
    <n v="753.19719651847913"/>
    <n v="753197.19651847915"/>
    <n v="62766.43304320659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2"/>
    <x v="132"/>
    <x v="0"/>
    <m/>
    <x v="1"/>
    <x v="1"/>
    <x v="4"/>
    <x v="31"/>
    <n v="22.5"/>
    <n v="119.2626978261125"/>
    <n v="24.75"/>
    <n v="2951.7517711962846"/>
    <n v="0"/>
    <n v="2951.7517711962846"/>
    <n v="2951751.7711962848"/>
    <n v="245979.3142663570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3"/>
    <x v="133"/>
    <x v="0"/>
    <m/>
    <x v="1"/>
    <x v="2"/>
    <x v="5"/>
    <x v="32"/>
    <n v="12"/>
    <n v="83.243762241044962"/>
    <n v="12.8"/>
    <n v="1065.5201566853755"/>
    <n v="0"/>
    <n v="1065.5201566853755"/>
    <n v="1065520.1566853754"/>
    <n v="88793.346390447943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4"/>
    <x v="134"/>
    <x v="0"/>
    <m/>
    <x v="1"/>
    <x v="2"/>
    <x v="5"/>
    <x v="32"/>
    <n v="4.5"/>
    <n v="91.297996448261443"/>
    <n v="4.8"/>
    <n v="438.23038295165492"/>
    <n v="0"/>
    <n v="438.23038295165492"/>
    <n v="438230.3829516549"/>
    <n v="36519.198579304575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5"/>
    <x v="135"/>
    <x v="0"/>
    <m/>
    <x v="1"/>
    <x v="2"/>
    <x v="5"/>
    <x v="32"/>
    <n v="6"/>
    <n v="111.05838472062489"/>
    <n v="6.4"/>
    <n v="710.77366221199929"/>
    <n v="0"/>
    <n v="710.77366221199929"/>
    <n v="710773.6622119993"/>
    <n v="59231.13851766660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2"/>
    <x v="146"/>
    <x v="136"/>
    <x v="0"/>
    <m/>
    <x v="1"/>
    <x v="2"/>
    <x v="5"/>
    <x v="32"/>
    <n v="4.5"/>
    <n v="83.243762241044962"/>
    <n v="4.8"/>
    <n v="399.57005875701583"/>
    <n v="0"/>
    <n v="399.57005875701583"/>
    <n v="399570.05875701585"/>
    <n v="33297.504896417988"/>
    <s v="K899001141"/>
    <s v="H199001141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7"/>
    <x v="137"/>
    <x v="0"/>
    <m/>
    <x v="1"/>
    <x v="2"/>
    <x v="5"/>
    <x v="32"/>
    <n v="3"/>
    <n v="83.243762241044962"/>
    <n v="3.2"/>
    <n v="266.38003917134387"/>
    <n v="0"/>
    <n v="266.38003917134387"/>
    <n v="266380.03917134384"/>
    <n v="22198.336597611986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8"/>
    <x v="138"/>
    <x v="0"/>
    <m/>
    <x v="1"/>
    <x v="1"/>
    <x v="6"/>
    <x v="23"/>
    <n v="7.5"/>
    <n v="94.960168921560381"/>
    <n v="7.25"/>
    <n v="688.46122468131273"/>
    <n v="0"/>
    <n v="688.46122468131273"/>
    <n v="688461.22468131268"/>
    <n v="57371.768723442721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49"/>
    <x v="0"/>
    <x v="0"/>
    <m/>
    <x v="2"/>
    <x v="1"/>
    <x v="6"/>
    <x v="23"/>
    <n v="22.5"/>
    <n v="80.305000000000007"/>
    <n v="21.75"/>
    <n v="1746.6337500000002"/>
    <n v="0"/>
    <n v="1746.6337500000002"/>
    <n v="1746633.7500000002"/>
    <n v="145552.81250000003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0"/>
    <x v="139"/>
    <x v="0"/>
    <m/>
    <x v="1"/>
    <x v="2"/>
    <x v="7"/>
    <x v="32"/>
    <n v="25.5"/>
    <n v="137.07206042095146"/>
    <n v="27.2"/>
    <n v="3728.3600434498794"/>
    <n v="0"/>
    <n v="3728.3600434498794"/>
    <n v="3728360.0434498796"/>
    <n v="310696.67028748995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1"/>
    <x v="140"/>
    <x v="0"/>
    <m/>
    <x v="1"/>
    <x v="2"/>
    <x v="7"/>
    <x v="32"/>
    <n v="4.5"/>
    <n v="349.20215529183832"/>
    <n v="4.8"/>
    <n v="1676.1703454008239"/>
    <n v="0"/>
    <n v="1676.1703454008239"/>
    <n v="1676170.3454008237"/>
    <n v="139680.86211673531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2"/>
    <x v="141"/>
    <x v="0"/>
    <m/>
    <x v="1"/>
    <x v="1"/>
    <x v="8"/>
    <x v="32"/>
    <n v="6"/>
    <n v="111.05838472062489"/>
    <n v="6.4"/>
    <n v="710.77366221199929"/>
    <n v="0"/>
    <n v="710.77366221199929"/>
    <n v="710773.6622119993"/>
    <n v="59231.13851766660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3"/>
    <x v="142"/>
    <x v="0"/>
    <m/>
    <x v="1"/>
    <x v="1"/>
    <x v="8"/>
    <x v="32"/>
    <n v="19.5"/>
    <n v="111.05838472062489"/>
    <n v="20.8"/>
    <n v="2310.0144021889978"/>
    <n v="0"/>
    <n v="2310.0144021889978"/>
    <n v="2310014.4021889977"/>
    <n v="192501.2001824164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4"/>
    <x v="143"/>
    <x v="0"/>
    <m/>
    <x v="1"/>
    <x v="1"/>
    <x v="8"/>
    <x v="32"/>
    <n v="4.5"/>
    <n v="83.243762241044962"/>
    <n v="4.8"/>
    <n v="399.57005875701583"/>
    <n v="0"/>
    <n v="399.57005875701583"/>
    <n v="399570.05875701585"/>
    <n v="33297.50489641798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5"/>
    <x v="144"/>
    <x v="0"/>
    <m/>
    <x v="1"/>
    <x v="2"/>
    <x v="9"/>
    <x v="22"/>
    <n v="6"/>
    <n v="83.243762241044962"/>
    <n v="6.2"/>
    <n v="516.1113258944788"/>
    <n v="0"/>
    <n v="516.1113258944788"/>
    <n v="516111.32589447882"/>
    <n v="43009.277157873235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6"/>
    <x v="145"/>
    <x v="0"/>
    <m/>
    <x v="1"/>
    <x v="2"/>
    <x v="9"/>
    <x v="22"/>
    <n v="24"/>
    <n v="156.58231719619633"/>
    <n v="24.8"/>
    <n v="3883.241466465669"/>
    <n v="0"/>
    <n v="3883.241466465669"/>
    <n v="3883241.4664656688"/>
    <n v="323603.45553880575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5"/>
    <x v="144"/>
    <x v="0"/>
    <m/>
    <x v="1"/>
    <x v="1"/>
    <x v="10"/>
    <x v="33"/>
    <n v="24"/>
    <n v="83.243762241044962"/>
    <n v="22"/>
    <n v="1831.3627693029891"/>
    <n v="0"/>
    <n v="1831.3627693029891"/>
    <n v="1831362.7693029891"/>
    <n v="152613.56410858242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6"/>
    <x v="145"/>
    <x v="0"/>
    <m/>
    <x v="1"/>
    <x v="1"/>
    <x v="10"/>
    <x v="33"/>
    <n v="6"/>
    <n v="156.58231719619633"/>
    <n v="5.5"/>
    <n v="861.20274457907976"/>
    <n v="0"/>
    <n v="861.20274457907976"/>
    <n v="861202.74457907979"/>
    <n v="71766.89538158998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72"/>
    <x v="0"/>
    <x v="0"/>
    <m/>
    <x v="2"/>
    <x v="3"/>
    <x v="0"/>
    <x v="9"/>
    <n v="60"/>
    <n v="83.381341454444794"/>
    <n v="3"/>
    <n v="250.14402436333438"/>
    <n v="0"/>
    <n v="250.14402436333438"/>
    <n v="250144.02436333438"/>
    <n v="20845.335363611197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7"/>
    <x v="0"/>
    <x v="0"/>
    <m/>
    <x v="0"/>
    <x v="3"/>
    <x v="0"/>
    <x v="0"/>
    <m/>
    <n v="0"/>
    <n v="0"/>
    <n v="0"/>
    <n v="215"/>
    <n v="215"/>
    <n v="215000"/>
    <n v="17916.666666666668"/>
    <s v=" "/>
    <s v=" "/>
    <n v="3093"/>
    <n v="3094"/>
    <s v=" "/>
    <s v=" "/>
    <s v=" "/>
    <s v=" "/>
    <n v="114"/>
    <m/>
    <n v="2022"/>
    <m/>
    <m/>
    <m/>
  </r>
  <r>
    <x v="1"/>
    <x v="2"/>
    <x v="7"/>
    <x v="7"/>
    <x v="2"/>
    <x v="0"/>
    <x v="5"/>
    <x v="158"/>
    <x v="0"/>
    <x v="0"/>
    <m/>
    <x v="2"/>
    <x v="0"/>
    <x v="0"/>
    <x v="34"/>
    <n v="60"/>
    <m/>
    <n v="5.5"/>
    <n v="0"/>
    <m/>
    <n v="0"/>
    <n v="0"/>
    <n v="0"/>
    <m/>
    <m/>
    <m/>
    <m/>
    <m/>
    <m/>
    <m/>
    <m/>
    <m/>
    <m/>
    <n v="2022"/>
    <m/>
    <m/>
    <m/>
  </r>
  <r>
    <x v="0"/>
    <x v="2"/>
    <x v="8"/>
    <x v="8"/>
    <x v="0"/>
    <x v="0"/>
    <x v="5"/>
    <x v="133"/>
    <x v="0"/>
    <x v="0"/>
    <m/>
    <x v="0"/>
    <x v="0"/>
    <x v="0"/>
    <x v="0"/>
    <m/>
    <m/>
    <n v="0"/>
    <n v="0"/>
    <n v="0"/>
    <n v="0"/>
    <n v="0"/>
    <n v="0"/>
    <s v=" "/>
    <s v=" "/>
    <n v="3093"/>
    <n v="3094"/>
    <s v=" "/>
    <s v=" "/>
    <s v=" "/>
    <s v=" "/>
    <n v="105"/>
    <s v="Ingår i rad 95, PD lön &amp; tillägg"/>
    <n v="2022"/>
    <m/>
    <m/>
    <m/>
  </r>
  <r>
    <x v="0"/>
    <x v="2"/>
    <x v="8"/>
    <x v="8"/>
    <x v="0"/>
    <x v="0"/>
    <x v="5"/>
    <x v="101"/>
    <x v="0"/>
    <x v="0"/>
    <m/>
    <x v="0"/>
    <x v="0"/>
    <x v="0"/>
    <x v="0"/>
    <m/>
    <m/>
    <n v="0"/>
    <n v="0"/>
    <n v="4.6900000000000004"/>
    <n v="4.6900000000000004"/>
    <n v="4690"/>
    <n v="390.83333333333331"/>
    <s v=" "/>
    <s v=" "/>
    <n v="3093"/>
    <n v="3094"/>
    <s v=" "/>
    <s v=" "/>
    <s v=" "/>
    <s v=" "/>
    <n v="105"/>
    <s v="UN drift, arvode studentrepr UN"/>
    <n v="2022"/>
    <m/>
    <m/>
    <m/>
  </r>
  <r>
    <x v="0"/>
    <x v="2"/>
    <x v="8"/>
    <x v="8"/>
    <x v="0"/>
    <x v="0"/>
    <x v="5"/>
    <x v="102"/>
    <x v="0"/>
    <x v="0"/>
    <m/>
    <x v="0"/>
    <x v="0"/>
    <x v="0"/>
    <x v="0"/>
    <m/>
    <m/>
    <n v="0"/>
    <n v="0"/>
    <n v="32"/>
    <n v="32"/>
    <n v="32000"/>
    <n v="2666.6666666666665"/>
    <s v=" "/>
    <s v=" "/>
    <n v="3093"/>
    <n v="3094"/>
    <s v=" "/>
    <s v=" "/>
    <s v=" "/>
    <s v=" "/>
    <n v="105"/>
    <s v="Drift program"/>
    <n v="2022"/>
    <m/>
    <m/>
    <m/>
  </r>
  <r>
    <x v="0"/>
    <x v="2"/>
    <x v="8"/>
    <x v="8"/>
    <x v="0"/>
    <x v="0"/>
    <x v="5"/>
    <x v="103"/>
    <x v="0"/>
    <x v="0"/>
    <m/>
    <x v="0"/>
    <x v="0"/>
    <x v="0"/>
    <x v="0"/>
    <m/>
    <n v="0"/>
    <n v="0"/>
    <n v="0"/>
    <n v="150"/>
    <n v="150"/>
    <n v="150000"/>
    <n v="12500"/>
    <s v=" "/>
    <s v=" "/>
    <n v="3093"/>
    <n v="3094"/>
    <s v=" "/>
    <s v=" "/>
    <s v=" "/>
    <s v=" "/>
    <n v="105"/>
    <s v="PD lön &amp; tillägg inkl. LKP"/>
    <n v="2022"/>
    <m/>
    <m/>
    <m/>
  </r>
  <r>
    <x v="0"/>
    <x v="2"/>
    <x v="8"/>
    <x v="8"/>
    <x v="0"/>
    <x v="0"/>
    <x v="5"/>
    <x v="3"/>
    <x v="0"/>
    <x v="0"/>
    <m/>
    <x v="0"/>
    <x v="0"/>
    <x v="0"/>
    <x v="0"/>
    <m/>
    <m/>
    <n v="0"/>
    <n v="0"/>
    <n v="191.78"/>
    <n v="191.78"/>
    <n v="191780"/>
    <n v="15981.666666666666"/>
    <s v=" "/>
    <s v=" "/>
    <n v="3093"/>
    <n v="3094"/>
    <s v=" "/>
    <s v=" "/>
    <s v=" "/>
    <s v=" "/>
    <n v="105"/>
    <s v="SV, PH, kursadmin"/>
    <n v="2022"/>
    <m/>
    <m/>
    <m/>
  </r>
  <r>
    <x v="1"/>
    <x v="2"/>
    <x v="8"/>
    <x v="8"/>
    <x v="2"/>
    <x v="0"/>
    <x v="5"/>
    <x v="159"/>
    <x v="146"/>
    <x v="0"/>
    <n v="0.5"/>
    <x v="1"/>
    <x v="2"/>
    <x v="2"/>
    <x v="35"/>
    <n v="15"/>
    <n v="155.74666666666667"/>
    <n v="5"/>
    <n v="778.73333333333335"/>
    <m/>
    <n v="778.73333333333335"/>
    <n v="778733.33333333337"/>
    <n v="64894.444444444445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60"/>
    <x v="146"/>
    <x v="0"/>
    <n v="0.5"/>
    <x v="1"/>
    <x v="1"/>
    <x v="1"/>
    <x v="36"/>
    <n v="15"/>
    <n v="155.74666666666667"/>
    <n v="4.75"/>
    <n v="739.79666666666662"/>
    <m/>
    <n v="739.79666666666662"/>
    <n v="739796.66666666663"/>
    <n v="61649.722222222219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61"/>
    <x v="146"/>
    <x v="0"/>
    <n v="0.5"/>
    <x v="1"/>
    <x v="2"/>
    <x v="3"/>
    <x v="8"/>
    <n v="15"/>
    <n v="155.74666666666667"/>
    <n v="4.5"/>
    <n v="700.86"/>
    <m/>
    <n v="700.86"/>
    <n v="700860"/>
    <n v="58405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62"/>
    <x v="146"/>
    <x v="0"/>
    <n v="0.5"/>
    <x v="1"/>
    <x v="1"/>
    <x v="4"/>
    <x v="37"/>
    <n v="15"/>
    <n v="155.74666666666667"/>
    <n v="3.25"/>
    <n v="506.17666666666668"/>
    <m/>
    <n v="506.17666666666668"/>
    <n v="506176.66666666669"/>
    <n v="42181.388888888891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63"/>
    <x v="146"/>
    <x v="0"/>
    <n v="0.5"/>
    <x v="1"/>
    <x v="2"/>
    <x v="5"/>
    <x v="37"/>
    <n v="15"/>
    <n v="155.74666666666667"/>
    <n v="3.25"/>
    <n v="506.17666666666668"/>
    <m/>
    <n v="506.17666666666668"/>
    <n v="506176.66666666669"/>
    <n v="42181.388888888891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64"/>
    <x v="146"/>
    <x v="0"/>
    <n v="0.5"/>
    <x v="1"/>
    <x v="1"/>
    <x v="6"/>
    <x v="37"/>
    <n v="15"/>
    <n v="155.74666666666667"/>
    <n v="3.25"/>
    <n v="506.17666666666668"/>
    <m/>
    <n v="506.17666666666668"/>
    <n v="506176.66666666669"/>
    <n v="42181.388888888891"/>
    <s v=" "/>
    <s v=" "/>
    <n v="3093"/>
    <n v="3094"/>
    <s v=" "/>
    <s v=" "/>
    <s v=" "/>
    <s v=" "/>
    <n v="105"/>
    <m/>
    <n v="2022"/>
    <m/>
    <m/>
    <m/>
  </r>
  <r>
    <x v="1"/>
    <x v="2"/>
    <x v="8"/>
    <x v="8"/>
    <x v="2"/>
    <x v="0"/>
    <x v="5"/>
    <x v="158"/>
    <x v="1"/>
    <x v="0"/>
    <m/>
    <x v="2"/>
    <x v="0"/>
    <x v="0"/>
    <x v="2"/>
    <n v="60"/>
    <m/>
    <n v="0"/>
    <n v="0"/>
    <m/>
    <n v="0"/>
    <n v="0"/>
    <n v="0"/>
    <m/>
    <m/>
    <m/>
    <m/>
    <m/>
    <m/>
    <m/>
    <m/>
    <m/>
    <m/>
    <n v="2022"/>
    <m/>
    <m/>
    <m/>
  </r>
  <r>
    <x v="0"/>
    <x v="3"/>
    <x v="9"/>
    <x v="9"/>
    <x v="0"/>
    <x v="0"/>
    <x v="10"/>
    <x v="0"/>
    <x v="0"/>
    <x v="0"/>
    <m/>
    <x v="3"/>
    <x v="3"/>
    <x v="0"/>
    <x v="0"/>
    <m/>
    <n v="0"/>
    <n v="0"/>
    <n v="0"/>
    <n v="194"/>
    <n v="194"/>
    <n v="194000"/>
    <n v="16166.666666666666"/>
    <s v=" "/>
    <s v=" "/>
    <n v="3564"/>
    <n v="3564"/>
    <m/>
    <m/>
    <m/>
    <m/>
    <n v="41"/>
    <m/>
    <n v="2019"/>
    <m/>
    <m/>
    <m/>
  </r>
  <r>
    <x v="0"/>
    <x v="3"/>
    <x v="9"/>
    <x v="9"/>
    <x v="0"/>
    <x v="0"/>
    <x v="10"/>
    <x v="165"/>
    <x v="0"/>
    <x v="0"/>
    <m/>
    <x v="3"/>
    <x v="3"/>
    <x v="0"/>
    <x v="0"/>
    <m/>
    <m/>
    <n v="0"/>
    <n v="0"/>
    <n v="92.852000000000004"/>
    <n v="92.852000000000004"/>
    <n v="92852"/>
    <n v="7737.666666666667"/>
    <s v=" "/>
    <s v=" "/>
    <n v="3564"/>
    <n v="3564"/>
    <m/>
    <m/>
    <m/>
    <m/>
    <n v="41"/>
    <m/>
    <n v="2019"/>
    <m/>
    <m/>
    <m/>
  </r>
  <r>
    <x v="1"/>
    <x v="3"/>
    <x v="9"/>
    <x v="9"/>
    <x v="2"/>
    <x v="0"/>
    <x v="10"/>
    <x v="166"/>
    <x v="0"/>
    <x v="0"/>
    <m/>
    <x v="3"/>
    <x v="2"/>
    <x v="2"/>
    <x v="38"/>
    <n v="30"/>
    <n v="378.43675000000002"/>
    <n v="8"/>
    <n v="3027.4940000000001"/>
    <m/>
    <n v="3027.4940000000001"/>
    <n v="3027494"/>
    <n v="252291.16666666666"/>
    <m/>
    <m/>
    <n v="3564"/>
    <n v="3564"/>
    <m/>
    <m/>
    <m/>
    <m/>
    <n v="41"/>
    <m/>
    <n v="2019"/>
    <m/>
    <m/>
    <m/>
  </r>
  <r>
    <x v="1"/>
    <x v="3"/>
    <x v="9"/>
    <x v="9"/>
    <x v="2"/>
    <x v="0"/>
    <x v="10"/>
    <x v="166"/>
    <x v="0"/>
    <x v="0"/>
    <m/>
    <x v="3"/>
    <x v="1"/>
    <x v="1"/>
    <x v="38"/>
    <n v="30"/>
    <n v="378.43675000000002"/>
    <n v="8"/>
    <n v="3027.4940000000001"/>
    <m/>
    <n v="3027.4940000000001"/>
    <n v="3027494"/>
    <n v="252291.16666666666"/>
    <m/>
    <m/>
    <n v="3564"/>
    <n v="3564"/>
    <m/>
    <m/>
    <m/>
    <m/>
    <n v="41"/>
    <m/>
    <n v="2019"/>
    <m/>
    <m/>
    <m/>
  </r>
  <r>
    <x v="0"/>
    <x v="3"/>
    <x v="10"/>
    <x v="10"/>
    <x v="0"/>
    <x v="0"/>
    <x v="10"/>
    <x v="3"/>
    <x v="0"/>
    <x v="0"/>
    <m/>
    <x v="0"/>
    <x v="0"/>
    <x v="0"/>
    <x v="0"/>
    <m/>
    <n v="0"/>
    <n v="0"/>
    <n v="0"/>
    <n v="11.271000000000001"/>
    <n v="11.271000000000001"/>
    <n v="11271"/>
    <n v="939.25"/>
    <s v=" "/>
    <s v=" "/>
    <n v="3093"/>
    <n v="3094"/>
    <m/>
    <m/>
    <m/>
    <m/>
    <n v="127"/>
    <m/>
    <n v="2019"/>
    <m/>
    <m/>
    <m/>
  </r>
  <r>
    <x v="0"/>
    <x v="3"/>
    <x v="10"/>
    <x v="10"/>
    <x v="0"/>
    <x v="0"/>
    <x v="10"/>
    <x v="3"/>
    <x v="0"/>
    <x v="0"/>
    <m/>
    <x v="0"/>
    <x v="0"/>
    <x v="0"/>
    <x v="0"/>
    <m/>
    <n v="0"/>
    <n v="0"/>
    <n v="0"/>
    <n v="10.512"/>
    <n v="10.512"/>
    <n v="10512"/>
    <n v="876"/>
    <s v=" "/>
    <s v=" "/>
    <n v="3093"/>
    <n v="3094"/>
    <m/>
    <m/>
    <m/>
    <m/>
    <n v="127"/>
    <m/>
    <n v="2019"/>
    <m/>
    <m/>
    <m/>
  </r>
  <r>
    <x v="0"/>
    <x v="3"/>
    <x v="10"/>
    <x v="10"/>
    <x v="0"/>
    <x v="0"/>
    <x v="10"/>
    <x v="1"/>
    <x v="0"/>
    <x v="0"/>
    <m/>
    <x v="0"/>
    <x v="0"/>
    <x v="0"/>
    <x v="0"/>
    <m/>
    <n v="0"/>
    <n v="0"/>
    <n v="0"/>
    <n v="29.527999999999999"/>
    <n v="29.527999999999999"/>
    <n v="29528"/>
    <n v="2460.6666666666665"/>
    <s v=" "/>
    <s v=" "/>
    <n v="3093"/>
    <n v="3094"/>
    <m/>
    <m/>
    <m/>
    <m/>
    <n v="127"/>
    <m/>
    <n v="2019"/>
    <m/>
    <m/>
    <m/>
  </r>
  <r>
    <x v="0"/>
    <x v="3"/>
    <x v="10"/>
    <x v="10"/>
    <x v="0"/>
    <x v="0"/>
    <x v="10"/>
    <x v="2"/>
    <x v="0"/>
    <x v="0"/>
    <m/>
    <x v="0"/>
    <x v="0"/>
    <x v="0"/>
    <x v="0"/>
    <m/>
    <n v="0"/>
    <n v="0"/>
    <n v="0"/>
    <n v="8.23"/>
    <n v="8.23"/>
    <n v="8230"/>
    <n v="685.83333333333337"/>
    <s v=" "/>
    <s v=" "/>
    <n v="3093"/>
    <n v="3094"/>
    <m/>
    <m/>
    <m/>
    <m/>
    <n v="127"/>
    <m/>
    <n v="2019"/>
    <m/>
    <m/>
    <m/>
  </r>
  <r>
    <x v="0"/>
    <x v="3"/>
    <x v="10"/>
    <x v="10"/>
    <x v="0"/>
    <x v="0"/>
    <x v="10"/>
    <x v="0"/>
    <x v="0"/>
    <x v="0"/>
    <m/>
    <x v="0"/>
    <x v="0"/>
    <x v="0"/>
    <x v="0"/>
    <m/>
    <n v="0"/>
    <n v="0"/>
    <n v="0"/>
    <n v="101"/>
    <n v="101"/>
    <n v="101000"/>
    <n v="8416.6666666666661"/>
    <s v=" "/>
    <s v=" "/>
    <n v="3093"/>
    <n v="3094"/>
    <m/>
    <m/>
    <m/>
    <m/>
    <n v="127"/>
    <m/>
    <n v="2019"/>
    <m/>
    <m/>
    <m/>
  </r>
  <r>
    <x v="1"/>
    <x v="3"/>
    <x v="10"/>
    <x v="10"/>
    <x v="2"/>
    <x v="0"/>
    <x v="10"/>
    <x v="167"/>
    <x v="147"/>
    <x v="0"/>
    <m/>
    <x v="1"/>
    <x v="2"/>
    <x v="2"/>
    <x v="39"/>
    <n v="7.5"/>
    <n v="100"/>
    <n v="1.875"/>
    <n v="187.5"/>
    <n v="0"/>
    <n v="187.5"/>
    <n v="187500"/>
    <n v="15625"/>
    <s v=" "/>
    <s v=" "/>
    <n v="3093"/>
    <n v="3094"/>
    <m/>
    <m/>
    <m/>
    <m/>
    <n v="127"/>
    <m/>
    <n v="2019"/>
    <m/>
    <m/>
    <m/>
  </r>
  <r>
    <x v="1"/>
    <x v="3"/>
    <x v="10"/>
    <x v="10"/>
    <x v="2"/>
    <x v="0"/>
    <x v="10"/>
    <x v="147"/>
    <x v="148"/>
    <x v="0"/>
    <m/>
    <x v="1"/>
    <x v="2"/>
    <x v="2"/>
    <x v="39"/>
    <n v="7.5"/>
    <n v="100"/>
    <n v="1.875"/>
    <n v="187.5"/>
    <n v="0"/>
    <n v="187.5"/>
    <n v="187500"/>
    <n v="15625"/>
    <s v=" "/>
    <s v=" "/>
    <n v="3093"/>
    <n v="3094"/>
    <m/>
    <m/>
    <m/>
    <m/>
    <n v="127"/>
    <m/>
    <n v="2019"/>
    <m/>
    <m/>
    <m/>
  </r>
  <r>
    <x v="1"/>
    <x v="3"/>
    <x v="10"/>
    <x v="10"/>
    <x v="2"/>
    <x v="0"/>
    <x v="10"/>
    <x v="168"/>
    <x v="149"/>
    <x v="0"/>
    <m/>
    <x v="1"/>
    <x v="2"/>
    <x v="2"/>
    <x v="39"/>
    <n v="12"/>
    <n v="92.363"/>
    <n v="3"/>
    <n v="277.089"/>
    <n v="0"/>
    <n v="277.089"/>
    <n v="277089"/>
    <n v="23090.75"/>
    <s v=" "/>
    <s v=" "/>
    <n v="3093"/>
    <n v="3094"/>
    <m/>
    <m/>
    <m/>
    <m/>
    <n v="127"/>
    <m/>
    <n v="2019"/>
    <m/>
    <m/>
    <m/>
  </r>
  <r>
    <x v="1"/>
    <x v="3"/>
    <x v="10"/>
    <x v="10"/>
    <x v="2"/>
    <x v="0"/>
    <x v="10"/>
    <x v="169"/>
    <x v="150"/>
    <x v="0"/>
    <m/>
    <x v="1"/>
    <x v="2"/>
    <x v="2"/>
    <x v="39"/>
    <n v="3"/>
    <n v="100"/>
    <n v="0.75"/>
    <n v="75"/>
    <n v="0"/>
    <n v="75"/>
    <n v="75000"/>
    <n v="6250"/>
    <s v=" "/>
    <s v=" "/>
    <n v="3093"/>
    <n v="3094"/>
    <m/>
    <m/>
    <m/>
    <m/>
    <n v="127"/>
    <m/>
    <n v="2019"/>
    <m/>
    <m/>
    <m/>
  </r>
  <r>
    <x v="1"/>
    <x v="3"/>
    <x v="10"/>
    <x v="10"/>
    <x v="2"/>
    <x v="0"/>
    <x v="10"/>
    <x v="72"/>
    <x v="0"/>
    <x v="0"/>
    <m/>
    <x v="2"/>
    <x v="3"/>
    <x v="0"/>
    <x v="2"/>
    <n v="60"/>
    <n v="76"/>
    <n v="0"/>
    <n v="0"/>
    <n v="0"/>
    <n v="0"/>
    <n v="0"/>
    <n v="0"/>
    <s v=" "/>
    <s v=" "/>
    <n v="3093"/>
    <n v="3094"/>
    <m/>
    <m/>
    <m/>
    <m/>
    <n v="127"/>
    <m/>
    <n v="2019"/>
    <m/>
    <m/>
    <m/>
  </r>
  <r>
    <x v="0"/>
    <x v="3"/>
    <x v="11"/>
    <x v="11"/>
    <x v="0"/>
    <x v="0"/>
    <x v="10"/>
    <x v="3"/>
    <x v="0"/>
    <x v="0"/>
    <m/>
    <x v="0"/>
    <x v="0"/>
    <x v="0"/>
    <x v="0"/>
    <m/>
    <n v="0"/>
    <n v="0"/>
    <n v="0"/>
    <n v="175.82900000000001"/>
    <n v="175.82900000000001"/>
    <n v="175829"/>
    <n v="14652.416666666666"/>
    <s v=" "/>
    <s v=" "/>
    <n v="3093"/>
    <n v="3094"/>
    <m/>
    <m/>
    <m/>
    <m/>
    <n v="135"/>
    <m/>
    <n v="2019"/>
    <m/>
    <m/>
    <m/>
  </r>
  <r>
    <x v="0"/>
    <x v="3"/>
    <x v="11"/>
    <x v="11"/>
    <x v="0"/>
    <x v="0"/>
    <x v="10"/>
    <x v="3"/>
    <x v="0"/>
    <x v="0"/>
    <m/>
    <x v="0"/>
    <x v="0"/>
    <x v="0"/>
    <x v="0"/>
    <m/>
    <n v="0"/>
    <n v="0"/>
    <n v="0"/>
    <n v="163.983"/>
    <n v="163.964"/>
    <n v="163964"/>
    <n v="13663.666666666666"/>
    <s v=" "/>
    <s v=" "/>
    <n v="3093"/>
    <n v="3094"/>
    <m/>
    <m/>
    <m/>
    <m/>
    <n v="135"/>
    <m/>
    <n v="2019"/>
    <m/>
    <m/>
    <m/>
  </r>
  <r>
    <x v="0"/>
    <x v="3"/>
    <x v="11"/>
    <x v="11"/>
    <x v="0"/>
    <x v="0"/>
    <x v="10"/>
    <x v="1"/>
    <x v="0"/>
    <x v="0"/>
    <m/>
    <x v="0"/>
    <x v="0"/>
    <x v="0"/>
    <x v="0"/>
    <m/>
    <n v="0"/>
    <n v="0"/>
    <n v="0"/>
    <n v="460.4873"/>
    <n v="460.4873"/>
    <n v="460487.3"/>
    <n v="38373.941666666666"/>
    <s v=" "/>
    <s v=" "/>
    <n v="3093"/>
    <n v="3094"/>
    <m/>
    <m/>
    <m/>
    <m/>
    <n v="135"/>
    <m/>
    <n v="2019"/>
    <m/>
    <m/>
    <m/>
  </r>
  <r>
    <x v="0"/>
    <x v="3"/>
    <x v="11"/>
    <x v="11"/>
    <x v="0"/>
    <x v="0"/>
    <x v="10"/>
    <x v="2"/>
    <x v="0"/>
    <x v="0"/>
    <m/>
    <x v="0"/>
    <x v="0"/>
    <x v="0"/>
    <x v="0"/>
    <m/>
    <n v="0"/>
    <n v="0"/>
    <n v="0"/>
    <n v="128.38800000000001"/>
    <n v="128.38800000000001"/>
    <n v="128388"/>
    <n v="10699"/>
    <s v=" "/>
    <s v=" "/>
    <n v="3093"/>
    <n v="3094"/>
    <m/>
    <m/>
    <m/>
    <m/>
    <n v="135"/>
    <m/>
    <n v="2019"/>
    <m/>
    <m/>
    <m/>
  </r>
  <r>
    <x v="0"/>
    <x v="3"/>
    <x v="11"/>
    <x v="11"/>
    <x v="0"/>
    <x v="0"/>
    <x v="10"/>
    <x v="0"/>
    <x v="0"/>
    <x v="0"/>
    <m/>
    <x v="0"/>
    <x v="0"/>
    <x v="0"/>
    <x v="0"/>
    <m/>
    <n v="0"/>
    <n v="0"/>
    <n v="0"/>
    <n v="759"/>
    <n v="759"/>
    <n v="759000"/>
    <n v="63250"/>
    <s v=" "/>
    <s v=" "/>
    <n v="3093"/>
    <n v="3094"/>
    <m/>
    <m/>
    <m/>
    <m/>
    <n v="135"/>
    <m/>
    <n v="2019"/>
    <m/>
    <m/>
    <m/>
  </r>
  <r>
    <x v="1"/>
    <x v="3"/>
    <x v="11"/>
    <x v="11"/>
    <x v="2"/>
    <x v="0"/>
    <x v="10"/>
    <x v="170"/>
    <x v="151"/>
    <x v="0"/>
    <m/>
    <x v="1"/>
    <x v="2"/>
    <x v="2"/>
    <x v="40"/>
    <n v="12.5"/>
    <n v="85.27"/>
    <n v="10"/>
    <n v="852.69999999999993"/>
    <m/>
    <n v="852.69999999999993"/>
    <n v="852699.99999999988"/>
    <n v="71058.333333333328"/>
    <m/>
    <m/>
    <n v="3093"/>
    <n v="3094"/>
    <m/>
    <m/>
    <m/>
    <m/>
    <n v="135"/>
    <m/>
    <n v="2019"/>
    <m/>
    <m/>
    <m/>
  </r>
  <r>
    <x v="1"/>
    <x v="3"/>
    <x v="11"/>
    <x v="11"/>
    <x v="2"/>
    <x v="0"/>
    <x v="10"/>
    <x v="171"/>
    <x v="152"/>
    <x v="0"/>
    <m/>
    <x v="1"/>
    <x v="2"/>
    <x v="2"/>
    <x v="40"/>
    <n v="7.5"/>
    <n v="95"/>
    <n v="6"/>
    <n v="570"/>
    <m/>
    <n v="570"/>
    <n v="570000"/>
    <n v="47500"/>
    <m/>
    <m/>
    <n v="3093"/>
    <n v="3094"/>
    <m/>
    <m/>
    <m/>
    <m/>
    <n v="135"/>
    <m/>
    <n v="2019"/>
    <m/>
    <m/>
    <m/>
  </r>
  <r>
    <x v="1"/>
    <x v="3"/>
    <x v="11"/>
    <x v="11"/>
    <x v="2"/>
    <x v="0"/>
    <x v="10"/>
    <x v="172"/>
    <x v="153"/>
    <x v="0"/>
    <m/>
    <x v="1"/>
    <x v="2"/>
    <x v="2"/>
    <x v="40"/>
    <n v="10"/>
    <n v="71.290000000000006"/>
    <n v="8"/>
    <n v="570.32000000000005"/>
    <m/>
    <n v="570.32000000000005"/>
    <n v="570320"/>
    <n v="47526.666666666664"/>
    <m/>
    <m/>
    <n v="3093"/>
    <n v="3094"/>
    <m/>
    <m/>
    <m/>
    <m/>
    <n v="135"/>
    <m/>
    <n v="2019"/>
    <m/>
    <m/>
    <m/>
  </r>
  <r>
    <x v="1"/>
    <x v="3"/>
    <x v="11"/>
    <x v="11"/>
    <x v="2"/>
    <x v="0"/>
    <x v="10"/>
    <x v="173"/>
    <x v="154"/>
    <x v="0"/>
    <m/>
    <x v="1"/>
    <x v="1"/>
    <x v="1"/>
    <x v="10"/>
    <n v="9.5"/>
    <n v="85.27"/>
    <n v="6.9666666666666668"/>
    <n v="594.0476666666666"/>
    <m/>
    <n v="594.0476666666666"/>
    <n v="594047.66666666663"/>
    <n v="49503.972222222219"/>
    <m/>
    <m/>
    <m/>
    <m/>
    <m/>
    <m/>
    <m/>
    <m/>
    <m/>
    <m/>
    <m/>
    <m/>
    <m/>
    <m/>
  </r>
  <r>
    <x v="1"/>
    <x v="3"/>
    <x v="11"/>
    <x v="11"/>
    <x v="2"/>
    <x v="0"/>
    <x v="10"/>
    <x v="174"/>
    <x v="155"/>
    <x v="0"/>
    <m/>
    <x v="1"/>
    <x v="1"/>
    <x v="1"/>
    <x v="10"/>
    <n v="4"/>
    <n v="85.27"/>
    <n v="2.9333333333333331"/>
    <n v="250.12533333333332"/>
    <m/>
    <n v="250.12533333333332"/>
    <n v="250125.33333333331"/>
    <n v="20843.777777777777"/>
    <m/>
    <m/>
    <m/>
    <m/>
    <m/>
    <m/>
    <m/>
    <m/>
    <m/>
    <m/>
    <m/>
    <m/>
    <m/>
    <m/>
  </r>
  <r>
    <x v="1"/>
    <x v="3"/>
    <x v="11"/>
    <x v="11"/>
    <x v="2"/>
    <x v="0"/>
    <x v="10"/>
    <x v="175"/>
    <x v="156"/>
    <x v="0"/>
    <m/>
    <x v="1"/>
    <x v="1"/>
    <x v="1"/>
    <x v="10"/>
    <n v="7.5"/>
    <n v="95"/>
    <n v="5.5"/>
    <n v="522.5"/>
    <m/>
    <n v="522.5"/>
    <n v="522500"/>
    <n v="43541.666666666664"/>
    <m/>
    <m/>
    <m/>
    <m/>
    <m/>
    <m/>
    <m/>
    <m/>
    <m/>
    <m/>
    <m/>
    <m/>
    <m/>
    <m/>
  </r>
  <r>
    <x v="1"/>
    <x v="3"/>
    <x v="11"/>
    <x v="11"/>
    <x v="2"/>
    <x v="0"/>
    <x v="10"/>
    <x v="176"/>
    <x v="157"/>
    <x v="0"/>
    <m/>
    <x v="1"/>
    <x v="1"/>
    <x v="1"/>
    <x v="10"/>
    <n v="9"/>
    <n v="71.290000000000006"/>
    <n v="6.6"/>
    <n v="470.51400000000001"/>
    <m/>
    <n v="470.51400000000001"/>
    <n v="470514"/>
    <n v="39209.5"/>
    <m/>
    <m/>
    <m/>
    <m/>
    <m/>
    <m/>
    <m/>
    <m/>
    <m/>
    <m/>
    <m/>
    <m/>
    <m/>
    <m/>
  </r>
  <r>
    <x v="1"/>
    <x v="3"/>
    <x v="11"/>
    <x v="11"/>
    <x v="2"/>
    <x v="0"/>
    <x v="10"/>
    <x v="177"/>
    <x v="158"/>
    <x v="0"/>
    <m/>
    <x v="1"/>
    <x v="2"/>
    <x v="3"/>
    <x v="41"/>
    <n v="10.5"/>
    <n v="85.27"/>
    <n v="7.35"/>
    <n v="626.73449999999991"/>
    <m/>
    <n v="626.73449999999991"/>
    <n v="626734.49999999988"/>
    <n v="52227.874999999993"/>
    <m/>
    <m/>
    <m/>
    <m/>
    <m/>
    <m/>
    <m/>
    <m/>
    <m/>
    <m/>
    <m/>
    <m/>
    <m/>
    <m/>
  </r>
  <r>
    <x v="1"/>
    <x v="3"/>
    <x v="11"/>
    <x v="11"/>
    <x v="2"/>
    <x v="0"/>
    <x v="10"/>
    <x v="178"/>
    <x v="159"/>
    <x v="0"/>
    <m/>
    <x v="1"/>
    <x v="2"/>
    <x v="3"/>
    <x v="41"/>
    <n v="7.5"/>
    <n v="95"/>
    <n v="5.25"/>
    <n v="498.75"/>
    <m/>
    <n v="498.75"/>
    <n v="498750"/>
    <n v="41562.5"/>
    <m/>
    <m/>
    <m/>
    <m/>
    <m/>
    <m/>
    <m/>
    <m/>
    <m/>
    <m/>
    <m/>
    <m/>
    <m/>
    <m/>
  </r>
  <r>
    <x v="1"/>
    <x v="3"/>
    <x v="11"/>
    <x v="11"/>
    <x v="2"/>
    <x v="0"/>
    <x v="10"/>
    <x v="179"/>
    <x v="160"/>
    <x v="0"/>
    <m/>
    <x v="1"/>
    <x v="2"/>
    <x v="3"/>
    <x v="41"/>
    <n v="6.5"/>
    <n v="71.290000000000006"/>
    <n v="4.55"/>
    <n v="324.36950000000002"/>
    <m/>
    <n v="324.36950000000002"/>
    <n v="324369.5"/>
    <n v="27030.791666666668"/>
    <m/>
    <m/>
    <m/>
    <m/>
    <m/>
    <m/>
    <m/>
    <m/>
    <m/>
    <m/>
    <m/>
    <m/>
    <m/>
    <m/>
  </r>
  <r>
    <x v="1"/>
    <x v="3"/>
    <x v="11"/>
    <x v="11"/>
    <x v="2"/>
    <x v="0"/>
    <x v="10"/>
    <x v="180"/>
    <x v="161"/>
    <x v="0"/>
    <m/>
    <x v="1"/>
    <x v="2"/>
    <x v="3"/>
    <x v="41"/>
    <n v="5.5"/>
    <n v="71.290000000000006"/>
    <n v="3.85"/>
    <n v="274.46650000000005"/>
    <m/>
    <n v="274.46650000000005"/>
    <n v="274466.50000000006"/>
    <n v="22872.208333333339"/>
    <m/>
    <m/>
    <m/>
    <m/>
    <m/>
    <m/>
    <m/>
    <m/>
    <m/>
    <m/>
    <m/>
    <m/>
    <m/>
    <m/>
  </r>
  <r>
    <x v="1"/>
    <x v="3"/>
    <x v="11"/>
    <x v="11"/>
    <x v="2"/>
    <x v="0"/>
    <x v="10"/>
    <x v="181"/>
    <x v="162"/>
    <x v="0"/>
    <m/>
    <x v="1"/>
    <x v="1"/>
    <x v="4"/>
    <x v="12"/>
    <n v="7"/>
    <n v="85.27"/>
    <n v="3.7333333333333334"/>
    <n v="318.3413333333333"/>
    <m/>
    <n v="318.3413333333333"/>
    <n v="318341.33333333331"/>
    <n v="26528.444444444442"/>
    <m/>
    <m/>
    <m/>
    <m/>
    <m/>
    <m/>
    <m/>
    <m/>
    <m/>
    <m/>
    <m/>
    <m/>
    <m/>
    <m/>
  </r>
  <r>
    <x v="1"/>
    <x v="3"/>
    <x v="11"/>
    <x v="11"/>
    <x v="2"/>
    <x v="0"/>
    <x v="10"/>
    <x v="182"/>
    <x v="163"/>
    <x v="0"/>
    <m/>
    <x v="1"/>
    <x v="1"/>
    <x v="4"/>
    <x v="12"/>
    <n v="10.5"/>
    <n v="95"/>
    <n v="5.6"/>
    <n v="532"/>
    <m/>
    <n v="532"/>
    <n v="532000"/>
    <n v="44333.333333333336"/>
    <m/>
    <m/>
    <m/>
    <m/>
    <m/>
    <m/>
    <m/>
    <m/>
    <m/>
    <m/>
    <m/>
    <m/>
    <m/>
    <m/>
  </r>
  <r>
    <x v="1"/>
    <x v="3"/>
    <x v="11"/>
    <x v="11"/>
    <x v="2"/>
    <x v="0"/>
    <x v="10"/>
    <x v="183"/>
    <x v="164"/>
    <x v="0"/>
    <m/>
    <x v="1"/>
    <x v="1"/>
    <x v="4"/>
    <x v="12"/>
    <n v="3"/>
    <n v="85.27"/>
    <n v="1.6"/>
    <n v="136.43199999999999"/>
    <m/>
    <n v="136.43199999999999"/>
    <n v="136432"/>
    <n v="11369.333333333334"/>
    <m/>
    <m/>
    <m/>
    <m/>
    <m/>
    <m/>
    <m/>
    <m/>
    <m/>
    <m/>
    <m/>
    <m/>
    <m/>
    <m/>
  </r>
  <r>
    <x v="1"/>
    <x v="3"/>
    <x v="11"/>
    <x v="11"/>
    <x v="2"/>
    <x v="0"/>
    <x v="10"/>
    <x v="184"/>
    <x v="165"/>
    <x v="0"/>
    <m/>
    <x v="1"/>
    <x v="1"/>
    <x v="4"/>
    <x v="12"/>
    <n v="5"/>
    <n v="71.290000000000006"/>
    <n v="2.6666666666666665"/>
    <n v="190.10666666666668"/>
    <m/>
    <n v="190.10666666666668"/>
    <n v="190106.66666666669"/>
    <n v="15842.222222222224"/>
    <m/>
    <m/>
    <m/>
    <m/>
    <m/>
    <m/>
    <m/>
    <m/>
    <m/>
    <m/>
    <m/>
    <m/>
    <m/>
    <m/>
  </r>
  <r>
    <x v="1"/>
    <x v="3"/>
    <x v="11"/>
    <x v="11"/>
    <x v="2"/>
    <x v="0"/>
    <x v="10"/>
    <x v="185"/>
    <x v="166"/>
    <x v="0"/>
    <m/>
    <x v="1"/>
    <x v="1"/>
    <x v="4"/>
    <x v="12"/>
    <n v="4.5"/>
    <n v="71.290000000000006"/>
    <n v="2.4"/>
    <n v="171.096"/>
    <m/>
    <n v="171.096"/>
    <n v="171096"/>
    <n v="14258"/>
    <m/>
    <m/>
    <m/>
    <m/>
    <m/>
    <m/>
    <m/>
    <m/>
    <m/>
    <m/>
    <m/>
    <m/>
    <m/>
    <m/>
  </r>
  <r>
    <x v="1"/>
    <x v="3"/>
    <x v="11"/>
    <x v="11"/>
    <x v="2"/>
    <x v="0"/>
    <x v="10"/>
    <x v="186"/>
    <x v="167"/>
    <x v="0"/>
    <m/>
    <x v="1"/>
    <x v="2"/>
    <x v="5"/>
    <x v="42"/>
    <n v="12.5"/>
    <n v="85.27"/>
    <n v="6.458333333333333"/>
    <n v="550.70208333333323"/>
    <m/>
    <n v="550.70208333333323"/>
    <n v="550702.08333333326"/>
    <n v="45891.840277777774"/>
    <m/>
    <m/>
    <m/>
    <m/>
    <m/>
    <m/>
    <m/>
    <m/>
    <m/>
    <m/>
    <m/>
    <m/>
    <m/>
    <m/>
  </r>
  <r>
    <x v="1"/>
    <x v="3"/>
    <x v="11"/>
    <x v="11"/>
    <x v="2"/>
    <x v="0"/>
    <x v="10"/>
    <x v="187"/>
    <x v="168"/>
    <x v="0"/>
    <m/>
    <x v="1"/>
    <x v="2"/>
    <x v="5"/>
    <x v="42"/>
    <n v="8"/>
    <n v="95"/>
    <n v="4.1333333333333337"/>
    <n v="392.66666666666669"/>
    <m/>
    <n v="392.66666666666669"/>
    <n v="392666.66666666669"/>
    <n v="32722.222222222223"/>
    <m/>
    <m/>
    <m/>
    <m/>
    <m/>
    <m/>
    <m/>
    <m/>
    <m/>
    <m/>
    <m/>
    <m/>
    <m/>
    <m/>
  </r>
  <r>
    <x v="1"/>
    <x v="3"/>
    <x v="11"/>
    <x v="11"/>
    <x v="2"/>
    <x v="0"/>
    <x v="10"/>
    <x v="188"/>
    <x v="169"/>
    <x v="0"/>
    <m/>
    <x v="1"/>
    <x v="2"/>
    <x v="5"/>
    <x v="42"/>
    <n v="6.5"/>
    <n v="85.27"/>
    <n v="3.3583333333333334"/>
    <n v="286.3650833333333"/>
    <m/>
    <n v="286.3650833333333"/>
    <n v="286365.08333333331"/>
    <n v="23863.756944444442"/>
    <m/>
    <m/>
    <m/>
    <m/>
    <m/>
    <m/>
    <m/>
    <m/>
    <m/>
    <m/>
    <m/>
    <m/>
    <m/>
    <m/>
  </r>
  <r>
    <x v="1"/>
    <x v="3"/>
    <x v="11"/>
    <x v="11"/>
    <x v="2"/>
    <x v="0"/>
    <x v="10"/>
    <x v="189"/>
    <x v="170"/>
    <x v="0"/>
    <m/>
    <x v="1"/>
    <x v="2"/>
    <x v="5"/>
    <x v="42"/>
    <n v="3"/>
    <n v="85.27"/>
    <n v="1.55"/>
    <n v="132.16849999999999"/>
    <m/>
    <n v="132.16849999999999"/>
    <n v="132168.5"/>
    <n v="11014.041666666666"/>
    <m/>
    <m/>
    <m/>
    <m/>
    <m/>
    <m/>
    <m/>
    <m/>
    <m/>
    <m/>
    <m/>
    <m/>
    <m/>
    <m/>
  </r>
  <r>
    <x v="1"/>
    <x v="3"/>
    <x v="11"/>
    <x v="11"/>
    <x v="2"/>
    <x v="0"/>
    <x v="10"/>
    <x v="189"/>
    <x v="170"/>
    <x v="0"/>
    <m/>
    <x v="1"/>
    <x v="1"/>
    <x v="6"/>
    <x v="43"/>
    <n v="1.5"/>
    <n v="85.27"/>
    <n v="0.92500000000000004"/>
    <n v="78.874750000000006"/>
    <m/>
    <n v="78.874750000000006"/>
    <n v="78874.75"/>
    <n v="6572.895833333333"/>
    <m/>
    <m/>
    <m/>
    <m/>
    <m/>
    <m/>
    <m/>
    <m/>
    <m/>
    <m/>
    <m/>
    <m/>
    <m/>
    <m/>
  </r>
  <r>
    <x v="1"/>
    <x v="3"/>
    <x v="11"/>
    <x v="11"/>
    <x v="2"/>
    <x v="0"/>
    <x v="10"/>
    <x v="190"/>
    <x v="171"/>
    <x v="0"/>
    <m/>
    <x v="1"/>
    <x v="1"/>
    <x v="6"/>
    <x v="43"/>
    <n v="2"/>
    <n v="85.27"/>
    <n v="1.2333333333333334"/>
    <n v="105.16633333333333"/>
    <m/>
    <n v="105.16633333333333"/>
    <n v="105166.33333333333"/>
    <n v="8763.8611111111113"/>
    <m/>
    <m/>
    <m/>
    <m/>
    <m/>
    <m/>
    <m/>
    <m/>
    <m/>
    <m/>
    <m/>
    <m/>
    <m/>
    <m/>
  </r>
  <r>
    <x v="1"/>
    <x v="3"/>
    <x v="11"/>
    <x v="11"/>
    <x v="2"/>
    <x v="0"/>
    <x v="10"/>
    <x v="191"/>
    <x v="172"/>
    <x v="0"/>
    <m/>
    <x v="1"/>
    <x v="1"/>
    <x v="6"/>
    <x v="43"/>
    <n v="6"/>
    <n v="95"/>
    <n v="3.7"/>
    <n v="351.5"/>
    <m/>
    <n v="351.5"/>
    <n v="351500"/>
    <n v="29291.666666666668"/>
    <m/>
    <m/>
    <m/>
    <m/>
    <m/>
    <m/>
    <m/>
    <m/>
    <m/>
    <m/>
    <m/>
    <m/>
    <m/>
    <m/>
  </r>
  <r>
    <x v="1"/>
    <x v="3"/>
    <x v="11"/>
    <x v="11"/>
    <x v="2"/>
    <x v="0"/>
    <x v="10"/>
    <x v="192"/>
    <x v="173"/>
    <x v="0"/>
    <m/>
    <x v="1"/>
    <x v="1"/>
    <x v="6"/>
    <x v="43"/>
    <n v="15"/>
    <n v="71.290000000000006"/>
    <n v="9.25"/>
    <n v="659.4325"/>
    <m/>
    <n v="659.4325"/>
    <n v="659432.5"/>
    <n v="54952.708333333336"/>
    <m/>
    <m/>
    <m/>
    <m/>
    <m/>
    <m/>
    <m/>
    <m/>
    <m/>
    <m/>
    <m/>
    <m/>
    <m/>
    <m/>
  </r>
  <r>
    <x v="1"/>
    <x v="3"/>
    <x v="11"/>
    <x v="11"/>
    <x v="2"/>
    <x v="0"/>
    <x v="10"/>
    <x v="193"/>
    <x v="174"/>
    <x v="0"/>
    <m/>
    <x v="1"/>
    <x v="1"/>
    <x v="6"/>
    <x v="43"/>
    <n v="5.5"/>
    <n v="71.290000000000006"/>
    <n v="3.3916666666666666"/>
    <n v="241.79191666666668"/>
    <m/>
    <n v="241.79191666666668"/>
    <n v="241791.91666666669"/>
    <n v="20149.326388888891"/>
    <m/>
    <m/>
    <m/>
    <m/>
    <m/>
    <m/>
    <m/>
    <m/>
    <m/>
    <m/>
    <m/>
    <m/>
    <m/>
    <m/>
  </r>
  <r>
    <x v="1"/>
    <x v="3"/>
    <x v="11"/>
    <x v="11"/>
    <x v="2"/>
    <x v="0"/>
    <x v="10"/>
    <x v="72"/>
    <x v="0"/>
    <x v="0"/>
    <m/>
    <x v="2"/>
    <x v="3"/>
    <x v="0"/>
    <x v="0"/>
    <n v="60"/>
    <n v="61"/>
    <n v="0"/>
    <n v="0"/>
    <n v="0"/>
    <n v="0"/>
    <n v="0"/>
    <n v="0"/>
    <s v=" "/>
    <s v=" "/>
    <n v="3093"/>
    <n v="3094"/>
    <m/>
    <m/>
    <m/>
    <m/>
    <n v="135"/>
    <m/>
    <n v="2019"/>
    <m/>
    <m/>
    <m/>
  </r>
  <r>
    <x v="0"/>
    <x v="3"/>
    <x v="12"/>
    <x v="12"/>
    <x v="0"/>
    <x v="0"/>
    <x v="10"/>
    <x v="3"/>
    <x v="0"/>
    <x v="0"/>
    <m/>
    <x v="0"/>
    <x v="0"/>
    <x v="0"/>
    <x v="0"/>
    <m/>
    <n v="0"/>
    <n v="0"/>
    <n v="0"/>
    <n v="661.23900000000003"/>
    <n v="661.23900000000003"/>
    <n v="661239"/>
    <n v="55103.25"/>
    <s v=" "/>
    <s v=" "/>
    <n v="3093"/>
    <n v="3094"/>
    <m/>
    <m/>
    <m/>
    <m/>
    <n v="102"/>
    <m/>
    <n v="2019"/>
    <m/>
    <m/>
    <m/>
  </r>
  <r>
    <x v="0"/>
    <x v="3"/>
    <x v="12"/>
    <x v="12"/>
    <x v="0"/>
    <x v="0"/>
    <x v="10"/>
    <x v="3"/>
    <x v="0"/>
    <x v="0"/>
    <m/>
    <x v="0"/>
    <x v="0"/>
    <x v="0"/>
    <x v="0"/>
    <m/>
    <n v="0"/>
    <n v="0"/>
    <n v="0"/>
    <n v="616.69000000000005"/>
    <n v="616.69000000000005"/>
    <n v="616690"/>
    <n v="51390.833333333336"/>
    <s v=" "/>
    <s v=" "/>
    <n v="3093"/>
    <n v="3094"/>
    <m/>
    <m/>
    <m/>
    <m/>
    <n v="102"/>
    <m/>
    <n v="2019"/>
    <m/>
    <m/>
    <m/>
  </r>
  <r>
    <x v="0"/>
    <x v="3"/>
    <x v="12"/>
    <x v="12"/>
    <x v="0"/>
    <x v="0"/>
    <x v="10"/>
    <x v="1"/>
    <x v="0"/>
    <x v="0"/>
    <m/>
    <x v="0"/>
    <x v="0"/>
    <x v="0"/>
    <x v="0"/>
    <m/>
    <n v="0"/>
    <n v="0"/>
    <n v="0"/>
    <n v="792.68799999999999"/>
    <n v="792.68799999999999"/>
    <n v="792688"/>
    <n v="66057.333333333328"/>
    <s v=" "/>
    <s v=" "/>
    <n v="3093"/>
    <n v="3094"/>
    <m/>
    <m/>
    <m/>
    <m/>
    <n v="102"/>
    <m/>
    <n v="2019"/>
    <m/>
    <m/>
    <m/>
  </r>
  <r>
    <x v="0"/>
    <x v="3"/>
    <x v="12"/>
    <x v="12"/>
    <x v="0"/>
    <x v="0"/>
    <x v="10"/>
    <x v="2"/>
    <x v="0"/>
    <x v="0"/>
    <m/>
    <x v="0"/>
    <x v="0"/>
    <x v="0"/>
    <x v="0"/>
    <m/>
    <n v="0"/>
    <n v="0"/>
    <n v="0"/>
    <n v="482.82499999999999"/>
    <n v="482.82499999999999"/>
    <n v="482825"/>
    <n v="40235.416666666664"/>
    <s v=" "/>
    <s v=" "/>
    <n v="3093"/>
    <n v="3094"/>
    <m/>
    <m/>
    <m/>
    <m/>
    <n v="102"/>
    <m/>
    <n v="2019"/>
    <m/>
    <m/>
    <m/>
  </r>
  <r>
    <x v="0"/>
    <x v="3"/>
    <x v="12"/>
    <x v="12"/>
    <x v="0"/>
    <x v="0"/>
    <x v="10"/>
    <x v="0"/>
    <x v="0"/>
    <x v="0"/>
    <m/>
    <x v="0"/>
    <x v="0"/>
    <x v="0"/>
    <x v="0"/>
    <m/>
    <n v="0"/>
    <n v="0"/>
    <n v="0"/>
    <n v="3664"/>
    <n v="3664"/>
    <n v="3664000"/>
    <n v="305333.33333333331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194"/>
    <x v="175"/>
    <x v="0"/>
    <m/>
    <x v="1"/>
    <x v="2"/>
    <x v="2"/>
    <x v="44"/>
    <n v="1.5"/>
    <n v="90.5"/>
    <n v="2.75"/>
    <n v="248.875"/>
    <m/>
    <n v="248.875"/>
    <n v="248875"/>
    <n v="20739.583333333332"/>
    <m/>
    <m/>
    <n v="3093"/>
    <n v="3094"/>
    <m/>
    <m/>
    <m/>
    <m/>
    <n v="102"/>
    <m/>
    <n v="2019"/>
    <m/>
    <m/>
    <m/>
  </r>
  <r>
    <x v="1"/>
    <x v="3"/>
    <x v="12"/>
    <x v="12"/>
    <x v="2"/>
    <x v="0"/>
    <x v="10"/>
    <x v="195"/>
    <x v="176"/>
    <x v="0"/>
    <m/>
    <x v="1"/>
    <x v="2"/>
    <x v="2"/>
    <x v="44"/>
    <n v="5"/>
    <n v="90.5"/>
    <n v="9.1666666666666661"/>
    <n v="829.58333333333326"/>
    <m/>
    <n v="829.58333333333326"/>
    <n v="829583.33333333326"/>
    <n v="69131.944444444438"/>
    <m/>
    <m/>
    <n v="3093"/>
    <n v="3094"/>
    <m/>
    <m/>
    <m/>
    <m/>
    <n v="102"/>
    <m/>
    <n v="2019"/>
    <m/>
    <m/>
    <m/>
  </r>
  <r>
    <x v="1"/>
    <x v="3"/>
    <x v="12"/>
    <x v="12"/>
    <x v="2"/>
    <x v="0"/>
    <x v="10"/>
    <x v="196"/>
    <x v="177"/>
    <x v="0"/>
    <m/>
    <x v="1"/>
    <x v="2"/>
    <x v="2"/>
    <x v="44"/>
    <n v="3"/>
    <n v="90.5"/>
    <n v="5.5"/>
    <n v="497.75"/>
    <m/>
    <n v="497.75"/>
    <n v="497750"/>
    <n v="41479.166666666664"/>
    <m/>
    <m/>
    <n v="3093"/>
    <n v="3094"/>
    <m/>
    <m/>
    <m/>
    <m/>
    <n v="102"/>
    <m/>
    <n v="2019"/>
    <m/>
    <m/>
    <m/>
  </r>
  <r>
    <x v="1"/>
    <x v="3"/>
    <x v="12"/>
    <x v="12"/>
    <x v="2"/>
    <x v="0"/>
    <x v="3"/>
    <x v="197"/>
    <x v="178"/>
    <x v="0"/>
    <m/>
    <x v="1"/>
    <x v="2"/>
    <x v="2"/>
    <x v="44"/>
    <n v="11.5"/>
    <n v="87.45"/>
    <n v="21.083333333333332"/>
    <n v="1843.7375"/>
    <m/>
    <n v="1843.7375"/>
    <n v="1843737.5"/>
    <n v="153644.79166666666"/>
    <s v="OF99001021"/>
    <s v="H599001021"/>
    <n v="3093"/>
    <n v="3094"/>
    <m/>
    <m/>
    <m/>
    <m/>
    <n v="102"/>
    <m/>
    <n v="2019"/>
    <m/>
    <m/>
    <m/>
  </r>
  <r>
    <x v="1"/>
    <x v="3"/>
    <x v="12"/>
    <x v="12"/>
    <x v="2"/>
    <x v="0"/>
    <x v="11"/>
    <x v="198"/>
    <x v="179"/>
    <x v="0"/>
    <m/>
    <x v="1"/>
    <x v="2"/>
    <x v="2"/>
    <x v="44"/>
    <n v="9"/>
    <n v="87.45"/>
    <n v="16.5"/>
    <n v="1442.925"/>
    <m/>
    <n v="1442.925"/>
    <n v="1442925"/>
    <n v="120243.75"/>
    <s v="OF99001021"/>
    <s v="C499001021"/>
    <n v="3093"/>
    <n v="3094"/>
    <m/>
    <m/>
    <m/>
    <m/>
    <n v="102"/>
    <m/>
    <n v="2019"/>
    <m/>
    <m/>
    <m/>
  </r>
  <r>
    <x v="1"/>
    <x v="3"/>
    <x v="12"/>
    <x v="12"/>
    <x v="2"/>
    <x v="0"/>
    <x v="11"/>
    <x v="198"/>
    <x v="179"/>
    <x v="0"/>
    <m/>
    <x v="1"/>
    <x v="1"/>
    <x v="1"/>
    <x v="45"/>
    <n v="17.5"/>
    <n v="87.45"/>
    <n v="29.166666666666668"/>
    <n v="2550.625"/>
    <m/>
    <n v="2550.625"/>
    <n v="2550625"/>
    <n v="212552.08333333334"/>
    <m/>
    <m/>
    <m/>
    <m/>
    <m/>
    <m/>
    <m/>
    <m/>
    <m/>
    <m/>
    <m/>
    <m/>
    <m/>
    <m/>
  </r>
  <r>
    <x v="1"/>
    <x v="3"/>
    <x v="12"/>
    <x v="12"/>
    <x v="2"/>
    <x v="0"/>
    <x v="10"/>
    <x v="199"/>
    <x v="180"/>
    <x v="0"/>
    <m/>
    <x v="1"/>
    <x v="1"/>
    <x v="1"/>
    <x v="45"/>
    <n v="7.5"/>
    <n v="90.5"/>
    <n v="12.5"/>
    <n v="1131.25"/>
    <m/>
    <n v="1131.25"/>
    <n v="1131250"/>
    <n v="94270.833333333328"/>
    <m/>
    <m/>
    <m/>
    <m/>
    <m/>
    <m/>
    <m/>
    <m/>
    <m/>
    <m/>
    <m/>
    <m/>
    <m/>
    <m/>
  </r>
  <r>
    <x v="1"/>
    <x v="3"/>
    <x v="12"/>
    <x v="12"/>
    <x v="2"/>
    <x v="0"/>
    <x v="7"/>
    <x v="119"/>
    <x v="181"/>
    <x v="0"/>
    <m/>
    <x v="1"/>
    <x v="1"/>
    <x v="1"/>
    <x v="45"/>
    <n v="5"/>
    <n v="87.45"/>
    <n v="8.3333333333333339"/>
    <n v="728.75000000000011"/>
    <m/>
    <n v="728.75000000000011"/>
    <n v="728750.00000000012"/>
    <n v="60729.166666666679"/>
    <m/>
    <m/>
    <m/>
    <m/>
    <m/>
    <m/>
    <m/>
    <m/>
    <m/>
    <m/>
    <m/>
    <m/>
    <m/>
    <m/>
  </r>
  <r>
    <x v="1"/>
    <x v="3"/>
    <x v="12"/>
    <x v="12"/>
    <x v="2"/>
    <x v="0"/>
    <x v="10"/>
    <x v="200"/>
    <x v="182"/>
    <x v="0"/>
    <m/>
    <x v="1"/>
    <x v="2"/>
    <x v="3"/>
    <x v="46"/>
    <n v="4.5"/>
    <n v="90.5"/>
    <n v="6.75"/>
    <n v="610.875"/>
    <m/>
    <n v="610.875"/>
    <n v="610875"/>
    <n v="50906.25"/>
    <m/>
    <m/>
    <m/>
    <m/>
    <m/>
    <m/>
    <m/>
    <m/>
    <m/>
    <m/>
    <m/>
    <m/>
    <m/>
    <m/>
  </r>
  <r>
    <x v="1"/>
    <x v="3"/>
    <x v="12"/>
    <x v="12"/>
    <x v="2"/>
    <x v="0"/>
    <x v="3"/>
    <x v="201"/>
    <x v="183"/>
    <x v="0"/>
    <m/>
    <x v="1"/>
    <x v="2"/>
    <x v="3"/>
    <x v="46"/>
    <n v="3.5"/>
    <n v="87.45"/>
    <n v="5.25"/>
    <n v="459.11250000000001"/>
    <m/>
    <n v="459.11250000000001"/>
    <n v="459112.5"/>
    <n v="38259.375"/>
    <m/>
    <m/>
    <m/>
    <m/>
    <m/>
    <m/>
    <m/>
    <m/>
    <m/>
    <m/>
    <m/>
    <m/>
    <m/>
    <m/>
  </r>
  <r>
    <x v="1"/>
    <x v="3"/>
    <x v="12"/>
    <x v="12"/>
    <x v="2"/>
    <x v="0"/>
    <x v="12"/>
    <x v="202"/>
    <x v="184"/>
    <x v="0"/>
    <m/>
    <x v="1"/>
    <x v="2"/>
    <x v="3"/>
    <x v="46"/>
    <n v="6"/>
    <n v="70.55"/>
    <n v="9"/>
    <n v="634.94999999999993"/>
    <m/>
    <n v="634.94999999999993"/>
    <n v="634949.99999999988"/>
    <n v="52912.499999999993"/>
    <m/>
    <m/>
    <m/>
    <m/>
    <m/>
    <m/>
    <m/>
    <m/>
    <m/>
    <m/>
    <m/>
    <m/>
    <m/>
    <m/>
  </r>
  <r>
    <x v="1"/>
    <x v="3"/>
    <x v="12"/>
    <x v="12"/>
    <x v="2"/>
    <x v="0"/>
    <x v="10"/>
    <x v="203"/>
    <x v="185"/>
    <x v="0"/>
    <m/>
    <x v="1"/>
    <x v="2"/>
    <x v="3"/>
    <x v="46"/>
    <n v="3"/>
    <n v="90.5"/>
    <n v="4.5"/>
    <n v="407.25"/>
    <m/>
    <n v="407.25"/>
    <n v="407250"/>
    <n v="33937.5"/>
    <m/>
    <m/>
    <m/>
    <m/>
    <m/>
    <m/>
    <m/>
    <m/>
    <m/>
    <m/>
    <m/>
    <m/>
    <m/>
    <m/>
  </r>
  <r>
    <x v="1"/>
    <x v="3"/>
    <x v="12"/>
    <x v="12"/>
    <x v="2"/>
    <x v="0"/>
    <x v="4"/>
    <x v="204"/>
    <x v="186"/>
    <x v="0"/>
    <m/>
    <x v="1"/>
    <x v="2"/>
    <x v="3"/>
    <x v="46"/>
    <n v="1.5"/>
    <n v="87.45"/>
    <n v="2.25"/>
    <n v="196.76250000000002"/>
    <m/>
    <n v="196.76250000000002"/>
    <n v="196762.50000000003"/>
    <n v="16396.875000000004"/>
    <m/>
    <m/>
    <m/>
    <m/>
    <m/>
    <m/>
    <m/>
    <m/>
    <m/>
    <m/>
    <m/>
    <m/>
    <m/>
    <m/>
  </r>
  <r>
    <x v="1"/>
    <x v="3"/>
    <x v="12"/>
    <x v="12"/>
    <x v="2"/>
    <x v="0"/>
    <x v="10"/>
    <x v="205"/>
    <x v="187"/>
    <x v="0"/>
    <m/>
    <x v="1"/>
    <x v="2"/>
    <x v="3"/>
    <x v="46"/>
    <n v="1.5"/>
    <n v="90.5"/>
    <n v="2.25"/>
    <n v="203.625"/>
    <m/>
    <n v="203.625"/>
    <n v="203625"/>
    <n v="16968.75"/>
    <m/>
    <m/>
    <m/>
    <m/>
    <m/>
    <m/>
    <m/>
    <m/>
    <m/>
    <m/>
    <m/>
    <m/>
    <m/>
    <m/>
  </r>
  <r>
    <x v="1"/>
    <x v="3"/>
    <x v="12"/>
    <x v="12"/>
    <x v="2"/>
    <x v="0"/>
    <x v="10"/>
    <x v="206"/>
    <x v="188"/>
    <x v="0"/>
    <m/>
    <x v="1"/>
    <x v="2"/>
    <x v="3"/>
    <x v="46"/>
    <n v="4"/>
    <n v="90.5"/>
    <n v="6"/>
    <n v="543"/>
    <m/>
    <n v="543"/>
    <n v="543000"/>
    <n v="45250"/>
    <m/>
    <m/>
    <m/>
    <m/>
    <m/>
    <m/>
    <m/>
    <m/>
    <m/>
    <m/>
    <m/>
    <m/>
    <m/>
    <m/>
  </r>
  <r>
    <x v="1"/>
    <x v="3"/>
    <x v="12"/>
    <x v="12"/>
    <x v="2"/>
    <x v="0"/>
    <x v="3"/>
    <x v="207"/>
    <x v="189"/>
    <x v="0"/>
    <m/>
    <x v="1"/>
    <x v="2"/>
    <x v="3"/>
    <x v="46"/>
    <n v="6"/>
    <n v="87.45"/>
    <n v="9"/>
    <n v="787.05000000000007"/>
    <m/>
    <n v="787.05000000000007"/>
    <n v="787050.00000000012"/>
    <n v="65587.500000000015"/>
    <m/>
    <m/>
    <m/>
    <m/>
    <m/>
    <m/>
    <m/>
    <m/>
    <m/>
    <m/>
    <m/>
    <m/>
    <m/>
    <m/>
  </r>
  <r>
    <x v="1"/>
    <x v="3"/>
    <x v="12"/>
    <x v="12"/>
    <x v="2"/>
    <x v="0"/>
    <x v="10"/>
    <x v="208"/>
    <x v="190"/>
    <x v="0"/>
    <m/>
    <x v="1"/>
    <x v="1"/>
    <x v="4"/>
    <x v="47"/>
    <n v="3"/>
    <n v="90.5"/>
    <n v="4.0999999999999996"/>
    <n v="371.04999999999995"/>
    <m/>
    <n v="371.04999999999995"/>
    <n v="371049.99999999994"/>
    <n v="30920.833333333328"/>
    <m/>
    <m/>
    <m/>
    <m/>
    <m/>
    <m/>
    <m/>
    <m/>
    <m/>
    <m/>
    <m/>
    <m/>
    <m/>
    <m/>
  </r>
  <r>
    <x v="1"/>
    <x v="3"/>
    <x v="12"/>
    <x v="12"/>
    <x v="2"/>
    <x v="0"/>
    <x v="10"/>
    <x v="209"/>
    <x v="191"/>
    <x v="0"/>
    <m/>
    <x v="1"/>
    <x v="1"/>
    <x v="4"/>
    <x v="47"/>
    <n v="10.5"/>
    <n v="90.5"/>
    <n v="14.35"/>
    <n v="1298.675"/>
    <m/>
    <n v="1298.675"/>
    <n v="1298675"/>
    <n v="108222.91666666667"/>
    <m/>
    <m/>
    <m/>
    <m/>
    <m/>
    <m/>
    <m/>
    <m/>
    <m/>
    <m/>
    <m/>
    <m/>
    <m/>
    <m/>
  </r>
  <r>
    <x v="1"/>
    <x v="3"/>
    <x v="12"/>
    <x v="12"/>
    <x v="2"/>
    <x v="0"/>
    <x v="10"/>
    <x v="210"/>
    <x v="192"/>
    <x v="0"/>
    <m/>
    <x v="1"/>
    <x v="1"/>
    <x v="4"/>
    <x v="47"/>
    <n v="1.5"/>
    <n v="90.5"/>
    <n v="2.0499999999999998"/>
    <n v="185.52499999999998"/>
    <m/>
    <n v="185.52499999999998"/>
    <n v="185524.99999999997"/>
    <n v="15460.416666666664"/>
    <m/>
    <m/>
    <m/>
    <m/>
    <m/>
    <m/>
    <m/>
    <m/>
    <m/>
    <m/>
    <m/>
    <m/>
    <m/>
    <m/>
  </r>
  <r>
    <x v="1"/>
    <x v="3"/>
    <x v="12"/>
    <x v="12"/>
    <x v="2"/>
    <x v="0"/>
    <x v="10"/>
    <x v="211"/>
    <x v="193"/>
    <x v="0"/>
    <m/>
    <x v="1"/>
    <x v="1"/>
    <x v="4"/>
    <x v="47"/>
    <n v="6"/>
    <n v="90.5"/>
    <n v="8.1999999999999993"/>
    <n v="742.09999999999991"/>
    <m/>
    <n v="742.09999999999991"/>
    <n v="742099.99999999988"/>
    <n v="61841.666666666657"/>
    <m/>
    <m/>
    <m/>
    <m/>
    <m/>
    <m/>
    <m/>
    <m/>
    <m/>
    <m/>
    <m/>
    <m/>
    <m/>
    <m/>
  </r>
  <r>
    <x v="1"/>
    <x v="3"/>
    <x v="12"/>
    <x v="12"/>
    <x v="2"/>
    <x v="0"/>
    <x v="10"/>
    <x v="212"/>
    <x v="194"/>
    <x v="0"/>
    <m/>
    <x v="1"/>
    <x v="1"/>
    <x v="4"/>
    <x v="47"/>
    <n v="1.5"/>
    <n v="90.5"/>
    <n v="2.0499999999999998"/>
    <n v="185.52499999999998"/>
    <m/>
    <n v="185.52499999999998"/>
    <n v="185524.99999999997"/>
    <n v="15460.416666666664"/>
    <m/>
    <m/>
    <m/>
    <m/>
    <m/>
    <m/>
    <m/>
    <m/>
    <m/>
    <m/>
    <m/>
    <m/>
    <m/>
    <m/>
  </r>
  <r>
    <x v="1"/>
    <x v="3"/>
    <x v="12"/>
    <x v="12"/>
    <x v="2"/>
    <x v="0"/>
    <x v="10"/>
    <x v="213"/>
    <x v="195"/>
    <x v="0"/>
    <m/>
    <x v="1"/>
    <x v="1"/>
    <x v="4"/>
    <x v="47"/>
    <n v="3"/>
    <n v="90.5"/>
    <n v="4.0999999999999996"/>
    <n v="371.04999999999995"/>
    <m/>
    <n v="371.04999999999995"/>
    <n v="371049.99999999994"/>
    <n v="30920.833333333328"/>
    <m/>
    <m/>
    <m/>
    <m/>
    <m/>
    <m/>
    <m/>
    <m/>
    <m/>
    <m/>
    <m/>
    <m/>
    <m/>
    <m/>
  </r>
  <r>
    <x v="1"/>
    <x v="3"/>
    <x v="12"/>
    <x v="12"/>
    <x v="2"/>
    <x v="0"/>
    <x v="10"/>
    <x v="214"/>
    <x v="196"/>
    <x v="0"/>
    <m/>
    <x v="1"/>
    <x v="1"/>
    <x v="4"/>
    <x v="47"/>
    <n v="1.5"/>
    <n v="90.5"/>
    <n v="2.0499999999999998"/>
    <n v="185.52499999999998"/>
    <m/>
    <n v="185.52499999999998"/>
    <n v="185524.99999999997"/>
    <n v="15460.416666666664"/>
    <m/>
    <m/>
    <m/>
    <m/>
    <m/>
    <m/>
    <m/>
    <m/>
    <m/>
    <m/>
    <m/>
    <m/>
    <m/>
    <m/>
  </r>
  <r>
    <x v="1"/>
    <x v="3"/>
    <x v="12"/>
    <x v="12"/>
    <x v="2"/>
    <x v="0"/>
    <x v="10"/>
    <x v="215"/>
    <x v="197"/>
    <x v="0"/>
    <m/>
    <x v="1"/>
    <x v="1"/>
    <x v="4"/>
    <x v="47"/>
    <n v="3"/>
    <n v="90.5"/>
    <n v="4.0999999999999996"/>
    <n v="371.04999999999995"/>
    <m/>
    <n v="371.04999999999995"/>
    <n v="371049.99999999994"/>
    <n v="30920.833333333328"/>
    <m/>
    <m/>
    <m/>
    <m/>
    <m/>
    <m/>
    <m/>
    <m/>
    <m/>
    <m/>
    <m/>
    <m/>
    <m/>
    <m/>
  </r>
  <r>
    <x v="1"/>
    <x v="3"/>
    <x v="12"/>
    <x v="12"/>
    <x v="2"/>
    <x v="0"/>
    <x v="10"/>
    <x v="216"/>
    <x v="198"/>
    <x v="0"/>
    <m/>
    <x v="1"/>
    <x v="2"/>
    <x v="5"/>
    <x v="48"/>
    <n v="3"/>
    <n v="90.5"/>
    <n v="4"/>
    <n v="362"/>
    <m/>
    <n v="362"/>
    <n v="362000"/>
    <n v="30166.666666666668"/>
    <m/>
    <m/>
    <m/>
    <m/>
    <m/>
    <m/>
    <m/>
    <m/>
    <m/>
    <m/>
    <m/>
    <m/>
    <m/>
    <m/>
  </r>
  <r>
    <x v="1"/>
    <x v="3"/>
    <x v="12"/>
    <x v="12"/>
    <x v="2"/>
    <x v="0"/>
    <x v="10"/>
    <x v="217"/>
    <x v="199"/>
    <x v="0"/>
    <m/>
    <x v="1"/>
    <x v="2"/>
    <x v="5"/>
    <x v="48"/>
    <n v="5"/>
    <n v="90.5"/>
    <n v="6.666666666666667"/>
    <n v="603.33333333333337"/>
    <m/>
    <n v="603.33333333333337"/>
    <n v="603333.33333333337"/>
    <n v="50277.777777777781"/>
    <m/>
    <m/>
    <m/>
    <m/>
    <m/>
    <m/>
    <m/>
    <m/>
    <m/>
    <m/>
    <m/>
    <m/>
    <m/>
    <m/>
  </r>
  <r>
    <x v="1"/>
    <x v="3"/>
    <x v="12"/>
    <x v="12"/>
    <x v="2"/>
    <x v="0"/>
    <x v="10"/>
    <x v="218"/>
    <x v="200"/>
    <x v="0"/>
    <m/>
    <x v="1"/>
    <x v="2"/>
    <x v="5"/>
    <x v="48"/>
    <n v="1.5"/>
    <n v="90.5"/>
    <n v="2"/>
    <n v="181"/>
    <m/>
    <n v="181"/>
    <n v="181000"/>
    <n v="15083.333333333334"/>
    <m/>
    <m/>
    <m/>
    <m/>
    <m/>
    <m/>
    <m/>
    <m/>
    <m/>
    <m/>
    <m/>
    <m/>
    <m/>
    <m/>
  </r>
  <r>
    <x v="1"/>
    <x v="3"/>
    <x v="12"/>
    <x v="12"/>
    <x v="2"/>
    <x v="0"/>
    <x v="10"/>
    <x v="219"/>
    <x v="201"/>
    <x v="0"/>
    <m/>
    <x v="1"/>
    <x v="2"/>
    <x v="5"/>
    <x v="48"/>
    <n v="6"/>
    <n v="90.5"/>
    <n v="8"/>
    <n v="724"/>
    <m/>
    <n v="724"/>
    <n v="724000"/>
    <n v="60333.333333333336"/>
    <m/>
    <m/>
    <m/>
    <m/>
    <m/>
    <m/>
    <m/>
    <m/>
    <m/>
    <m/>
    <m/>
    <m/>
    <m/>
    <m/>
  </r>
  <r>
    <x v="1"/>
    <x v="3"/>
    <x v="12"/>
    <x v="12"/>
    <x v="2"/>
    <x v="0"/>
    <x v="10"/>
    <x v="220"/>
    <x v="202"/>
    <x v="0"/>
    <m/>
    <x v="1"/>
    <x v="2"/>
    <x v="5"/>
    <x v="48"/>
    <n v="2"/>
    <n v="90.5"/>
    <n v="2.6666666666666665"/>
    <n v="241.33333333333331"/>
    <m/>
    <n v="241.33333333333331"/>
    <n v="241333.33333333331"/>
    <n v="20111.111111111109"/>
    <m/>
    <m/>
    <m/>
    <m/>
    <m/>
    <m/>
    <m/>
    <m/>
    <m/>
    <m/>
    <m/>
    <m/>
    <m/>
    <m/>
  </r>
  <r>
    <x v="1"/>
    <x v="3"/>
    <x v="12"/>
    <x v="12"/>
    <x v="2"/>
    <x v="0"/>
    <x v="10"/>
    <x v="221"/>
    <x v="203"/>
    <x v="0"/>
    <m/>
    <x v="1"/>
    <x v="2"/>
    <x v="5"/>
    <x v="48"/>
    <n v="3"/>
    <n v="90.5"/>
    <n v="4"/>
    <n v="362"/>
    <m/>
    <n v="362"/>
    <n v="362000"/>
    <n v="30166.666666666668"/>
    <m/>
    <m/>
    <m/>
    <m/>
    <m/>
    <m/>
    <m/>
    <m/>
    <m/>
    <m/>
    <m/>
    <m/>
    <m/>
    <m/>
  </r>
  <r>
    <x v="1"/>
    <x v="3"/>
    <x v="12"/>
    <x v="12"/>
    <x v="2"/>
    <x v="0"/>
    <x v="10"/>
    <x v="222"/>
    <x v="204"/>
    <x v="0"/>
    <m/>
    <x v="1"/>
    <x v="2"/>
    <x v="5"/>
    <x v="48"/>
    <n v="5"/>
    <n v="90.5"/>
    <n v="6.666666666666667"/>
    <n v="603.33333333333337"/>
    <m/>
    <n v="603.33333333333337"/>
    <n v="603333.33333333337"/>
    <n v="50277.777777777781"/>
    <m/>
    <m/>
    <m/>
    <m/>
    <m/>
    <m/>
    <m/>
    <m/>
    <m/>
    <m/>
    <m/>
    <m/>
    <m/>
    <m/>
  </r>
  <r>
    <x v="1"/>
    <x v="3"/>
    <x v="12"/>
    <x v="12"/>
    <x v="2"/>
    <x v="0"/>
    <x v="7"/>
    <x v="223"/>
    <x v="205"/>
    <x v="0"/>
    <m/>
    <x v="1"/>
    <x v="2"/>
    <x v="5"/>
    <x v="48"/>
    <n v="3"/>
    <n v="87.45"/>
    <n v="4"/>
    <n v="349.8"/>
    <m/>
    <n v="349.8"/>
    <n v="349800"/>
    <n v="29150"/>
    <m/>
    <m/>
    <m/>
    <m/>
    <m/>
    <m/>
    <m/>
    <m/>
    <m/>
    <m/>
    <m/>
    <m/>
    <m/>
    <m/>
  </r>
  <r>
    <x v="1"/>
    <x v="3"/>
    <x v="12"/>
    <x v="12"/>
    <x v="2"/>
    <x v="0"/>
    <x v="10"/>
    <x v="224"/>
    <x v="206"/>
    <x v="0"/>
    <m/>
    <x v="1"/>
    <x v="2"/>
    <x v="5"/>
    <x v="48"/>
    <n v="1.5"/>
    <n v="90.5"/>
    <n v="2"/>
    <n v="181"/>
    <m/>
    <n v="181"/>
    <n v="181000"/>
    <n v="15083.333333333334"/>
    <m/>
    <m/>
    <m/>
    <m/>
    <m/>
    <m/>
    <m/>
    <m/>
    <m/>
    <m/>
    <m/>
    <m/>
    <m/>
    <m/>
  </r>
  <r>
    <x v="1"/>
    <x v="3"/>
    <x v="12"/>
    <x v="12"/>
    <x v="2"/>
    <x v="0"/>
    <x v="10"/>
    <x v="224"/>
    <x v="206"/>
    <x v="0"/>
    <m/>
    <x v="1"/>
    <x v="1"/>
    <x v="6"/>
    <x v="49"/>
    <n v="1.5"/>
    <n v="90.5"/>
    <n v="1.9"/>
    <n v="171.95"/>
    <m/>
    <n v="171.95"/>
    <n v="171950"/>
    <n v="14329.166666666666"/>
    <m/>
    <m/>
    <m/>
    <m/>
    <m/>
    <m/>
    <m/>
    <m/>
    <m/>
    <m/>
    <m/>
    <m/>
    <m/>
    <m/>
  </r>
  <r>
    <x v="1"/>
    <x v="3"/>
    <x v="12"/>
    <x v="12"/>
    <x v="2"/>
    <x v="0"/>
    <x v="10"/>
    <x v="225"/>
    <x v="207"/>
    <x v="0"/>
    <m/>
    <x v="1"/>
    <x v="1"/>
    <x v="6"/>
    <x v="49"/>
    <n v="3"/>
    <n v="90.5"/>
    <n v="3.8"/>
    <n v="343.9"/>
    <m/>
    <n v="343.9"/>
    <n v="343900"/>
    <n v="28658.333333333332"/>
    <m/>
    <m/>
    <m/>
    <m/>
    <m/>
    <m/>
    <m/>
    <m/>
    <m/>
    <m/>
    <m/>
    <m/>
    <m/>
    <m/>
  </r>
  <r>
    <x v="1"/>
    <x v="3"/>
    <x v="12"/>
    <x v="12"/>
    <x v="2"/>
    <x v="0"/>
    <x v="10"/>
    <x v="226"/>
    <x v="208"/>
    <x v="0"/>
    <m/>
    <x v="1"/>
    <x v="1"/>
    <x v="6"/>
    <x v="49"/>
    <n v="11"/>
    <n v="90.5"/>
    <n v="13.933333333333334"/>
    <n v="1260.9666666666667"/>
    <m/>
    <n v="1260.9666666666667"/>
    <n v="1260966.6666666667"/>
    <n v="105080.55555555556"/>
    <m/>
    <m/>
    <m/>
    <m/>
    <m/>
    <m/>
    <m/>
    <m/>
    <m/>
    <m/>
    <m/>
    <m/>
    <m/>
    <m/>
  </r>
  <r>
    <x v="1"/>
    <x v="3"/>
    <x v="12"/>
    <x v="12"/>
    <x v="2"/>
    <x v="0"/>
    <x v="10"/>
    <x v="227"/>
    <x v="209"/>
    <x v="0"/>
    <m/>
    <x v="1"/>
    <x v="1"/>
    <x v="6"/>
    <x v="49"/>
    <n v="3"/>
    <n v="90.5"/>
    <n v="3.8"/>
    <n v="343.9"/>
    <m/>
    <n v="343.9"/>
    <n v="343900"/>
    <n v="28658.333333333332"/>
    <m/>
    <m/>
    <m/>
    <m/>
    <m/>
    <m/>
    <m/>
    <m/>
    <m/>
    <m/>
    <m/>
    <m/>
    <m/>
    <m/>
  </r>
  <r>
    <x v="1"/>
    <x v="3"/>
    <x v="12"/>
    <x v="12"/>
    <x v="2"/>
    <x v="0"/>
    <x v="10"/>
    <x v="228"/>
    <x v="210"/>
    <x v="0"/>
    <m/>
    <x v="1"/>
    <x v="1"/>
    <x v="6"/>
    <x v="49"/>
    <n v="3"/>
    <n v="90.5"/>
    <n v="3.8"/>
    <n v="343.9"/>
    <m/>
    <n v="343.9"/>
    <n v="343900"/>
    <n v="28658.333333333332"/>
    <m/>
    <m/>
    <m/>
    <m/>
    <m/>
    <m/>
    <m/>
    <m/>
    <m/>
    <m/>
    <m/>
    <m/>
    <m/>
    <m/>
  </r>
  <r>
    <x v="1"/>
    <x v="3"/>
    <x v="12"/>
    <x v="12"/>
    <x v="2"/>
    <x v="0"/>
    <x v="10"/>
    <x v="229"/>
    <x v="211"/>
    <x v="0"/>
    <m/>
    <x v="1"/>
    <x v="1"/>
    <x v="6"/>
    <x v="49"/>
    <n v="4"/>
    <n v="90.5"/>
    <n v="5.0666666666666664"/>
    <n v="458.5333333333333"/>
    <m/>
    <n v="458.5333333333333"/>
    <n v="458533.33333333331"/>
    <n v="38211.111111111109"/>
    <m/>
    <m/>
    <m/>
    <m/>
    <m/>
    <m/>
    <m/>
    <m/>
    <m/>
    <m/>
    <m/>
    <m/>
    <m/>
    <m/>
  </r>
  <r>
    <x v="1"/>
    <x v="3"/>
    <x v="12"/>
    <x v="12"/>
    <x v="2"/>
    <x v="0"/>
    <x v="10"/>
    <x v="230"/>
    <x v="212"/>
    <x v="0"/>
    <m/>
    <x v="1"/>
    <x v="1"/>
    <x v="6"/>
    <x v="49"/>
    <n v="1.5"/>
    <n v="90.5"/>
    <n v="1.9"/>
    <n v="171.95"/>
    <m/>
    <n v="171.95"/>
    <n v="171950"/>
    <n v="14329.166666666666"/>
    <m/>
    <m/>
    <m/>
    <m/>
    <m/>
    <m/>
    <m/>
    <m/>
    <m/>
    <m/>
    <m/>
    <m/>
    <m/>
    <m/>
  </r>
  <r>
    <x v="1"/>
    <x v="3"/>
    <x v="12"/>
    <x v="12"/>
    <x v="2"/>
    <x v="0"/>
    <x v="10"/>
    <x v="231"/>
    <x v="213"/>
    <x v="0"/>
    <m/>
    <x v="1"/>
    <x v="1"/>
    <x v="6"/>
    <x v="49"/>
    <n v="1.5"/>
    <n v="90.5"/>
    <n v="1.9"/>
    <n v="171.95"/>
    <m/>
    <n v="171.95"/>
    <n v="171950"/>
    <n v="14329.166666666666"/>
    <m/>
    <m/>
    <m/>
    <m/>
    <m/>
    <m/>
    <m/>
    <m/>
    <m/>
    <m/>
    <m/>
    <m/>
    <m/>
    <m/>
  </r>
  <r>
    <x v="1"/>
    <x v="3"/>
    <x v="12"/>
    <x v="12"/>
    <x v="2"/>
    <x v="0"/>
    <x v="10"/>
    <x v="232"/>
    <x v="214"/>
    <x v="0"/>
    <m/>
    <x v="1"/>
    <x v="1"/>
    <x v="6"/>
    <x v="49"/>
    <n v="1.5"/>
    <n v="90.5"/>
    <n v="1.9"/>
    <n v="171.95"/>
    <m/>
    <n v="171.95"/>
    <n v="171950"/>
    <n v="14329.166666666666"/>
    <m/>
    <m/>
    <m/>
    <m/>
    <m/>
    <m/>
    <m/>
    <m/>
    <m/>
    <m/>
    <m/>
    <m/>
    <m/>
    <m/>
  </r>
  <r>
    <x v="1"/>
    <x v="3"/>
    <x v="12"/>
    <x v="12"/>
    <x v="2"/>
    <x v="0"/>
    <x v="10"/>
    <x v="233"/>
    <x v="215"/>
    <x v="0"/>
    <m/>
    <x v="1"/>
    <x v="2"/>
    <x v="7"/>
    <x v="29"/>
    <n v="3"/>
    <n v="90.5"/>
    <n v="3.6"/>
    <n v="325.8"/>
    <m/>
    <n v="325.8"/>
    <n v="325800"/>
    <n v="27150"/>
    <m/>
    <m/>
    <m/>
    <m/>
    <m/>
    <m/>
    <m/>
    <m/>
    <m/>
    <m/>
    <m/>
    <m/>
    <m/>
    <m/>
  </r>
  <r>
    <x v="1"/>
    <x v="3"/>
    <x v="12"/>
    <x v="12"/>
    <x v="2"/>
    <x v="0"/>
    <x v="10"/>
    <x v="234"/>
    <x v="216"/>
    <x v="0"/>
    <m/>
    <x v="1"/>
    <x v="2"/>
    <x v="7"/>
    <x v="29"/>
    <n v="3"/>
    <n v="90.5"/>
    <n v="3.6"/>
    <n v="325.8"/>
    <m/>
    <n v="325.8"/>
    <n v="325800"/>
    <n v="27150"/>
    <m/>
    <m/>
    <m/>
    <m/>
    <m/>
    <m/>
    <m/>
    <m/>
    <m/>
    <m/>
    <m/>
    <m/>
    <m/>
    <m/>
  </r>
  <r>
    <x v="1"/>
    <x v="3"/>
    <x v="12"/>
    <x v="12"/>
    <x v="2"/>
    <x v="0"/>
    <x v="10"/>
    <x v="235"/>
    <x v="217"/>
    <x v="0"/>
    <m/>
    <x v="1"/>
    <x v="2"/>
    <x v="7"/>
    <x v="29"/>
    <n v="1.5"/>
    <n v="90.5"/>
    <n v="1.8"/>
    <n v="162.9"/>
    <m/>
    <n v="162.9"/>
    <n v="162900"/>
    <n v="13575"/>
    <m/>
    <m/>
    <m/>
    <m/>
    <m/>
    <m/>
    <m/>
    <m/>
    <m/>
    <m/>
    <m/>
    <m/>
    <m/>
    <m/>
  </r>
  <r>
    <x v="1"/>
    <x v="3"/>
    <x v="12"/>
    <x v="12"/>
    <x v="2"/>
    <x v="0"/>
    <x v="10"/>
    <x v="236"/>
    <x v="218"/>
    <x v="0"/>
    <m/>
    <x v="1"/>
    <x v="2"/>
    <x v="7"/>
    <x v="29"/>
    <n v="12"/>
    <n v="90.5"/>
    <n v="14.4"/>
    <n v="1303.2"/>
    <m/>
    <n v="1303.2"/>
    <n v="1303200"/>
    <n v="108600"/>
    <m/>
    <m/>
    <m/>
    <m/>
    <m/>
    <m/>
    <m/>
    <m/>
    <m/>
    <m/>
    <m/>
    <m/>
    <m/>
    <m/>
  </r>
  <r>
    <x v="1"/>
    <x v="3"/>
    <x v="12"/>
    <x v="12"/>
    <x v="2"/>
    <x v="0"/>
    <x v="10"/>
    <x v="237"/>
    <x v="219"/>
    <x v="0"/>
    <m/>
    <x v="1"/>
    <x v="2"/>
    <x v="7"/>
    <x v="29"/>
    <n v="3"/>
    <n v="90.5"/>
    <n v="3.6"/>
    <n v="325.8"/>
    <m/>
    <n v="325.8"/>
    <n v="325800"/>
    <n v="27150"/>
    <m/>
    <m/>
    <m/>
    <m/>
    <m/>
    <m/>
    <m/>
    <m/>
    <m/>
    <m/>
    <m/>
    <m/>
    <m/>
    <m/>
  </r>
  <r>
    <x v="1"/>
    <x v="3"/>
    <x v="12"/>
    <x v="12"/>
    <x v="2"/>
    <x v="0"/>
    <x v="10"/>
    <x v="238"/>
    <x v="220"/>
    <x v="0"/>
    <m/>
    <x v="1"/>
    <x v="2"/>
    <x v="7"/>
    <x v="29"/>
    <n v="1.5"/>
    <n v="90.5"/>
    <n v="1.8"/>
    <n v="162.9"/>
    <m/>
    <n v="162.9"/>
    <n v="162900"/>
    <n v="13575"/>
    <m/>
    <m/>
    <m/>
    <m/>
    <m/>
    <m/>
    <m/>
    <m/>
    <m/>
    <m/>
    <m/>
    <m/>
    <m/>
    <m/>
  </r>
  <r>
    <x v="1"/>
    <x v="3"/>
    <x v="12"/>
    <x v="12"/>
    <x v="2"/>
    <x v="0"/>
    <x v="10"/>
    <x v="239"/>
    <x v="221"/>
    <x v="0"/>
    <m/>
    <x v="1"/>
    <x v="2"/>
    <x v="7"/>
    <x v="29"/>
    <n v="6"/>
    <n v="90.5"/>
    <n v="7.2"/>
    <n v="651.6"/>
    <m/>
    <n v="651.6"/>
    <n v="651600"/>
    <n v="54300"/>
    <m/>
    <m/>
    <m/>
    <m/>
    <m/>
    <m/>
    <m/>
    <m/>
    <m/>
    <m/>
    <m/>
    <m/>
    <m/>
    <m/>
  </r>
  <r>
    <x v="1"/>
    <x v="3"/>
    <x v="12"/>
    <x v="12"/>
    <x v="2"/>
    <x v="0"/>
    <x v="10"/>
    <x v="240"/>
    <x v="222"/>
    <x v="0"/>
    <m/>
    <x v="1"/>
    <x v="1"/>
    <x v="8"/>
    <x v="50"/>
    <n v="1.5"/>
    <n v="90.5"/>
    <n v="2.2999999999999998"/>
    <n v="208.14999999999998"/>
    <n v="0"/>
    <n v="208.14999999999998"/>
    <n v="208149.99999999997"/>
    <n v="17345.833333333332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1"/>
    <x v="223"/>
    <x v="0"/>
    <m/>
    <x v="1"/>
    <x v="1"/>
    <x v="8"/>
    <x v="50"/>
    <n v="11.3"/>
    <n v="90.5"/>
    <n v="17.326666666666668"/>
    <n v="1568.0633333333335"/>
    <n v="0"/>
    <n v="1568.0633333333335"/>
    <n v="1568063.3333333335"/>
    <n v="130671.94444444445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2"/>
    <x v="224"/>
    <x v="0"/>
    <m/>
    <x v="1"/>
    <x v="1"/>
    <x v="8"/>
    <x v="50"/>
    <n v="10.5"/>
    <n v="90.5"/>
    <n v="16.100000000000001"/>
    <n v="1457.0500000000002"/>
    <n v="0"/>
    <n v="1457.0500000000002"/>
    <n v="1457050.0000000002"/>
    <n v="121420.83333333336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39"/>
    <x v="225"/>
    <x v="0"/>
    <m/>
    <x v="1"/>
    <x v="1"/>
    <x v="8"/>
    <x v="50"/>
    <n v="6.7"/>
    <n v="90.5"/>
    <n v="10.273333333333333"/>
    <n v="929.73666666666668"/>
    <n v="0"/>
    <n v="929.73666666666668"/>
    <n v="929736.66666666663"/>
    <n v="77478.055555555547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7"/>
    <x v="223"/>
    <x v="226"/>
    <x v="0"/>
    <m/>
    <x v="1"/>
    <x v="2"/>
    <x v="9"/>
    <x v="50"/>
    <n v="3"/>
    <n v="87.45"/>
    <n v="4.5999999999999996"/>
    <n v="402.27"/>
    <n v="0"/>
    <n v="402.27"/>
    <n v="402270"/>
    <n v="33522.5"/>
    <s v="OF99001021"/>
    <s v="C399001021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3"/>
    <x v="227"/>
    <x v="0"/>
    <m/>
    <x v="1"/>
    <x v="2"/>
    <x v="9"/>
    <x v="50"/>
    <n v="11.5"/>
    <n v="90.5"/>
    <n v="17.633333333333333"/>
    <n v="1595.8166666666666"/>
    <n v="0"/>
    <n v="1595.8166666666666"/>
    <n v="1595816.6666666665"/>
    <n v="132984.72222222222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4"/>
    <x v="228"/>
    <x v="0"/>
    <m/>
    <x v="1"/>
    <x v="2"/>
    <x v="9"/>
    <x v="50"/>
    <n v="3"/>
    <n v="90.5"/>
    <n v="4.5999999999999996"/>
    <n v="416.29999999999995"/>
    <n v="0"/>
    <n v="416.29999999999995"/>
    <n v="416299.99999999994"/>
    <n v="34691.666666666664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5"/>
    <x v="229"/>
    <x v="0"/>
    <m/>
    <x v="1"/>
    <x v="2"/>
    <x v="9"/>
    <x v="50"/>
    <n v="2.5"/>
    <n v="90.5"/>
    <n v="3.8333333333333335"/>
    <n v="346.91666666666669"/>
    <n v="0"/>
    <n v="346.91666666666669"/>
    <n v="346916.66666666669"/>
    <n v="28909.722222222223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6"/>
    <x v="230"/>
    <x v="0"/>
    <m/>
    <x v="1"/>
    <x v="2"/>
    <x v="9"/>
    <x v="50"/>
    <n v="2.5"/>
    <n v="90.5"/>
    <n v="3.8333333333333335"/>
    <n v="346.91666666666669"/>
    <n v="0"/>
    <n v="346.91666666666669"/>
    <n v="346916.66666666669"/>
    <n v="28909.722222222223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39"/>
    <x v="225"/>
    <x v="0"/>
    <m/>
    <x v="1"/>
    <x v="2"/>
    <x v="9"/>
    <x v="50"/>
    <n v="7.5"/>
    <n v="90.5"/>
    <n v="11.5"/>
    <n v="1040.75"/>
    <n v="0"/>
    <n v="1040.75"/>
    <n v="1040750"/>
    <n v="86729.166666666672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5"/>
    <x v="229"/>
    <x v="0"/>
    <m/>
    <x v="1"/>
    <x v="1"/>
    <x v="10"/>
    <x v="51"/>
    <n v="2"/>
    <n v="90.5"/>
    <n v="2.5"/>
    <n v="226.25"/>
    <n v="0"/>
    <n v="226.25"/>
    <n v="226250"/>
    <n v="18854.166666666668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6"/>
    <x v="230"/>
    <x v="0"/>
    <m/>
    <x v="1"/>
    <x v="1"/>
    <x v="10"/>
    <x v="51"/>
    <n v="2"/>
    <n v="90.5"/>
    <n v="2.5"/>
    <n v="226.25"/>
    <n v="0"/>
    <n v="226.25"/>
    <n v="226250"/>
    <n v="18854.166666666668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47"/>
    <x v="231"/>
    <x v="0"/>
    <m/>
    <x v="1"/>
    <x v="1"/>
    <x v="10"/>
    <x v="51"/>
    <n v="12.5"/>
    <n v="90.5"/>
    <n v="15.625"/>
    <n v="1414.0625"/>
    <n v="0"/>
    <n v="1414.0625"/>
    <n v="1414062.5"/>
    <n v="117838.54166666667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"/>
    <x v="248"/>
    <x v="232"/>
    <x v="0"/>
    <m/>
    <x v="1"/>
    <x v="1"/>
    <x v="10"/>
    <x v="51"/>
    <n v="1.5"/>
    <n v="70.55"/>
    <n v="1.875"/>
    <n v="132.28125"/>
    <n v="0"/>
    <n v="132.28125"/>
    <n v="132281.25"/>
    <n v="11023.4375"/>
    <s v="OF99001021"/>
    <s v="H999001021"/>
    <n v="3093"/>
    <n v="3094"/>
    <m/>
    <m/>
    <m/>
    <m/>
    <n v="102"/>
    <m/>
    <n v="2019"/>
    <m/>
    <m/>
    <m/>
  </r>
  <r>
    <x v="1"/>
    <x v="3"/>
    <x v="12"/>
    <x v="12"/>
    <x v="2"/>
    <x v="0"/>
    <x v="1"/>
    <x v="249"/>
    <x v="233"/>
    <x v="0"/>
    <m/>
    <x v="1"/>
    <x v="1"/>
    <x v="10"/>
    <x v="51"/>
    <n v="1.5"/>
    <n v="70.55"/>
    <n v="1.875"/>
    <n v="132.28125"/>
    <n v="0"/>
    <n v="132.28125"/>
    <n v="132281.25"/>
    <n v="11023.4375"/>
    <s v="OF99001021"/>
    <s v="H999001021"/>
    <n v="3093"/>
    <n v="3094"/>
    <m/>
    <m/>
    <m/>
    <m/>
    <n v="102"/>
    <m/>
    <n v="2019"/>
    <m/>
    <m/>
    <m/>
  </r>
  <r>
    <x v="1"/>
    <x v="3"/>
    <x v="12"/>
    <x v="12"/>
    <x v="2"/>
    <x v="0"/>
    <x v="10"/>
    <x v="250"/>
    <x v="234"/>
    <x v="0"/>
    <m/>
    <x v="1"/>
    <x v="1"/>
    <x v="10"/>
    <x v="51"/>
    <n v="3"/>
    <n v="90.5"/>
    <n v="3.75"/>
    <n v="339.375"/>
    <n v="0"/>
    <n v="339.375"/>
    <n v="339375"/>
    <n v="28281.25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239"/>
    <x v="225"/>
    <x v="0"/>
    <m/>
    <x v="1"/>
    <x v="1"/>
    <x v="10"/>
    <x v="51"/>
    <n v="7.5"/>
    <n v="90.5"/>
    <n v="9.375"/>
    <n v="848.4375"/>
    <n v="0"/>
    <n v="848.4375"/>
    <n v="848437.5"/>
    <n v="70703.125"/>
    <s v=" "/>
    <s v=" "/>
    <n v="3093"/>
    <n v="3094"/>
    <m/>
    <m/>
    <m/>
    <m/>
    <n v="102"/>
    <m/>
    <n v="2019"/>
    <m/>
    <m/>
    <m/>
  </r>
  <r>
    <x v="1"/>
    <x v="3"/>
    <x v="12"/>
    <x v="12"/>
    <x v="2"/>
    <x v="0"/>
    <x v="10"/>
    <x v="72"/>
    <x v="0"/>
    <x v="0"/>
    <m/>
    <x v="2"/>
    <x v="3"/>
    <x v="0"/>
    <x v="34"/>
    <n v="60"/>
    <n v="90.5"/>
    <n v="5.5"/>
    <n v="497.75"/>
    <n v="0"/>
    <n v="497.75"/>
    <n v="497750"/>
    <n v="41479.166666666664"/>
    <s v=" "/>
    <s v=" "/>
    <n v="3093"/>
    <n v="3094"/>
    <m/>
    <m/>
    <m/>
    <m/>
    <n v="102"/>
    <m/>
    <n v="2019"/>
    <m/>
    <m/>
    <m/>
  </r>
  <r>
    <x v="0"/>
    <x v="4"/>
    <x v="13"/>
    <x v="13"/>
    <x v="0"/>
    <x v="0"/>
    <x v="7"/>
    <x v="0"/>
    <x v="0"/>
    <x v="0"/>
    <m/>
    <x v="0"/>
    <x v="0"/>
    <x v="0"/>
    <x v="0"/>
    <m/>
    <m/>
    <n v="0"/>
    <n v="0"/>
    <n v="25"/>
    <n v="25"/>
    <n v="25000"/>
    <n v="2083.3333333333335"/>
    <m/>
    <m/>
    <m/>
    <m/>
    <m/>
    <m/>
    <m/>
    <m/>
    <n v="139"/>
    <m/>
    <m/>
    <m/>
    <m/>
    <m/>
  </r>
  <r>
    <x v="0"/>
    <x v="4"/>
    <x v="13"/>
    <x v="13"/>
    <x v="0"/>
    <x v="0"/>
    <x v="7"/>
    <x v="1"/>
    <x v="0"/>
    <x v="0"/>
    <m/>
    <x v="0"/>
    <x v="0"/>
    <x v="0"/>
    <x v="0"/>
    <m/>
    <m/>
    <n v="0"/>
    <n v="0"/>
    <n v="220"/>
    <n v="220"/>
    <n v="220000"/>
    <n v="18333.333333333332"/>
    <m/>
    <m/>
    <m/>
    <m/>
    <m/>
    <m/>
    <m/>
    <m/>
    <n v="139"/>
    <m/>
    <m/>
    <m/>
    <m/>
    <m/>
  </r>
  <r>
    <x v="0"/>
    <x v="4"/>
    <x v="13"/>
    <x v="13"/>
    <x v="0"/>
    <x v="0"/>
    <x v="7"/>
    <x v="2"/>
    <x v="0"/>
    <x v="0"/>
    <m/>
    <x v="0"/>
    <x v="0"/>
    <x v="0"/>
    <x v="0"/>
    <m/>
    <m/>
    <n v="0"/>
    <n v="0"/>
    <n v="5"/>
    <n v="5"/>
    <n v="5000"/>
    <n v="416.66666666666669"/>
    <m/>
    <m/>
    <m/>
    <m/>
    <m/>
    <m/>
    <m/>
    <m/>
    <n v="139"/>
    <m/>
    <m/>
    <m/>
    <m/>
    <m/>
  </r>
  <r>
    <x v="0"/>
    <x v="4"/>
    <x v="13"/>
    <x v="13"/>
    <x v="0"/>
    <x v="0"/>
    <x v="7"/>
    <x v="3"/>
    <x v="0"/>
    <x v="0"/>
    <m/>
    <x v="0"/>
    <x v="0"/>
    <x v="0"/>
    <x v="0"/>
    <m/>
    <m/>
    <n v="0"/>
    <n v="0"/>
    <n v="110"/>
    <n v="110"/>
    <n v="110000"/>
    <n v="9166.6666666666661"/>
    <m/>
    <m/>
    <m/>
    <m/>
    <m/>
    <m/>
    <m/>
    <m/>
    <n v="139"/>
    <m/>
    <m/>
    <m/>
    <m/>
    <m/>
  </r>
  <r>
    <x v="1"/>
    <x v="4"/>
    <x v="13"/>
    <x v="13"/>
    <x v="2"/>
    <x v="0"/>
    <x v="7"/>
    <x v="251"/>
    <x v="235"/>
    <x v="0"/>
    <m/>
    <x v="1"/>
    <x v="2"/>
    <x v="2"/>
    <x v="1"/>
    <n v="5"/>
    <n v="80"/>
    <n v="2.1666666666666665"/>
    <n v="173.33333333333331"/>
    <m/>
    <n v="173.33333333333331"/>
    <n v="173333.33333333331"/>
    <n v="14444.444444444443"/>
    <m/>
    <m/>
    <m/>
    <m/>
    <m/>
    <m/>
    <m/>
    <m/>
    <n v="139"/>
    <m/>
    <m/>
    <m/>
    <m/>
    <m/>
  </r>
  <r>
    <x v="1"/>
    <x v="4"/>
    <x v="13"/>
    <x v="13"/>
    <x v="3"/>
    <x v="0"/>
    <x v="7"/>
    <x v="251"/>
    <x v="235"/>
    <x v="0"/>
    <m/>
    <x v="1"/>
    <x v="2"/>
    <x v="2"/>
    <x v="4"/>
    <n v="5"/>
    <n v="80"/>
    <n v="0.5"/>
    <n v="40"/>
    <m/>
    <n v="40"/>
    <n v="40000"/>
    <n v="3333.3333333333335"/>
    <m/>
    <m/>
    <m/>
    <m/>
    <m/>
    <m/>
    <m/>
    <m/>
    <n v="139"/>
    <m/>
    <m/>
    <m/>
    <m/>
    <m/>
  </r>
  <r>
    <x v="1"/>
    <x v="4"/>
    <x v="13"/>
    <x v="13"/>
    <x v="2"/>
    <x v="0"/>
    <x v="7"/>
    <x v="252"/>
    <x v="236"/>
    <x v="0"/>
    <m/>
    <x v="1"/>
    <x v="2"/>
    <x v="2"/>
    <x v="1"/>
    <n v="25"/>
    <n v="92.5"/>
    <n v="10.833333333333334"/>
    <n v="1002.0833333333334"/>
    <m/>
    <n v="1002.0833333333334"/>
    <n v="1002083.3333333334"/>
    <n v="83506.944444444453"/>
    <m/>
    <m/>
    <m/>
    <m/>
    <m/>
    <m/>
    <m/>
    <m/>
    <n v="139"/>
    <m/>
    <m/>
    <m/>
    <m/>
    <m/>
  </r>
  <r>
    <x v="1"/>
    <x v="4"/>
    <x v="13"/>
    <x v="13"/>
    <x v="3"/>
    <x v="0"/>
    <x v="7"/>
    <x v="252"/>
    <x v="236"/>
    <x v="0"/>
    <m/>
    <x v="1"/>
    <x v="2"/>
    <x v="2"/>
    <x v="4"/>
    <n v="25"/>
    <n v="92.5"/>
    <n v="2.5"/>
    <n v="231.25"/>
    <m/>
    <n v="231.25"/>
    <n v="231250"/>
    <n v="19270.833333333332"/>
    <m/>
    <m/>
    <m/>
    <m/>
    <m/>
    <m/>
    <m/>
    <m/>
    <n v="139"/>
    <m/>
    <m/>
    <m/>
    <m/>
    <m/>
  </r>
  <r>
    <x v="0"/>
    <x v="5"/>
    <x v="14"/>
    <x v="14"/>
    <x v="0"/>
    <x v="0"/>
    <x v="13"/>
    <x v="2"/>
    <x v="0"/>
    <x v="0"/>
    <m/>
    <x v="0"/>
    <x v="3"/>
    <x v="0"/>
    <x v="0"/>
    <m/>
    <n v="0"/>
    <n v="0"/>
    <n v="0"/>
    <n v="122.64"/>
    <n v="122.64"/>
    <n v="122640"/>
    <n v="10220"/>
    <s v=" "/>
    <s v=" "/>
    <n v="3093"/>
    <n v="3094"/>
    <s v=" "/>
    <s v=" "/>
    <s v=" "/>
    <s v=" "/>
    <n v="119"/>
    <m/>
    <n v="2022"/>
    <m/>
    <m/>
    <m/>
  </r>
  <r>
    <x v="0"/>
    <x v="5"/>
    <x v="14"/>
    <x v="14"/>
    <x v="0"/>
    <x v="0"/>
    <x v="13"/>
    <x v="0"/>
    <x v="0"/>
    <x v="0"/>
    <m/>
    <x v="0"/>
    <x v="0"/>
    <x v="0"/>
    <x v="0"/>
    <m/>
    <n v="0"/>
    <n v="0"/>
    <n v="0"/>
    <n v="198.37"/>
    <n v="198.37"/>
    <n v="198370"/>
    <n v="16530.833333333332"/>
    <s v=" "/>
    <s v=" "/>
    <n v="3093"/>
    <n v="3094"/>
    <s v=" "/>
    <s v=" "/>
    <s v=" "/>
    <s v=" "/>
    <n v="119"/>
    <m/>
    <n v="2022"/>
    <m/>
    <m/>
    <m/>
  </r>
  <r>
    <x v="0"/>
    <x v="5"/>
    <x v="14"/>
    <x v="14"/>
    <x v="0"/>
    <x v="0"/>
    <x v="13"/>
    <x v="253"/>
    <x v="0"/>
    <x v="0"/>
    <m/>
    <x v="0"/>
    <x v="0"/>
    <x v="0"/>
    <x v="0"/>
    <m/>
    <n v="0"/>
    <n v="0"/>
    <n v="0"/>
    <n v="268.75"/>
    <n v="268.75"/>
    <n v="268750"/>
    <n v="22395.833333333332"/>
    <s v=" "/>
    <s v=" "/>
    <n v="3093"/>
    <n v="3094"/>
    <s v=" "/>
    <s v=" "/>
    <s v=" "/>
    <s v=" "/>
    <n v="119"/>
    <m/>
    <n v="2022"/>
    <m/>
    <m/>
    <m/>
  </r>
  <r>
    <x v="0"/>
    <x v="5"/>
    <x v="14"/>
    <x v="14"/>
    <x v="0"/>
    <x v="0"/>
    <x v="13"/>
    <x v="3"/>
    <x v="0"/>
    <x v="0"/>
    <m/>
    <x v="0"/>
    <x v="0"/>
    <x v="0"/>
    <x v="0"/>
    <m/>
    <n v="0"/>
    <n v="0"/>
    <n v="0"/>
    <n v="107.52"/>
    <n v="107.52"/>
    <n v="107520"/>
    <n v="8960"/>
    <s v=" "/>
    <s v=" "/>
    <n v="3093"/>
    <n v="3094"/>
    <s v=" "/>
    <s v=" "/>
    <s v=" "/>
    <s v=" "/>
    <n v="119"/>
    <m/>
    <n v="2022"/>
    <m/>
    <m/>
    <m/>
  </r>
  <r>
    <x v="0"/>
    <x v="5"/>
    <x v="14"/>
    <x v="14"/>
    <x v="0"/>
    <x v="0"/>
    <x v="13"/>
    <x v="3"/>
    <x v="0"/>
    <x v="0"/>
    <m/>
    <x v="0"/>
    <x v="0"/>
    <x v="0"/>
    <x v="0"/>
    <m/>
    <m/>
    <n v="0"/>
    <n v="0"/>
    <n v="74.400000000000006"/>
    <n v="74.400000000000006"/>
    <n v="74400"/>
    <n v="6200"/>
    <m/>
    <m/>
    <n v="3093"/>
    <n v="3094"/>
    <m/>
    <m/>
    <m/>
    <m/>
    <n v="119"/>
    <m/>
    <n v="2022"/>
    <m/>
    <m/>
    <m/>
  </r>
  <r>
    <x v="0"/>
    <x v="5"/>
    <x v="14"/>
    <x v="14"/>
    <x v="0"/>
    <x v="0"/>
    <x v="13"/>
    <x v="9"/>
    <x v="0"/>
    <x v="0"/>
    <m/>
    <x v="0"/>
    <x v="0"/>
    <x v="0"/>
    <x v="0"/>
    <m/>
    <m/>
    <n v="0"/>
    <n v="0"/>
    <n v="36.96"/>
    <n v="36.96"/>
    <n v="36960"/>
    <n v="3080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4"/>
    <x v="237"/>
    <x v="0"/>
    <m/>
    <x v="1"/>
    <x v="2"/>
    <x v="2"/>
    <x v="1"/>
    <n v="7.5"/>
    <n v="62"/>
    <n v="3.25"/>
    <n v="201.5"/>
    <n v="0"/>
    <n v="201.5"/>
    <n v="201500"/>
    <n v="16791.66666666666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66"/>
    <x v="238"/>
    <x v="0"/>
    <m/>
    <x v="1"/>
    <x v="2"/>
    <x v="2"/>
    <x v="1"/>
    <n v="7.5"/>
    <n v="62"/>
    <n v="3.25"/>
    <n v="201.5"/>
    <n v="0"/>
    <n v="201.5"/>
    <n v="201500"/>
    <n v="16791.66666666666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5"/>
    <x v="239"/>
    <x v="0"/>
    <m/>
    <x v="1"/>
    <x v="2"/>
    <x v="2"/>
    <x v="1"/>
    <n v="4.5"/>
    <n v="69"/>
    <n v="1.95"/>
    <n v="134.54999999999998"/>
    <n v="0"/>
    <n v="134.54999999999998"/>
    <n v="134549.99999999997"/>
    <n v="11212.49999999999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6"/>
    <x v="240"/>
    <x v="0"/>
    <m/>
    <x v="1"/>
    <x v="2"/>
    <x v="2"/>
    <x v="1"/>
    <n v="1.5"/>
    <n v="62"/>
    <n v="0.65"/>
    <n v="40.300000000000004"/>
    <n v="0"/>
    <n v="40.300000000000004"/>
    <n v="40300.000000000007"/>
    <n v="3358.3333333333339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7"/>
    <x v="241"/>
    <x v="0"/>
    <m/>
    <x v="1"/>
    <x v="2"/>
    <x v="2"/>
    <x v="1"/>
    <n v="4.5"/>
    <n v="62"/>
    <n v="1.95"/>
    <n v="120.89999999999999"/>
    <n v="0"/>
    <n v="120.89999999999999"/>
    <n v="120899.99999999999"/>
    <n v="10074.99999999999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8"/>
    <x v="242"/>
    <x v="0"/>
    <m/>
    <x v="1"/>
    <x v="2"/>
    <x v="2"/>
    <x v="1"/>
    <n v="4.5"/>
    <n v="62"/>
    <n v="1.95"/>
    <n v="120.89999999999999"/>
    <n v="0"/>
    <n v="120.89999999999999"/>
    <n v="120899.99999999999"/>
    <n v="10074.99999999999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5"/>
    <x v="239"/>
    <x v="0"/>
    <m/>
    <x v="1"/>
    <x v="1"/>
    <x v="1"/>
    <x v="1"/>
    <n v="25.5"/>
    <n v="69"/>
    <n v="11.05"/>
    <n v="762.45"/>
    <n v="0"/>
    <n v="762.45"/>
    <n v="762450"/>
    <n v="63537.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6"/>
    <x v="240"/>
    <x v="0"/>
    <m/>
    <x v="1"/>
    <x v="1"/>
    <x v="1"/>
    <x v="1"/>
    <n v="1.5"/>
    <n v="62"/>
    <n v="0.65"/>
    <n v="40.300000000000004"/>
    <n v="0"/>
    <n v="40.300000000000004"/>
    <n v="40300.000000000007"/>
    <n v="3358.3333333333339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259"/>
    <x v="243"/>
    <x v="0"/>
    <m/>
    <x v="1"/>
    <x v="1"/>
    <x v="1"/>
    <x v="1"/>
    <n v="3"/>
    <n v="62"/>
    <n v="1.3"/>
    <n v="80.600000000000009"/>
    <m/>
    <n v="80.600000000000009"/>
    <n v="80600.000000000015"/>
    <n v="6716.6666666666679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2"/>
    <x v="0"/>
    <x v="13"/>
    <x v="72"/>
    <x v="0"/>
    <x v="0"/>
    <m/>
    <x v="2"/>
    <x v="3"/>
    <x v="0"/>
    <x v="2"/>
    <n v="60"/>
    <n v="62"/>
    <n v="0"/>
    <n v="0"/>
    <n v="0"/>
    <n v="0"/>
    <n v="0"/>
    <n v="0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4"/>
    <x v="237"/>
    <x v="0"/>
    <m/>
    <x v="1"/>
    <x v="2"/>
    <x v="2"/>
    <x v="4"/>
    <n v="7.5"/>
    <n v="62"/>
    <n v="0.75"/>
    <n v="46.5"/>
    <m/>
    <n v="46.5"/>
    <n v="46500"/>
    <n v="387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66"/>
    <x v="238"/>
    <x v="0"/>
    <m/>
    <x v="1"/>
    <x v="2"/>
    <x v="2"/>
    <x v="4"/>
    <n v="7.5"/>
    <n v="62"/>
    <n v="0.75"/>
    <n v="46.5"/>
    <m/>
    <n v="46.5"/>
    <n v="46500"/>
    <n v="387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5"/>
    <x v="239"/>
    <x v="0"/>
    <m/>
    <x v="1"/>
    <x v="2"/>
    <x v="2"/>
    <x v="4"/>
    <n v="4.5"/>
    <n v="69"/>
    <n v="0.45"/>
    <n v="31.05"/>
    <m/>
    <n v="31.05"/>
    <n v="31050"/>
    <n v="2587.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6"/>
    <x v="240"/>
    <x v="0"/>
    <m/>
    <x v="1"/>
    <x v="2"/>
    <x v="2"/>
    <x v="4"/>
    <n v="1.5"/>
    <n v="62"/>
    <n v="0.15"/>
    <n v="9.2999999999999989"/>
    <m/>
    <n v="9.2999999999999989"/>
    <n v="9299.9999999999982"/>
    <n v="774.99999999999989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7"/>
    <x v="241"/>
    <x v="0"/>
    <m/>
    <x v="1"/>
    <x v="2"/>
    <x v="2"/>
    <x v="4"/>
    <n v="4.5"/>
    <n v="62"/>
    <n v="0.45"/>
    <n v="27.900000000000002"/>
    <m/>
    <n v="27.900000000000002"/>
    <n v="27900.000000000004"/>
    <n v="2325.000000000000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8"/>
    <x v="242"/>
    <x v="0"/>
    <m/>
    <x v="1"/>
    <x v="2"/>
    <x v="2"/>
    <x v="4"/>
    <n v="4.5"/>
    <n v="62"/>
    <n v="0.45"/>
    <n v="27.900000000000002"/>
    <m/>
    <n v="27.900000000000002"/>
    <n v="27900.000000000004"/>
    <n v="2325.000000000000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5"/>
    <x v="239"/>
    <x v="0"/>
    <m/>
    <x v="1"/>
    <x v="1"/>
    <x v="1"/>
    <x v="4"/>
    <n v="25.5"/>
    <n v="69"/>
    <n v="2.5499999999999998"/>
    <n v="175.95"/>
    <m/>
    <n v="175.95"/>
    <n v="175950"/>
    <n v="14662.5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6"/>
    <x v="240"/>
    <x v="0"/>
    <m/>
    <x v="1"/>
    <x v="1"/>
    <x v="1"/>
    <x v="4"/>
    <n v="1.5"/>
    <n v="62"/>
    <n v="0.15"/>
    <n v="9.2999999999999989"/>
    <m/>
    <n v="9.2999999999999989"/>
    <n v="9299.9999999999982"/>
    <n v="774.99999999999989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259"/>
    <x v="243"/>
    <x v="0"/>
    <m/>
    <x v="1"/>
    <x v="1"/>
    <x v="1"/>
    <x v="4"/>
    <n v="3"/>
    <n v="62"/>
    <n v="0.3"/>
    <n v="18.599999999999998"/>
    <n v="0"/>
    <n v="18.599999999999998"/>
    <n v="18599.999999999996"/>
    <n v="1549.9999999999998"/>
    <s v=" "/>
    <s v=" "/>
    <n v="3093"/>
    <n v="3094"/>
    <s v=" "/>
    <s v=" "/>
    <s v=" "/>
    <s v=" "/>
    <n v="119"/>
    <m/>
    <n v="2022"/>
    <m/>
    <m/>
    <m/>
  </r>
  <r>
    <x v="1"/>
    <x v="5"/>
    <x v="14"/>
    <x v="14"/>
    <x v="3"/>
    <x v="0"/>
    <x v="13"/>
    <x v="5"/>
    <x v="1"/>
    <x v="0"/>
    <m/>
    <x v="1"/>
    <x v="0"/>
    <x v="0"/>
    <x v="2"/>
    <n v="30"/>
    <n v="62"/>
    <n v="0"/>
    <n v="0"/>
    <m/>
    <n v="0"/>
    <n v="0"/>
    <n v="0"/>
    <m/>
    <m/>
    <n v="3093"/>
    <n v="3093"/>
    <m/>
    <m/>
    <m/>
    <m/>
    <n v="119"/>
    <m/>
    <n v="2022"/>
    <m/>
    <m/>
    <m/>
  </r>
  <r>
    <x v="0"/>
    <x v="5"/>
    <x v="15"/>
    <x v="15"/>
    <x v="0"/>
    <x v="0"/>
    <x v="13"/>
    <x v="1"/>
    <x v="0"/>
    <x v="0"/>
    <m/>
    <x v="0"/>
    <x v="3"/>
    <x v="0"/>
    <x v="0"/>
    <m/>
    <m/>
    <n v="0"/>
    <n v="0"/>
    <n v="412.53"/>
    <n v="412.53"/>
    <n v="412530"/>
    <n v="34377.5"/>
    <s v=" "/>
    <s v=" "/>
    <n v="3093"/>
    <n v="3094"/>
    <s v=" "/>
    <s v=" "/>
    <s v=" "/>
    <s v=" "/>
    <n v="111"/>
    <m/>
    <n v="2022"/>
    <m/>
    <m/>
    <m/>
  </r>
  <r>
    <x v="0"/>
    <x v="5"/>
    <x v="15"/>
    <x v="15"/>
    <x v="0"/>
    <x v="0"/>
    <x v="13"/>
    <x v="2"/>
    <x v="0"/>
    <x v="0"/>
    <m/>
    <x v="0"/>
    <x v="0"/>
    <x v="0"/>
    <x v="0"/>
    <m/>
    <m/>
    <n v="0"/>
    <n v="0"/>
    <n v="132.13999999999999"/>
    <n v="132.13999999999999"/>
    <n v="132140"/>
    <n v="11011.666666666666"/>
    <s v=" "/>
    <s v=" "/>
    <n v="3093"/>
    <n v="3094"/>
    <s v=" "/>
    <s v=" "/>
    <s v=" "/>
    <s v=" "/>
    <n v="111"/>
    <m/>
    <n v="2022"/>
    <m/>
    <m/>
    <m/>
  </r>
  <r>
    <x v="0"/>
    <x v="5"/>
    <x v="15"/>
    <x v="15"/>
    <x v="0"/>
    <x v="0"/>
    <x v="13"/>
    <x v="0"/>
    <x v="0"/>
    <x v="0"/>
    <m/>
    <x v="0"/>
    <x v="0"/>
    <x v="0"/>
    <x v="0"/>
    <m/>
    <m/>
    <n v="0"/>
    <n v="0"/>
    <n v="356.85"/>
    <n v="356.85"/>
    <n v="356850"/>
    <n v="29737.5"/>
    <s v=" "/>
    <s v=" "/>
    <n v="3093"/>
    <n v="3094"/>
    <s v=" "/>
    <s v=" "/>
    <s v=" "/>
    <s v=" "/>
    <n v="111"/>
    <m/>
    <n v="2022"/>
    <m/>
    <m/>
    <m/>
  </r>
  <r>
    <x v="0"/>
    <x v="5"/>
    <x v="15"/>
    <x v="15"/>
    <x v="0"/>
    <x v="0"/>
    <x v="13"/>
    <x v="3"/>
    <x v="0"/>
    <x v="0"/>
    <m/>
    <x v="0"/>
    <x v="0"/>
    <x v="0"/>
    <x v="0"/>
    <m/>
    <m/>
    <n v="0"/>
    <n v="0"/>
    <n v="318.85000000000002"/>
    <n v="318.85000000000002"/>
    <n v="318850"/>
    <n v="26570.833333333332"/>
    <m/>
    <m/>
    <n v="3093"/>
    <n v="3094"/>
    <m/>
    <m/>
    <m/>
    <m/>
    <n v="111"/>
    <m/>
    <n v="2022"/>
    <m/>
    <m/>
    <m/>
  </r>
  <r>
    <x v="0"/>
    <x v="5"/>
    <x v="15"/>
    <x v="15"/>
    <x v="0"/>
    <x v="0"/>
    <x v="13"/>
    <x v="3"/>
    <x v="0"/>
    <x v="0"/>
    <m/>
    <x v="0"/>
    <x v="0"/>
    <x v="0"/>
    <x v="0"/>
    <m/>
    <m/>
    <n v="0"/>
    <n v="0"/>
    <n v="186.01"/>
    <n v="186.01"/>
    <n v="186010"/>
    <n v="15500.833333333334"/>
    <m/>
    <m/>
    <n v="3093"/>
    <n v="3094"/>
    <m/>
    <m/>
    <m/>
    <m/>
    <n v="111"/>
    <m/>
    <n v="2022"/>
    <m/>
    <m/>
    <m/>
  </r>
  <r>
    <x v="0"/>
    <x v="5"/>
    <x v="15"/>
    <x v="15"/>
    <x v="0"/>
    <x v="0"/>
    <x v="13"/>
    <x v="9"/>
    <x v="0"/>
    <x v="0"/>
    <m/>
    <x v="0"/>
    <x v="0"/>
    <x v="0"/>
    <x v="0"/>
    <m/>
    <m/>
    <n v="0"/>
    <n v="0"/>
    <n v="73.92"/>
    <n v="73.92"/>
    <n v="73920"/>
    <n v="6160"/>
    <s v=" "/>
    <s v=" "/>
    <n v="3093"/>
    <n v="3094"/>
    <s v=" "/>
    <s v=" "/>
    <s v=" "/>
    <s v=" "/>
    <n v="111"/>
    <m/>
    <n v="2022"/>
    <m/>
    <m/>
    <m/>
  </r>
  <r>
    <x v="1"/>
    <x v="5"/>
    <x v="15"/>
    <x v="15"/>
    <x v="2"/>
    <x v="0"/>
    <x v="13"/>
    <x v="5"/>
    <x v="0"/>
    <x v="0"/>
    <m/>
    <x v="1"/>
    <x v="0"/>
    <x v="0"/>
    <x v="0"/>
    <n v="30"/>
    <n v="71"/>
    <n v="0"/>
    <n v="0"/>
    <m/>
    <n v="0"/>
    <n v="0"/>
    <n v="0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60"/>
    <x v="244"/>
    <x v="0"/>
    <m/>
    <x v="1"/>
    <x v="2"/>
    <x v="2"/>
    <x v="52"/>
    <n v="7.5"/>
    <n v="70"/>
    <n v="1.375"/>
    <n v="96.25"/>
    <m/>
    <n v="96.25"/>
    <n v="96250"/>
    <n v="8020.833333333333"/>
    <m/>
    <m/>
    <n v="3093"/>
    <n v="3094"/>
    <m/>
    <m/>
    <m/>
    <m/>
    <n v="111"/>
    <m/>
    <n v="2022"/>
    <m/>
    <m/>
    <m/>
  </r>
  <r>
    <x v="1"/>
    <x v="5"/>
    <x v="15"/>
    <x v="16"/>
    <x v="2"/>
    <x v="0"/>
    <x v="14"/>
    <x v="261"/>
    <x v="245"/>
    <x v="0"/>
    <m/>
    <x v="1"/>
    <x v="2"/>
    <x v="2"/>
    <x v="52"/>
    <n v="7.5"/>
    <n v="71"/>
    <n v="1.375"/>
    <n v="97.625"/>
    <n v="0"/>
    <n v="97.625"/>
    <n v="97625"/>
    <n v="8135.416666666667"/>
    <s v="K999001111"/>
    <s v="C699001111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62"/>
    <x v="246"/>
    <x v="0"/>
    <m/>
    <x v="1"/>
    <x v="2"/>
    <x v="2"/>
    <x v="52"/>
    <n v="7.5"/>
    <n v="70"/>
    <n v="1.375"/>
    <n v="96.25"/>
    <m/>
    <n v="96.25"/>
    <n v="96250"/>
    <n v="8020.833333333333"/>
    <m/>
    <m/>
    <n v="3093"/>
    <n v="3094"/>
    <m/>
    <m/>
    <m/>
    <m/>
    <n v="111"/>
    <m/>
    <n v="2022"/>
    <m/>
    <m/>
    <m/>
  </r>
  <r>
    <x v="1"/>
    <x v="5"/>
    <x v="15"/>
    <x v="16"/>
    <x v="2"/>
    <x v="0"/>
    <x v="13"/>
    <x v="263"/>
    <x v="247"/>
    <x v="0"/>
    <m/>
    <x v="1"/>
    <x v="2"/>
    <x v="2"/>
    <x v="52"/>
    <n v="7.5"/>
    <n v="70"/>
    <n v="1.375"/>
    <n v="96.25"/>
    <n v="0"/>
    <n v="96.25"/>
    <n v="96250"/>
    <n v="8020.833333333333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4"/>
    <x v="264"/>
    <x v="248"/>
    <x v="0"/>
    <m/>
    <x v="1"/>
    <x v="1"/>
    <x v="1"/>
    <x v="52"/>
    <n v="7.5"/>
    <n v="71"/>
    <n v="1.375"/>
    <n v="97.625"/>
    <n v="0"/>
    <n v="97.625"/>
    <n v="97625"/>
    <n v="8135.416666666667"/>
    <s v="K999001111"/>
    <s v="C699001111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65"/>
    <x v="249"/>
    <x v="0"/>
    <m/>
    <x v="1"/>
    <x v="1"/>
    <x v="1"/>
    <x v="52"/>
    <n v="7.5"/>
    <n v="70"/>
    <n v="1.375"/>
    <n v="96.25"/>
    <n v="0"/>
    <n v="96.25"/>
    <n v="96250"/>
    <n v="8020.833333333333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66"/>
    <x v="250"/>
    <x v="0"/>
    <m/>
    <x v="1"/>
    <x v="1"/>
    <x v="1"/>
    <x v="52"/>
    <n v="7.5"/>
    <n v="70"/>
    <n v="1.375"/>
    <n v="96.25"/>
    <n v="0"/>
    <n v="96.25"/>
    <n v="96250"/>
    <n v="8020.833333333333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67"/>
    <x v="251"/>
    <x v="0"/>
    <m/>
    <x v="1"/>
    <x v="1"/>
    <x v="1"/>
    <x v="52"/>
    <n v="5"/>
    <n v="71"/>
    <n v="0.91666666666666663"/>
    <n v="65.083333333333329"/>
    <m/>
    <n v="65.083333333333329"/>
    <n v="65083.333333333328"/>
    <n v="5423.6111111111104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147"/>
    <x v="252"/>
    <x v="0"/>
    <m/>
    <x v="1"/>
    <x v="1"/>
    <x v="1"/>
    <x v="52"/>
    <n v="2.5"/>
    <n v="70"/>
    <n v="0.45833333333333331"/>
    <n v="32.083333333333329"/>
    <m/>
    <n v="32.083333333333329"/>
    <n v="32083.333333333328"/>
    <n v="2673.6111111111109"/>
    <m/>
    <m/>
    <m/>
    <m/>
    <m/>
    <m/>
    <m/>
    <m/>
    <m/>
    <m/>
    <n v="2022"/>
    <m/>
    <m/>
    <m/>
  </r>
  <r>
    <x v="1"/>
    <x v="5"/>
    <x v="15"/>
    <x v="16"/>
    <x v="2"/>
    <x v="0"/>
    <x v="13"/>
    <x v="268"/>
    <x v="253"/>
    <x v="0"/>
    <m/>
    <x v="1"/>
    <x v="2"/>
    <x v="3"/>
    <x v="52"/>
    <n v="3"/>
    <n v="70"/>
    <n v="0.55000000000000004"/>
    <n v="38.5"/>
    <m/>
    <n v="38.5"/>
    <n v="38500"/>
    <n v="3208.3333333333335"/>
    <m/>
    <m/>
    <m/>
    <m/>
    <m/>
    <m/>
    <m/>
    <m/>
    <m/>
    <m/>
    <n v="2022"/>
    <m/>
    <m/>
    <m/>
  </r>
  <r>
    <x v="1"/>
    <x v="5"/>
    <x v="15"/>
    <x v="16"/>
    <x v="2"/>
    <x v="0"/>
    <x v="13"/>
    <x v="269"/>
    <x v="254"/>
    <x v="0"/>
    <m/>
    <x v="1"/>
    <x v="2"/>
    <x v="3"/>
    <x v="52"/>
    <n v="10"/>
    <n v="71"/>
    <n v="1.8333333333333333"/>
    <n v="130.16666666666666"/>
    <m/>
    <n v="130.16666666666666"/>
    <n v="130166.66666666666"/>
    <n v="10847.222222222221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3"/>
    <x v="270"/>
    <x v="255"/>
    <x v="0"/>
    <m/>
    <x v="1"/>
    <x v="2"/>
    <x v="3"/>
    <x v="52"/>
    <n v="14"/>
    <n v="72"/>
    <n v="2.5666666666666669"/>
    <n v="184.8"/>
    <n v="0"/>
    <n v="184.8"/>
    <n v="184800"/>
    <n v="15400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2"/>
    <x v="0"/>
    <x v="15"/>
    <x v="271"/>
    <x v="256"/>
    <x v="0"/>
    <m/>
    <x v="1"/>
    <x v="2"/>
    <x v="3"/>
    <x v="52"/>
    <n v="3"/>
    <n v="71"/>
    <n v="0.55000000000000004"/>
    <n v="39.050000000000004"/>
    <m/>
    <n v="39.050000000000004"/>
    <n v="39050.000000000007"/>
    <n v="3254.1666666666674"/>
    <m/>
    <m/>
    <m/>
    <m/>
    <m/>
    <m/>
    <m/>
    <m/>
    <m/>
    <m/>
    <n v="2022"/>
    <m/>
    <m/>
    <m/>
  </r>
  <r>
    <x v="1"/>
    <x v="5"/>
    <x v="15"/>
    <x v="16"/>
    <x v="2"/>
    <x v="0"/>
    <x v="13"/>
    <x v="272"/>
    <x v="257"/>
    <x v="0"/>
    <m/>
    <x v="1"/>
    <x v="1"/>
    <x v="4"/>
    <x v="52"/>
    <n v="30"/>
    <n v="80"/>
    <n v="5.5"/>
    <n v="440"/>
    <n v="0"/>
    <n v="440"/>
    <n v="440000"/>
    <n v="36666.666666666664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60"/>
    <x v="244"/>
    <x v="0"/>
    <m/>
    <x v="1"/>
    <x v="2"/>
    <x v="2"/>
    <x v="52"/>
    <n v="7.5"/>
    <n v="70"/>
    <n v="1.375"/>
    <n v="96.25"/>
    <m/>
    <n v="96.25"/>
    <n v="96250"/>
    <n v="8020.833333333333"/>
    <m/>
    <m/>
    <n v="3093"/>
    <n v="3094"/>
    <m/>
    <m/>
    <m/>
    <m/>
    <n v="111"/>
    <m/>
    <n v="2022"/>
    <m/>
    <m/>
    <m/>
  </r>
  <r>
    <x v="1"/>
    <x v="5"/>
    <x v="15"/>
    <x v="16"/>
    <x v="3"/>
    <x v="0"/>
    <x v="14"/>
    <x v="261"/>
    <x v="245"/>
    <x v="0"/>
    <m/>
    <x v="1"/>
    <x v="2"/>
    <x v="2"/>
    <x v="52"/>
    <n v="7.5"/>
    <n v="71"/>
    <n v="1.375"/>
    <n v="97.625"/>
    <m/>
    <n v="97.625"/>
    <n v="97625"/>
    <n v="8135.416666666667"/>
    <s v="K999001111"/>
    <s v="C699001111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62"/>
    <x v="246"/>
    <x v="0"/>
    <m/>
    <x v="1"/>
    <x v="2"/>
    <x v="2"/>
    <x v="52"/>
    <n v="7.5"/>
    <n v="70"/>
    <n v="1.375"/>
    <n v="96.25"/>
    <m/>
    <n v="96.25"/>
    <n v="96250"/>
    <n v="8020.833333333333"/>
    <m/>
    <m/>
    <n v="3093"/>
    <n v="3094"/>
    <m/>
    <m/>
    <m/>
    <m/>
    <n v="111"/>
    <m/>
    <n v="2022"/>
    <m/>
    <m/>
    <m/>
  </r>
  <r>
    <x v="1"/>
    <x v="5"/>
    <x v="15"/>
    <x v="16"/>
    <x v="3"/>
    <x v="0"/>
    <x v="13"/>
    <x v="263"/>
    <x v="247"/>
    <x v="0"/>
    <m/>
    <x v="1"/>
    <x v="2"/>
    <x v="2"/>
    <x v="52"/>
    <n v="7.5"/>
    <n v="70"/>
    <n v="1.375"/>
    <n v="96.25"/>
    <m/>
    <n v="96.25"/>
    <n v="96250"/>
    <n v="8020.833333333333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4"/>
    <x v="264"/>
    <x v="248"/>
    <x v="0"/>
    <m/>
    <x v="1"/>
    <x v="1"/>
    <x v="1"/>
    <x v="53"/>
    <n v="7.5"/>
    <n v="71"/>
    <n v="1.25"/>
    <n v="88.75"/>
    <m/>
    <n v="88.75"/>
    <n v="88750"/>
    <n v="7395.833333333333"/>
    <s v="K999001111"/>
    <s v="C699001111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65"/>
    <x v="249"/>
    <x v="0"/>
    <m/>
    <x v="1"/>
    <x v="1"/>
    <x v="1"/>
    <x v="53"/>
    <n v="7.5"/>
    <n v="70"/>
    <n v="1.25"/>
    <n v="87.5"/>
    <m/>
    <n v="87.5"/>
    <n v="87500"/>
    <n v="7291.666666666667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66"/>
    <x v="250"/>
    <x v="0"/>
    <m/>
    <x v="1"/>
    <x v="1"/>
    <x v="1"/>
    <x v="53"/>
    <n v="7.5"/>
    <n v="70"/>
    <n v="1.25"/>
    <n v="87.5"/>
    <m/>
    <n v="87.5"/>
    <n v="87500"/>
    <n v="7291.666666666667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67"/>
    <x v="251"/>
    <x v="0"/>
    <m/>
    <x v="1"/>
    <x v="1"/>
    <x v="1"/>
    <x v="53"/>
    <n v="5"/>
    <n v="71"/>
    <n v="0.83333333333333337"/>
    <n v="59.166666666666671"/>
    <m/>
    <n v="59.166666666666671"/>
    <n v="59166.666666666672"/>
    <n v="4930.5555555555557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147"/>
    <x v="252"/>
    <x v="0"/>
    <m/>
    <x v="1"/>
    <x v="1"/>
    <x v="1"/>
    <x v="53"/>
    <n v="2.5"/>
    <n v="70"/>
    <n v="0.41666666666666669"/>
    <n v="29.166666666666668"/>
    <m/>
    <n v="29.166666666666668"/>
    <n v="29166.666666666668"/>
    <n v="2430.5555555555557"/>
    <m/>
    <m/>
    <m/>
    <m/>
    <m/>
    <m/>
    <m/>
    <m/>
    <m/>
    <m/>
    <n v="2022"/>
    <m/>
    <m/>
    <m/>
  </r>
  <r>
    <x v="1"/>
    <x v="5"/>
    <x v="15"/>
    <x v="16"/>
    <x v="3"/>
    <x v="0"/>
    <x v="13"/>
    <x v="268"/>
    <x v="253"/>
    <x v="0"/>
    <m/>
    <x v="1"/>
    <x v="2"/>
    <x v="3"/>
    <x v="53"/>
    <n v="3"/>
    <n v="70"/>
    <n v="0.5"/>
    <n v="35"/>
    <m/>
    <n v="35"/>
    <n v="35000"/>
    <n v="2916.6666666666665"/>
    <m/>
    <m/>
    <m/>
    <m/>
    <m/>
    <m/>
    <m/>
    <m/>
    <m/>
    <m/>
    <n v="2022"/>
    <m/>
    <m/>
    <m/>
  </r>
  <r>
    <x v="1"/>
    <x v="5"/>
    <x v="15"/>
    <x v="16"/>
    <x v="3"/>
    <x v="0"/>
    <x v="13"/>
    <x v="269"/>
    <x v="254"/>
    <x v="0"/>
    <m/>
    <x v="1"/>
    <x v="2"/>
    <x v="3"/>
    <x v="53"/>
    <n v="10"/>
    <n v="71"/>
    <n v="1.6666666666666667"/>
    <n v="118.33333333333334"/>
    <m/>
    <n v="118.33333333333334"/>
    <n v="118333.33333333334"/>
    <n v="9861.1111111111113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3"/>
    <x v="270"/>
    <x v="255"/>
    <x v="0"/>
    <m/>
    <x v="1"/>
    <x v="2"/>
    <x v="3"/>
    <x v="53"/>
    <n v="14"/>
    <n v="72"/>
    <n v="2.3333333333333335"/>
    <n v="168"/>
    <m/>
    <n v="168"/>
    <n v="168000"/>
    <n v="14000"/>
    <s v=" "/>
    <s v=" "/>
    <n v="3093"/>
    <n v="3094"/>
    <s v=" "/>
    <s v=" "/>
    <s v=" "/>
    <s v=" "/>
    <n v="111"/>
    <m/>
    <n v="2022"/>
    <m/>
    <m/>
    <m/>
  </r>
  <r>
    <x v="1"/>
    <x v="5"/>
    <x v="15"/>
    <x v="16"/>
    <x v="3"/>
    <x v="0"/>
    <x v="15"/>
    <x v="271"/>
    <x v="256"/>
    <x v="0"/>
    <m/>
    <x v="1"/>
    <x v="2"/>
    <x v="3"/>
    <x v="53"/>
    <n v="3"/>
    <n v="71"/>
    <n v="0.5"/>
    <n v="35.5"/>
    <m/>
    <n v="35.5"/>
    <n v="35500"/>
    <n v="2958.3333333333335"/>
    <m/>
    <m/>
    <m/>
    <m/>
    <m/>
    <m/>
    <m/>
    <m/>
    <m/>
    <m/>
    <n v="2022"/>
    <m/>
    <m/>
    <m/>
  </r>
  <r>
    <x v="1"/>
    <x v="5"/>
    <x v="15"/>
    <x v="16"/>
    <x v="3"/>
    <x v="0"/>
    <x v="13"/>
    <x v="272"/>
    <x v="257"/>
    <x v="0"/>
    <m/>
    <x v="1"/>
    <x v="1"/>
    <x v="4"/>
    <x v="52"/>
    <n v="30"/>
    <n v="80"/>
    <n v="5.5"/>
    <n v="440"/>
    <m/>
    <n v="440"/>
    <n v="440000"/>
    <n v="36666.666666666664"/>
    <s v=" "/>
    <s v=" "/>
    <n v="3093"/>
    <n v="3094"/>
    <s v=" "/>
    <s v=" "/>
    <s v=" "/>
    <s v=" "/>
    <n v="111"/>
    <m/>
    <n v="2022"/>
    <m/>
    <m/>
    <m/>
  </r>
  <r>
    <x v="1"/>
    <x v="5"/>
    <x v="15"/>
    <x v="17"/>
    <x v="2"/>
    <x v="0"/>
    <x v="13"/>
    <x v="273"/>
    <x v="244"/>
    <x v="0"/>
    <m/>
    <x v="1"/>
    <x v="2"/>
    <x v="2"/>
    <x v="54"/>
    <n v="7.5"/>
    <n v="70"/>
    <n v="1.5"/>
    <n v="105"/>
    <m/>
    <n v="105"/>
    <n v="105000"/>
    <n v="8750"/>
    <m/>
    <m/>
    <n v="3093"/>
    <n v="3094"/>
    <m/>
    <m/>
    <m/>
    <m/>
    <n v="111"/>
    <m/>
    <n v="2022"/>
    <m/>
    <m/>
    <m/>
  </r>
  <r>
    <x v="1"/>
    <x v="5"/>
    <x v="15"/>
    <x v="17"/>
    <x v="2"/>
    <x v="0"/>
    <x v="14"/>
    <x v="261"/>
    <x v="245"/>
    <x v="0"/>
    <m/>
    <x v="1"/>
    <x v="2"/>
    <x v="2"/>
    <x v="54"/>
    <n v="7.5"/>
    <n v="71"/>
    <n v="1.5"/>
    <n v="106.5"/>
    <m/>
    <n v="106.5"/>
    <n v="106500"/>
    <n v="8875"/>
    <s v="K999001111"/>
    <s v="C699001111"/>
    <n v="3093"/>
    <n v="3094"/>
    <m/>
    <m/>
    <m/>
    <m/>
    <n v="111"/>
    <m/>
    <n v="2022"/>
    <m/>
    <m/>
    <m/>
  </r>
  <r>
    <x v="1"/>
    <x v="5"/>
    <x v="15"/>
    <x v="17"/>
    <x v="2"/>
    <x v="0"/>
    <x v="13"/>
    <x v="262"/>
    <x v="246"/>
    <x v="0"/>
    <m/>
    <x v="1"/>
    <x v="2"/>
    <x v="2"/>
    <x v="54"/>
    <n v="7.5"/>
    <n v="70"/>
    <n v="1.5"/>
    <n v="105"/>
    <m/>
    <n v="105"/>
    <n v="105000"/>
    <n v="8750"/>
    <m/>
    <m/>
    <n v="3093"/>
    <n v="3094"/>
    <m/>
    <m/>
    <m/>
    <m/>
    <n v="111"/>
    <m/>
    <n v="2022"/>
    <m/>
    <m/>
    <m/>
  </r>
  <r>
    <x v="1"/>
    <x v="5"/>
    <x v="15"/>
    <x v="17"/>
    <x v="2"/>
    <x v="0"/>
    <x v="13"/>
    <x v="263"/>
    <x v="247"/>
    <x v="0"/>
    <m/>
    <x v="1"/>
    <x v="2"/>
    <x v="2"/>
    <x v="54"/>
    <n v="7.5"/>
    <n v="70"/>
    <n v="1.5"/>
    <n v="105"/>
    <m/>
    <n v="105"/>
    <n v="105000"/>
    <n v="8750"/>
    <m/>
    <m/>
    <n v="3093"/>
    <n v="3094"/>
    <m/>
    <m/>
    <m/>
    <m/>
    <n v="111"/>
    <m/>
    <n v="2022"/>
    <m/>
    <m/>
    <m/>
  </r>
  <r>
    <x v="1"/>
    <x v="5"/>
    <x v="15"/>
    <x v="17"/>
    <x v="2"/>
    <x v="0"/>
    <x v="14"/>
    <x v="264"/>
    <x v="248"/>
    <x v="0"/>
    <m/>
    <x v="1"/>
    <x v="1"/>
    <x v="1"/>
    <x v="37"/>
    <n v="7.5"/>
    <n v="71"/>
    <n v="1.625"/>
    <n v="115.375"/>
    <m/>
    <n v="115.375"/>
    <n v="115375"/>
    <n v="9614.5833333333339"/>
    <m/>
    <m/>
    <m/>
    <m/>
    <m/>
    <m/>
    <m/>
    <m/>
    <m/>
    <m/>
    <n v="2022"/>
    <m/>
    <m/>
    <m/>
  </r>
  <r>
    <x v="1"/>
    <x v="5"/>
    <x v="15"/>
    <x v="17"/>
    <x v="2"/>
    <x v="0"/>
    <x v="13"/>
    <x v="265"/>
    <x v="249"/>
    <x v="0"/>
    <m/>
    <x v="1"/>
    <x v="1"/>
    <x v="1"/>
    <x v="37"/>
    <n v="7.5"/>
    <n v="70"/>
    <n v="1.625"/>
    <n v="113.75"/>
    <m/>
    <n v="113.75"/>
    <n v="113750"/>
    <n v="9479.1666666666661"/>
    <m/>
    <m/>
    <m/>
    <m/>
    <m/>
    <m/>
    <m/>
    <m/>
    <m/>
    <m/>
    <n v="2022"/>
    <m/>
    <m/>
    <m/>
  </r>
  <r>
    <x v="1"/>
    <x v="5"/>
    <x v="15"/>
    <x v="17"/>
    <x v="2"/>
    <x v="0"/>
    <x v="13"/>
    <x v="266"/>
    <x v="250"/>
    <x v="0"/>
    <m/>
    <x v="1"/>
    <x v="1"/>
    <x v="1"/>
    <x v="37"/>
    <n v="7.5"/>
    <n v="70"/>
    <n v="1.625"/>
    <n v="113.75"/>
    <m/>
    <n v="113.75"/>
    <n v="113750"/>
    <n v="9479.1666666666661"/>
    <m/>
    <m/>
    <m/>
    <m/>
    <m/>
    <m/>
    <m/>
    <m/>
    <m/>
    <m/>
    <n v="2022"/>
    <m/>
    <m/>
    <m/>
  </r>
  <r>
    <x v="1"/>
    <x v="5"/>
    <x v="15"/>
    <x v="17"/>
    <x v="2"/>
    <x v="0"/>
    <x v="13"/>
    <x v="147"/>
    <x v="252"/>
    <x v="0"/>
    <m/>
    <x v="1"/>
    <x v="1"/>
    <x v="1"/>
    <x v="37"/>
    <n v="2.5"/>
    <n v="70"/>
    <n v="0.54166666666666663"/>
    <n v="37.916666666666664"/>
    <m/>
    <n v="37.916666666666664"/>
    <n v="37916.666666666664"/>
    <n v="3159.7222222222222"/>
    <m/>
    <m/>
    <m/>
    <m/>
    <m/>
    <m/>
    <m/>
    <m/>
    <m/>
    <m/>
    <n v="2022"/>
    <m/>
    <m/>
    <m/>
  </r>
  <r>
    <x v="1"/>
    <x v="5"/>
    <x v="15"/>
    <x v="17"/>
    <x v="2"/>
    <x v="0"/>
    <x v="14"/>
    <x v="274"/>
    <x v="258"/>
    <x v="0"/>
    <m/>
    <x v="1"/>
    <x v="1"/>
    <x v="1"/>
    <x v="37"/>
    <n v="5"/>
    <n v="71"/>
    <n v="1.0833333333333333"/>
    <n v="76.916666666666657"/>
    <m/>
    <n v="76.916666666666657"/>
    <n v="76916.666666666657"/>
    <n v="6409.7222222222217"/>
    <m/>
    <m/>
    <m/>
    <m/>
    <m/>
    <m/>
    <m/>
    <m/>
    <m/>
    <m/>
    <n v="2022"/>
    <m/>
    <m/>
    <m/>
  </r>
  <r>
    <x v="1"/>
    <x v="5"/>
    <x v="15"/>
    <x v="17"/>
    <x v="2"/>
    <x v="0"/>
    <x v="13"/>
    <x v="268"/>
    <x v="253"/>
    <x v="0"/>
    <m/>
    <x v="1"/>
    <x v="2"/>
    <x v="3"/>
    <x v="54"/>
    <n v="3"/>
    <n v="70"/>
    <n v="0.6"/>
    <n v="42"/>
    <m/>
    <n v="42"/>
    <n v="42000"/>
    <n v="3500"/>
    <m/>
    <m/>
    <m/>
    <m/>
    <m/>
    <m/>
    <m/>
    <m/>
    <m/>
    <m/>
    <n v="2022"/>
    <m/>
    <m/>
    <m/>
  </r>
  <r>
    <x v="1"/>
    <x v="5"/>
    <x v="15"/>
    <x v="17"/>
    <x v="2"/>
    <x v="0"/>
    <x v="13"/>
    <x v="269"/>
    <x v="254"/>
    <x v="0"/>
    <m/>
    <x v="1"/>
    <x v="2"/>
    <x v="3"/>
    <x v="54"/>
    <n v="10"/>
    <n v="71"/>
    <n v="2"/>
    <n v="142"/>
    <m/>
    <n v="142"/>
    <n v="142000"/>
    <n v="11833.333333333334"/>
    <m/>
    <m/>
    <m/>
    <m/>
    <m/>
    <m/>
    <m/>
    <m/>
    <m/>
    <m/>
    <n v="2022"/>
    <m/>
    <m/>
    <m/>
  </r>
  <r>
    <x v="1"/>
    <x v="5"/>
    <x v="15"/>
    <x v="17"/>
    <x v="2"/>
    <x v="0"/>
    <x v="13"/>
    <x v="275"/>
    <x v="259"/>
    <x v="0"/>
    <m/>
    <x v="1"/>
    <x v="2"/>
    <x v="3"/>
    <x v="54"/>
    <n v="7"/>
    <n v="68"/>
    <n v="1.4"/>
    <n v="95.199999999999989"/>
    <m/>
    <n v="95.199999999999989"/>
    <n v="95199.999999999985"/>
    <n v="7933.3333333333321"/>
    <m/>
    <m/>
    <m/>
    <m/>
    <m/>
    <m/>
    <m/>
    <m/>
    <m/>
    <m/>
    <n v="2022"/>
    <m/>
    <m/>
    <m/>
  </r>
  <r>
    <x v="1"/>
    <x v="5"/>
    <x v="15"/>
    <x v="17"/>
    <x v="2"/>
    <x v="0"/>
    <x v="13"/>
    <x v="276"/>
    <x v="260"/>
    <x v="0"/>
    <m/>
    <x v="1"/>
    <x v="2"/>
    <x v="3"/>
    <x v="54"/>
    <n v="10"/>
    <n v="71"/>
    <n v="2"/>
    <n v="142"/>
    <m/>
    <n v="142"/>
    <n v="142000"/>
    <n v="11833.333333333334"/>
    <m/>
    <m/>
    <m/>
    <m/>
    <m/>
    <m/>
    <m/>
    <m/>
    <m/>
    <m/>
    <n v="2022"/>
    <m/>
    <m/>
    <m/>
  </r>
  <r>
    <x v="1"/>
    <x v="5"/>
    <x v="15"/>
    <x v="17"/>
    <x v="2"/>
    <x v="0"/>
    <x v="13"/>
    <x v="272"/>
    <x v="257"/>
    <x v="0"/>
    <n v="1"/>
    <x v="1"/>
    <x v="1"/>
    <x v="4"/>
    <x v="37"/>
    <n v="30"/>
    <n v="80"/>
    <n v="6.5"/>
    <n v="520"/>
    <m/>
    <n v="520"/>
    <n v="520000"/>
    <n v="43333.333333333336"/>
    <m/>
    <m/>
    <m/>
    <m/>
    <m/>
    <m/>
    <m/>
    <m/>
    <m/>
    <m/>
    <n v="2022"/>
    <m/>
    <m/>
    <m/>
  </r>
  <r>
    <x v="1"/>
    <x v="5"/>
    <x v="15"/>
    <x v="17"/>
    <x v="3"/>
    <x v="0"/>
    <x v="13"/>
    <x v="273"/>
    <x v="244"/>
    <x v="0"/>
    <m/>
    <x v="1"/>
    <x v="2"/>
    <x v="2"/>
    <x v="55"/>
    <n v="7.5"/>
    <n v="70"/>
    <n v="1"/>
    <n v="70"/>
    <m/>
    <n v="70"/>
    <n v="70000"/>
    <n v="5833.333333333333"/>
    <m/>
    <m/>
    <n v="3093"/>
    <n v="3094"/>
    <m/>
    <m/>
    <m/>
    <m/>
    <n v="111"/>
    <m/>
    <n v="2022"/>
    <m/>
    <m/>
    <m/>
  </r>
  <r>
    <x v="1"/>
    <x v="5"/>
    <x v="15"/>
    <x v="17"/>
    <x v="3"/>
    <x v="0"/>
    <x v="14"/>
    <x v="261"/>
    <x v="245"/>
    <x v="0"/>
    <m/>
    <x v="1"/>
    <x v="2"/>
    <x v="2"/>
    <x v="55"/>
    <n v="7.5"/>
    <n v="71"/>
    <n v="1"/>
    <n v="71"/>
    <m/>
    <n v="71"/>
    <n v="71000"/>
    <n v="5916.666666666667"/>
    <s v="K999001111"/>
    <s v="C699001111"/>
    <n v="3093"/>
    <n v="3094"/>
    <m/>
    <m/>
    <m/>
    <m/>
    <n v="111"/>
    <m/>
    <n v="2022"/>
    <m/>
    <m/>
    <m/>
  </r>
  <r>
    <x v="1"/>
    <x v="5"/>
    <x v="15"/>
    <x v="17"/>
    <x v="3"/>
    <x v="0"/>
    <x v="13"/>
    <x v="262"/>
    <x v="246"/>
    <x v="0"/>
    <m/>
    <x v="1"/>
    <x v="2"/>
    <x v="2"/>
    <x v="55"/>
    <n v="7.5"/>
    <n v="70"/>
    <n v="1"/>
    <n v="70"/>
    <m/>
    <n v="70"/>
    <n v="70000"/>
    <n v="5833.333333333333"/>
    <m/>
    <m/>
    <n v="3093"/>
    <n v="3094"/>
    <m/>
    <m/>
    <m/>
    <m/>
    <n v="111"/>
    <m/>
    <n v="2022"/>
    <m/>
    <m/>
    <m/>
  </r>
  <r>
    <x v="1"/>
    <x v="5"/>
    <x v="15"/>
    <x v="17"/>
    <x v="3"/>
    <x v="0"/>
    <x v="13"/>
    <x v="263"/>
    <x v="247"/>
    <x v="0"/>
    <m/>
    <x v="1"/>
    <x v="2"/>
    <x v="2"/>
    <x v="55"/>
    <n v="7.5"/>
    <n v="70"/>
    <n v="1"/>
    <n v="70"/>
    <m/>
    <n v="70"/>
    <n v="70000"/>
    <n v="5833.333333333333"/>
    <m/>
    <m/>
    <n v="3093"/>
    <n v="3094"/>
    <m/>
    <m/>
    <m/>
    <m/>
    <n v="111"/>
    <m/>
    <n v="2022"/>
    <m/>
    <m/>
    <m/>
  </r>
  <r>
    <x v="1"/>
    <x v="5"/>
    <x v="15"/>
    <x v="17"/>
    <x v="3"/>
    <x v="0"/>
    <x v="14"/>
    <x v="264"/>
    <x v="248"/>
    <x v="0"/>
    <m/>
    <x v="1"/>
    <x v="1"/>
    <x v="1"/>
    <x v="3"/>
    <n v="7.5"/>
    <n v="71"/>
    <n v="0.875"/>
    <n v="62.125"/>
    <m/>
    <n v="62.125"/>
    <n v="62125"/>
    <n v="5177.083333333333"/>
    <m/>
    <m/>
    <m/>
    <m/>
    <m/>
    <m/>
    <m/>
    <m/>
    <m/>
    <m/>
    <n v="2022"/>
    <m/>
    <m/>
    <m/>
  </r>
  <r>
    <x v="1"/>
    <x v="5"/>
    <x v="15"/>
    <x v="17"/>
    <x v="3"/>
    <x v="0"/>
    <x v="13"/>
    <x v="265"/>
    <x v="249"/>
    <x v="0"/>
    <m/>
    <x v="1"/>
    <x v="1"/>
    <x v="1"/>
    <x v="3"/>
    <n v="7.5"/>
    <n v="70"/>
    <n v="0.875"/>
    <n v="61.25"/>
    <m/>
    <n v="61.25"/>
    <n v="61250"/>
    <n v="5104.166666666667"/>
    <m/>
    <m/>
    <m/>
    <m/>
    <m/>
    <m/>
    <m/>
    <m/>
    <m/>
    <m/>
    <n v="2022"/>
    <m/>
    <m/>
    <m/>
  </r>
  <r>
    <x v="1"/>
    <x v="5"/>
    <x v="15"/>
    <x v="17"/>
    <x v="3"/>
    <x v="0"/>
    <x v="13"/>
    <x v="266"/>
    <x v="250"/>
    <x v="0"/>
    <m/>
    <x v="1"/>
    <x v="1"/>
    <x v="1"/>
    <x v="3"/>
    <n v="7.5"/>
    <n v="70"/>
    <n v="0.875"/>
    <n v="61.25"/>
    <m/>
    <n v="61.25"/>
    <n v="61250"/>
    <n v="5104.166666666667"/>
    <m/>
    <m/>
    <m/>
    <m/>
    <m/>
    <m/>
    <m/>
    <m/>
    <m/>
    <m/>
    <n v="2022"/>
    <m/>
    <m/>
    <m/>
  </r>
  <r>
    <x v="1"/>
    <x v="5"/>
    <x v="15"/>
    <x v="17"/>
    <x v="3"/>
    <x v="0"/>
    <x v="13"/>
    <x v="147"/>
    <x v="252"/>
    <x v="0"/>
    <m/>
    <x v="1"/>
    <x v="1"/>
    <x v="1"/>
    <x v="3"/>
    <n v="2.5"/>
    <n v="70"/>
    <n v="0.29166666666666669"/>
    <n v="20.416666666666668"/>
    <m/>
    <n v="20.416666666666668"/>
    <n v="20416.666666666668"/>
    <n v="1701.3888888888889"/>
    <m/>
    <m/>
    <m/>
    <m/>
    <m/>
    <m/>
    <m/>
    <m/>
    <m/>
    <m/>
    <n v="2022"/>
    <m/>
    <m/>
    <m/>
  </r>
  <r>
    <x v="1"/>
    <x v="5"/>
    <x v="15"/>
    <x v="17"/>
    <x v="3"/>
    <x v="0"/>
    <x v="14"/>
    <x v="274"/>
    <x v="258"/>
    <x v="0"/>
    <m/>
    <x v="1"/>
    <x v="1"/>
    <x v="1"/>
    <x v="3"/>
    <n v="5"/>
    <n v="71"/>
    <n v="0.58333333333333337"/>
    <n v="41.416666666666671"/>
    <m/>
    <n v="41.416666666666671"/>
    <n v="41416.666666666672"/>
    <n v="3451.3888888888891"/>
    <m/>
    <m/>
    <m/>
    <m/>
    <m/>
    <m/>
    <m/>
    <m/>
    <m/>
    <m/>
    <n v="2022"/>
    <m/>
    <m/>
    <m/>
  </r>
  <r>
    <x v="1"/>
    <x v="5"/>
    <x v="15"/>
    <x v="17"/>
    <x v="3"/>
    <x v="0"/>
    <x v="13"/>
    <x v="268"/>
    <x v="253"/>
    <x v="0"/>
    <m/>
    <x v="1"/>
    <x v="2"/>
    <x v="3"/>
    <x v="3"/>
    <n v="3"/>
    <n v="70"/>
    <n v="0.35"/>
    <n v="24.5"/>
    <m/>
    <n v="24.5"/>
    <n v="24500"/>
    <n v="2041.6666666666667"/>
    <m/>
    <m/>
    <m/>
    <m/>
    <m/>
    <m/>
    <m/>
    <m/>
    <m/>
    <m/>
    <n v="2022"/>
    <m/>
    <m/>
    <m/>
  </r>
  <r>
    <x v="1"/>
    <x v="5"/>
    <x v="15"/>
    <x v="17"/>
    <x v="3"/>
    <x v="0"/>
    <x v="13"/>
    <x v="269"/>
    <x v="254"/>
    <x v="0"/>
    <m/>
    <x v="1"/>
    <x v="2"/>
    <x v="3"/>
    <x v="3"/>
    <n v="10"/>
    <n v="71"/>
    <n v="1.1666666666666667"/>
    <n v="82.833333333333343"/>
    <m/>
    <n v="82.833333333333343"/>
    <n v="82833.333333333343"/>
    <n v="6902.7777777777783"/>
    <m/>
    <m/>
    <m/>
    <m/>
    <m/>
    <m/>
    <m/>
    <m/>
    <m/>
    <m/>
    <n v="2022"/>
    <m/>
    <m/>
    <m/>
  </r>
  <r>
    <x v="1"/>
    <x v="5"/>
    <x v="15"/>
    <x v="17"/>
    <x v="3"/>
    <x v="0"/>
    <x v="13"/>
    <x v="277"/>
    <x v="259"/>
    <x v="0"/>
    <m/>
    <x v="1"/>
    <x v="2"/>
    <x v="3"/>
    <x v="3"/>
    <n v="7"/>
    <n v="68"/>
    <n v="0.81666666666666665"/>
    <n v="55.533333333333331"/>
    <m/>
    <n v="55.533333333333331"/>
    <n v="55533.333333333328"/>
    <n v="4627.7777777777774"/>
    <m/>
    <m/>
    <m/>
    <m/>
    <m/>
    <m/>
    <m/>
    <m/>
    <m/>
    <m/>
    <n v="2022"/>
    <m/>
    <m/>
    <m/>
  </r>
  <r>
    <x v="1"/>
    <x v="5"/>
    <x v="15"/>
    <x v="17"/>
    <x v="3"/>
    <x v="0"/>
    <x v="13"/>
    <x v="276"/>
    <x v="260"/>
    <x v="0"/>
    <m/>
    <x v="1"/>
    <x v="2"/>
    <x v="3"/>
    <x v="3"/>
    <n v="10"/>
    <n v="71"/>
    <n v="1.1666666666666667"/>
    <n v="82.833333333333343"/>
    <m/>
    <n v="82.833333333333343"/>
    <n v="82833.333333333343"/>
    <n v="6902.7777777777783"/>
    <m/>
    <m/>
    <m/>
    <m/>
    <m/>
    <m/>
    <m/>
    <m/>
    <m/>
    <m/>
    <n v="2022"/>
    <m/>
    <m/>
    <m/>
  </r>
  <r>
    <x v="1"/>
    <x v="5"/>
    <x v="15"/>
    <x v="17"/>
    <x v="3"/>
    <x v="0"/>
    <x v="13"/>
    <x v="272"/>
    <x v="257"/>
    <x v="0"/>
    <m/>
    <x v="1"/>
    <x v="1"/>
    <x v="4"/>
    <x v="55"/>
    <n v="30"/>
    <n v="80"/>
    <n v="4"/>
    <n v="320"/>
    <m/>
    <n v="320"/>
    <n v="320000"/>
    <n v="26666.666666666668"/>
    <m/>
    <m/>
    <m/>
    <m/>
    <m/>
    <m/>
    <m/>
    <m/>
    <m/>
    <m/>
    <n v="2022"/>
    <m/>
    <m/>
    <m/>
  </r>
  <r>
    <x v="0"/>
    <x v="5"/>
    <x v="16"/>
    <x v="18"/>
    <x v="0"/>
    <x v="0"/>
    <x v="13"/>
    <x v="2"/>
    <x v="0"/>
    <x v="0"/>
    <m/>
    <x v="0"/>
    <x v="0"/>
    <x v="0"/>
    <x v="0"/>
    <m/>
    <m/>
    <n v="0"/>
    <n v="0"/>
    <n v="9.1999999999999993"/>
    <n v="9.1999999999999993"/>
    <n v="9200"/>
    <n v="766.66666666666663"/>
    <s v=" "/>
    <s v=" "/>
    <n v="3093"/>
    <n v="3094"/>
    <s v=" "/>
    <s v=" "/>
    <s v=" "/>
    <s v=" "/>
    <n v="121"/>
    <m/>
    <n v="2022"/>
    <m/>
    <m/>
    <m/>
  </r>
  <r>
    <x v="0"/>
    <x v="5"/>
    <x v="16"/>
    <x v="18"/>
    <x v="0"/>
    <x v="0"/>
    <x v="13"/>
    <x v="0"/>
    <x v="0"/>
    <x v="0"/>
    <m/>
    <x v="0"/>
    <x v="0"/>
    <x v="0"/>
    <x v="0"/>
    <m/>
    <n v="0"/>
    <n v="0"/>
    <n v="0"/>
    <n v="11"/>
    <n v="11"/>
    <n v="11000"/>
    <n v="916.66666666666663"/>
    <s v=" "/>
    <s v=" "/>
    <n v="3093"/>
    <n v="3094"/>
    <s v=" "/>
    <s v=" "/>
    <s v=" "/>
    <s v=" "/>
    <n v="121"/>
    <m/>
    <n v="2022"/>
    <m/>
    <m/>
    <m/>
  </r>
  <r>
    <x v="0"/>
    <x v="5"/>
    <x v="16"/>
    <x v="18"/>
    <x v="0"/>
    <x v="0"/>
    <x v="13"/>
    <x v="1"/>
    <x v="0"/>
    <x v="0"/>
    <m/>
    <x v="0"/>
    <x v="0"/>
    <x v="0"/>
    <x v="0"/>
    <m/>
    <m/>
    <n v="0"/>
    <n v="0"/>
    <n v="73.069999999999993"/>
    <n v="73.069999999999993"/>
    <n v="73070"/>
    <n v="6089.166666666667"/>
    <s v=" "/>
    <s v=" "/>
    <n v="3093"/>
    <n v="3094"/>
    <s v=" "/>
    <s v=" "/>
    <s v=" "/>
    <s v=" "/>
    <n v="121"/>
    <m/>
    <n v="2022"/>
    <m/>
    <m/>
    <m/>
  </r>
  <r>
    <x v="0"/>
    <x v="5"/>
    <x v="16"/>
    <x v="18"/>
    <x v="0"/>
    <x v="0"/>
    <x v="13"/>
    <x v="3"/>
    <x v="0"/>
    <x v="0"/>
    <m/>
    <x v="0"/>
    <x v="0"/>
    <x v="0"/>
    <x v="0"/>
    <m/>
    <n v="0"/>
    <n v="0"/>
    <n v="0"/>
    <n v="44.14"/>
    <n v="44.14"/>
    <n v="44140"/>
    <n v="3678.3333333333335"/>
    <s v=" "/>
    <s v=" "/>
    <n v="3093"/>
    <n v="3094"/>
    <s v=" "/>
    <s v=" "/>
    <s v=" "/>
    <s v=" "/>
    <n v="121"/>
    <m/>
    <n v="2022"/>
    <m/>
    <m/>
    <m/>
  </r>
  <r>
    <x v="0"/>
    <x v="5"/>
    <x v="16"/>
    <x v="18"/>
    <x v="0"/>
    <x v="0"/>
    <x v="13"/>
    <x v="3"/>
    <x v="0"/>
    <x v="0"/>
    <m/>
    <x v="0"/>
    <x v="0"/>
    <x v="0"/>
    <x v="0"/>
    <m/>
    <m/>
    <n v="0"/>
    <n v="0"/>
    <n v="37.200000000000003"/>
    <n v="37.200000000000003"/>
    <n v="37200"/>
    <n v="3100"/>
    <m/>
    <m/>
    <n v="3093"/>
    <n v="3094"/>
    <m/>
    <m/>
    <m/>
    <m/>
    <n v="121"/>
    <m/>
    <n v="2022"/>
    <m/>
    <m/>
    <m/>
  </r>
  <r>
    <x v="0"/>
    <x v="5"/>
    <x v="16"/>
    <x v="18"/>
    <x v="0"/>
    <x v="0"/>
    <x v="13"/>
    <x v="9"/>
    <x v="0"/>
    <x v="0"/>
    <m/>
    <x v="0"/>
    <x v="0"/>
    <x v="0"/>
    <x v="0"/>
    <m/>
    <m/>
    <n v="0"/>
    <n v="0"/>
    <n v="0"/>
    <n v="0"/>
    <n v="0"/>
    <n v="0"/>
    <s v=" "/>
    <s v=" "/>
    <n v="3093"/>
    <n v="3094"/>
    <s v=" "/>
    <s v=" "/>
    <s v=" "/>
    <s v=" "/>
    <n v="121"/>
    <m/>
    <n v="2022"/>
    <m/>
    <m/>
    <m/>
  </r>
  <r>
    <x v="1"/>
    <x v="5"/>
    <x v="16"/>
    <x v="18"/>
    <x v="2"/>
    <x v="0"/>
    <x v="13"/>
    <x v="278"/>
    <x v="261"/>
    <x v="0"/>
    <m/>
    <x v="1"/>
    <x v="2"/>
    <x v="1"/>
    <x v="14"/>
    <n v="20"/>
    <n v="88"/>
    <n v="0.66666666666666663"/>
    <n v="58.666666666666664"/>
    <m/>
    <n v="58.666666666666664"/>
    <n v="58666.666666666664"/>
    <n v="4888.8888888888887"/>
    <m/>
    <m/>
    <m/>
    <m/>
    <m/>
    <m/>
    <m/>
    <m/>
    <m/>
    <m/>
    <n v="2022"/>
    <m/>
    <m/>
    <m/>
  </r>
  <r>
    <x v="1"/>
    <x v="5"/>
    <x v="16"/>
    <x v="18"/>
    <x v="2"/>
    <x v="0"/>
    <x v="13"/>
    <x v="279"/>
    <x v="262"/>
    <x v="0"/>
    <m/>
    <x v="1"/>
    <x v="2"/>
    <x v="1"/>
    <x v="14"/>
    <n v="10"/>
    <n v="82"/>
    <n v="0.33333333333333331"/>
    <n v="27.333333333333332"/>
    <m/>
    <n v="27.333333333333332"/>
    <n v="27333.333333333332"/>
    <n v="2277.7777777777778"/>
    <m/>
    <m/>
    <m/>
    <m/>
    <m/>
    <m/>
    <m/>
    <m/>
    <m/>
    <m/>
    <n v="2022"/>
    <m/>
    <m/>
    <m/>
  </r>
  <r>
    <x v="1"/>
    <x v="5"/>
    <x v="16"/>
    <x v="18"/>
    <x v="2"/>
    <x v="0"/>
    <x v="13"/>
    <x v="280"/>
    <x v="263"/>
    <x v="0"/>
    <m/>
    <x v="1"/>
    <x v="1"/>
    <x v="4"/>
    <x v="2"/>
    <n v="30"/>
    <n v="89"/>
    <n v="0"/>
    <n v="0"/>
    <m/>
    <n v="0"/>
    <n v="0"/>
    <n v="0"/>
    <m/>
    <m/>
    <m/>
    <m/>
    <m/>
    <m/>
    <m/>
    <m/>
    <m/>
    <m/>
    <n v="2022"/>
    <m/>
    <m/>
    <m/>
  </r>
  <r>
    <x v="1"/>
    <x v="5"/>
    <x v="16"/>
    <x v="18"/>
    <x v="3"/>
    <x v="0"/>
    <x v="13"/>
    <x v="278"/>
    <x v="261"/>
    <x v="0"/>
    <m/>
    <x v="1"/>
    <x v="1"/>
    <x v="1"/>
    <x v="55"/>
    <n v="20"/>
    <n v="88"/>
    <n v="2.6666666666666665"/>
    <n v="234.66666666666666"/>
    <m/>
    <n v="234.66666666666666"/>
    <n v="234666.66666666666"/>
    <n v="19555.555555555555"/>
    <m/>
    <m/>
    <m/>
    <m/>
    <m/>
    <m/>
    <m/>
    <m/>
    <m/>
    <m/>
    <n v="2022"/>
    <m/>
    <m/>
    <m/>
  </r>
  <r>
    <x v="1"/>
    <x v="5"/>
    <x v="16"/>
    <x v="18"/>
    <x v="3"/>
    <x v="0"/>
    <x v="13"/>
    <x v="279"/>
    <x v="262"/>
    <x v="0"/>
    <m/>
    <x v="1"/>
    <x v="2"/>
    <x v="1"/>
    <x v="55"/>
    <n v="10"/>
    <n v="82"/>
    <n v="1.3333333333333333"/>
    <n v="109.33333333333333"/>
    <m/>
    <n v="109.33333333333333"/>
    <n v="109333.33333333333"/>
    <n v="9111.1111111111113"/>
    <m/>
    <m/>
    <m/>
    <m/>
    <m/>
    <m/>
    <m/>
    <m/>
    <m/>
    <m/>
    <n v="2022"/>
    <m/>
    <m/>
    <m/>
  </r>
  <r>
    <x v="1"/>
    <x v="5"/>
    <x v="16"/>
    <x v="18"/>
    <x v="3"/>
    <x v="0"/>
    <x v="13"/>
    <x v="280"/>
    <x v="263"/>
    <x v="0"/>
    <m/>
    <x v="1"/>
    <x v="1"/>
    <x v="4"/>
    <x v="9"/>
    <n v="30"/>
    <n v="89"/>
    <n v="1.5"/>
    <n v="133.5"/>
    <m/>
    <n v="133.5"/>
    <n v="133500"/>
    <n v="11125"/>
    <m/>
    <m/>
    <m/>
    <m/>
    <m/>
    <m/>
    <m/>
    <m/>
    <m/>
    <m/>
    <n v="2022"/>
    <m/>
    <m/>
    <m/>
  </r>
  <r>
    <x v="1"/>
    <x v="5"/>
    <x v="16"/>
    <x v="18"/>
    <x v="3"/>
    <x v="0"/>
    <x v="13"/>
    <x v="5"/>
    <x v="1"/>
    <x v="0"/>
    <m/>
    <x v="1"/>
    <x v="0"/>
    <x v="0"/>
    <x v="2"/>
    <n v="30"/>
    <n v="81"/>
    <n v="0"/>
    <n v="0"/>
    <n v="0"/>
    <n v="0"/>
    <n v="0"/>
    <n v="0"/>
    <m/>
    <m/>
    <n v="3093"/>
    <n v="3094"/>
    <m/>
    <m/>
    <m/>
    <m/>
    <n v="121"/>
    <m/>
    <n v="2022"/>
    <m/>
    <m/>
    <m/>
  </r>
  <r>
    <x v="0"/>
    <x v="6"/>
    <x v="17"/>
    <x v="19"/>
    <x v="0"/>
    <x v="0"/>
    <x v="14"/>
    <x v="0"/>
    <x v="0"/>
    <x v="0"/>
    <m/>
    <x v="0"/>
    <x v="0"/>
    <x v="0"/>
    <x v="0"/>
    <m/>
    <n v="0"/>
    <n v="0"/>
    <n v="0"/>
    <n v="11"/>
    <n v="11"/>
    <n v="11000"/>
    <n v="916.66666666666663"/>
    <s v=" "/>
    <s v=" "/>
    <n v="3093"/>
    <n v="3094"/>
    <s v=" "/>
    <s v=" "/>
    <s v=" "/>
    <s v=" "/>
    <n v="118"/>
    <m/>
    <n v="2022"/>
    <s v="Folkhälsa, utvärdering och utveckling"/>
    <m/>
    <m/>
  </r>
  <r>
    <x v="0"/>
    <x v="6"/>
    <x v="17"/>
    <x v="19"/>
    <x v="0"/>
    <x v="0"/>
    <x v="14"/>
    <x v="2"/>
    <x v="0"/>
    <x v="0"/>
    <m/>
    <x v="0"/>
    <x v="0"/>
    <x v="0"/>
    <x v="0"/>
    <m/>
    <n v="0"/>
    <n v="0"/>
    <n v="0"/>
    <n v="79"/>
    <n v="79"/>
    <n v="79000"/>
    <n v="6583.333333333333"/>
    <s v=" "/>
    <s v=" "/>
    <n v="3093"/>
    <n v="3094"/>
    <s v=" "/>
    <s v=" "/>
    <s v=" "/>
    <s v=" "/>
    <n v="118"/>
    <m/>
    <n v="2022"/>
    <s v="Arbete och hälsa, programmets disp"/>
    <m/>
    <m/>
  </r>
  <r>
    <x v="0"/>
    <x v="6"/>
    <x v="17"/>
    <x v="19"/>
    <x v="0"/>
    <x v="0"/>
    <x v="14"/>
    <x v="1"/>
    <x v="0"/>
    <x v="0"/>
    <m/>
    <x v="0"/>
    <x v="3"/>
    <x v="0"/>
    <x v="0"/>
    <m/>
    <n v="0"/>
    <n v="0"/>
    <n v="0"/>
    <n v="322"/>
    <n v="322"/>
    <n v="322000"/>
    <n v="26833.333333333332"/>
    <s v=" "/>
    <s v=" "/>
    <n v="3093"/>
    <n v="3094"/>
    <s v=" "/>
    <s v=" "/>
    <s v=" "/>
    <s v=" "/>
    <n v="118"/>
    <m/>
    <n v="2022"/>
    <s v="PN 5, övergripande ansvar"/>
    <m/>
    <m/>
  </r>
  <r>
    <x v="0"/>
    <x v="6"/>
    <x v="17"/>
    <x v="19"/>
    <x v="0"/>
    <x v="0"/>
    <x v="14"/>
    <x v="9"/>
    <x v="0"/>
    <x v="0"/>
    <m/>
    <x v="0"/>
    <x v="0"/>
    <x v="0"/>
    <x v="0"/>
    <m/>
    <n v="0"/>
    <n v="0"/>
    <n v="0"/>
    <n v="18"/>
    <n v="18"/>
    <n v="18000"/>
    <n v="1500"/>
    <s v=" "/>
    <s v=" "/>
    <n v="3093"/>
    <n v="3094"/>
    <s v=" "/>
    <s v=" "/>
    <s v=" "/>
    <s v=" "/>
    <n v="118"/>
    <m/>
    <n v="2022"/>
    <m/>
    <m/>
    <m/>
  </r>
  <r>
    <x v="0"/>
    <x v="6"/>
    <x v="17"/>
    <x v="19"/>
    <x v="0"/>
    <x v="0"/>
    <x v="14"/>
    <x v="3"/>
    <x v="0"/>
    <x v="0"/>
    <m/>
    <x v="0"/>
    <x v="0"/>
    <x v="0"/>
    <x v="0"/>
    <m/>
    <n v="0"/>
    <n v="0"/>
    <n v="0"/>
    <n v="204"/>
    <n v="204"/>
    <n v="204000"/>
    <n v="17000"/>
    <s v=" "/>
    <s v=" "/>
    <n v="3093"/>
    <n v="3094"/>
    <s v=" "/>
    <s v=" "/>
    <s v=" "/>
    <s v=" "/>
    <n v="118"/>
    <m/>
    <n v="2022"/>
    <m/>
    <m/>
    <m/>
  </r>
  <r>
    <x v="1"/>
    <x v="6"/>
    <x v="17"/>
    <x v="19"/>
    <x v="2"/>
    <x v="0"/>
    <x v="14"/>
    <x v="37"/>
    <x v="1"/>
    <x v="0"/>
    <m/>
    <x v="4"/>
    <x v="0"/>
    <x v="0"/>
    <x v="2"/>
    <n v="60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0"/>
    <x v="2"/>
    <x v="0"/>
    <x v="14"/>
    <x v="281"/>
    <x v="264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0"/>
    <x v="2"/>
    <x v="0"/>
    <x v="14"/>
    <x v="282"/>
    <x v="265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0"/>
    <x v="2"/>
    <x v="0"/>
    <x v="14"/>
    <x v="283"/>
    <x v="266"/>
    <x v="0"/>
    <m/>
    <x v="1"/>
    <x v="1"/>
    <x v="1"/>
    <x v="56"/>
    <n v="7.5"/>
    <n v="72.686000000000007"/>
    <n v="2.625"/>
    <n v="190.80075000000002"/>
    <m/>
    <n v="190.80075000000002"/>
    <n v="190800.75000000003"/>
    <n v="15900.062500000002"/>
    <m/>
    <m/>
    <n v="3093"/>
    <n v="3094"/>
    <m/>
    <m/>
    <m/>
    <m/>
    <n v="118"/>
    <m/>
    <n v="2022"/>
    <m/>
    <m/>
    <m/>
  </r>
  <r>
    <x v="1"/>
    <x v="6"/>
    <x v="17"/>
    <x v="20"/>
    <x v="2"/>
    <x v="0"/>
    <x v="14"/>
    <x v="284"/>
    <x v="267"/>
    <x v="0"/>
    <m/>
    <x v="1"/>
    <x v="1"/>
    <x v="1"/>
    <x v="56"/>
    <n v="7.5"/>
    <n v="72.686000000000007"/>
    <n v="2.625"/>
    <n v="190.80075000000002"/>
    <m/>
    <n v="190.80075000000002"/>
    <n v="190800.75000000003"/>
    <n v="15900.062500000002"/>
    <m/>
    <m/>
    <n v="3093"/>
    <n v="3094"/>
    <m/>
    <m/>
    <m/>
    <m/>
    <n v="118"/>
    <m/>
    <n v="2022"/>
    <m/>
    <m/>
    <m/>
  </r>
  <r>
    <x v="1"/>
    <x v="6"/>
    <x v="17"/>
    <x v="20"/>
    <x v="2"/>
    <x v="0"/>
    <x v="14"/>
    <x v="285"/>
    <x v="268"/>
    <x v="0"/>
    <m/>
    <x v="1"/>
    <x v="2"/>
    <x v="3"/>
    <x v="56"/>
    <n v="7.5"/>
    <n v="72.686000000000007"/>
    <n v="2.625"/>
    <n v="190.80075000000002"/>
    <n v="0"/>
    <n v="190.80075000000002"/>
    <n v="190800.75000000003"/>
    <n v="15900.062500000002"/>
    <s v=" "/>
    <s v=" "/>
    <n v="3093"/>
    <n v="3094"/>
    <s v=" "/>
    <s v=" "/>
    <s v=" "/>
    <s v=" "/>
    <n v="118"/>
    <m/>
    <n v="2022"/>
    <m/>
    <m/>
    <m/>
  </r>
  <r>
    <x v="1"/>
    <x v="6"/>
    <x v="17"/>
    <x v="20"/>
    <x v="2"/>
    <x v="0"/>
    <x v="14"/>
    <x v="286"/>
    <x v="269"/>
    <x v="0"/>
    <m/>
    <x v="1"/>
    <x v="2"/>
    <x v="3"/>
    <x v="56"/>
    <n v="7.5"/>
    <n v="72.686000000000007"/>
    <n v="2.625"/>
    <n v="190.80075000000002"/>
    <n v="0"/>
    <n v="190.80075000000002"/>
    <n v="190800.75000000003"/>
    <n v="15900.062500000002"/>
    <s v=" "/>
    <s v=" "/>
    <n v="3093"/>
    <n v="3094"/>
    <s v=" "/>
    <s v=" "/>
    <s v=" "/>
    <s v=" "/>
    <n v="118"/>
    <m/>
    <n v="2022"/>
    <m/>
    <m/>
    <m/>
  </r>
  <r>
    <x v="1"/>
    <x v="6"/>
    <x v="17"/>
    <x v="20"/>
    <x v="2"/>
    <x v="0"/>
    <x v="14"/>
    <x v="280"/>
    <x v="270"/>
    <x v="0"/>
    <m/>
    <x v="1"/>
    <x v="1"/>
    <x v="4"/>
    <x v="2"/>
    <n v="1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1"/>
    <x v="2"/>
    <x v="0"/>
    <x v="14"/>
    <x v="281"/>
    <x v="264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1"/>
    <x v="2"/>
    <x v="0"/>
    <x v="14"/>
    <x v="287"/>
    <x v="271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1"/>
    <x v="2"/>
    <x v="0"/>
    <x v="14"/>
    <x v="288"/>
    <x v="272"/>
    <x v="0"/>
    <m/>
    <x v="1"/>
    <x v="1"/>
    <x v="1"/>
    <x v="1"/>
    <n v="7.5"/>
    <n v="72.686000000000007"/>
    <n v="3.25"/>
    <n v="236.22950000000003"/>
    <n v="0"/>
    <n v="236.22950000000003"/>
    <n v="236229.50000000003"/>
    <n v="19685.791666666668"/>
    <s v=" "/>
    <s v=" "/>
    <n v="3093"/>
    <n v="3094"/>
    <s v=" "/>
    <s v=" "/>
    <s v=" "/>
    <s v=" "/>
    <n v="118"/>
    <m/>
    <n v="2022"/>
    <m/>
    <m/>
    <m/>
  </r>
  <r>
    <x v="1"/>
    <x v="6"/>
    <x v="17"/>
    <x v="21"/>
    <x v="2"/>
    <x v="0"/>
    <x v="14"/>
    <x v="284"/>
    <x v="267"/>
    <x v="0"/>
    <m/>
    <x v="1"/>
    <x v="1"/>
    <x v="1"/>
    <x v="1"/>
    <n v="7.5"/>
    <n v="72.686000000000007"/>
    <n v="3.25"/>
    <n v="236.22950000000003"/>
    <m/>
    <n v="236.22950000000003"/>
    <n v="236229.50000000003"/>
    <n v="19685.791666666668"/>
    <m/>
    <m/>
    <n v="3093"/>
    <n v="3094"/>
    <m/>
    <m/>
    <m/>
    <m/>
    <n v="118"/>
    <m/>
    <n v="2022"/>
    <m/>
    <m/>
    <m/>
  </r>
  <r>
    <x v="1"/>
    <x v="6"/>
    <x v="17"/>
    <x v="21"/>
    <x v="2"/>
    <x v="0"/>
    <x v="14"/>
    <x v="285"/>
    <x v="268"/>
    <x v="0"/>
    <m/>
    <x v="1"/>
    <x v="2"/>
    <x v="3"/>
    <x v="1"/>
    <n v="7.5"/>
    <n v="72.686000000000007"/>
    <n v="3.25"/>
    <n v="236.22950000000003"/>
    <n v="0"/>
    <n v="236.22950000000003"/>
    <n v="236229.50000000003"/>
    <n v="19685.791666666668"/>
    <s v=" "/>
    <s v=" "/>
    <n v="3093"/>
    <n v="3094"/>
    <s v=" "/>
    <s v=" "/>
    <s v=" "/>
    <s v=" "/>
    <n v="118"/>
    <m/>
    <n v="2022"/>
    <m/>
    <m/>
    <m/>
  </r>
  <r>
    <x v="1"/>
    <x v="6"/>
    <x v="17"/>
    <x v="21"/>
    <x v="2"/>
    <x v="0"/>
    <x v="14"/>
    <x v="286"/>
    <x v="269"/>
    <x v="0"/>
    <m/>
    <x v="1"/>
    <x v="2"/>
    <x v="3"/>
    <x v="1"/>
    <n v="7.5"/>
    <n v="72.686000000000007"/>
    <n v="3.25"/>
    <n v="236.22950000000003"/>
    <m/>
    <n v="236.22950000000003"/>
    <n v="236229.50000000003"/>
    <n v="19685.791666666668"/>
    <m/>
    <m/>
    <n v="3093"/>
    <n v="3094"/>
    <m/>
    <m/>
    <m/>
    <m/>
    <n v="118"/>
    <m/>
    <n v="2022"/>
    <m/>
    <m/>
    <m/>
  </r>
  <r>
    <x v="1"/>
    <x v="6"/>
    <x v="17"/>
    <x v="21"/>
    <x v="2"/>
    <x v="0"/>
    <x v="14"/>
    <x v="280"/>
    <x v="270"/>
    <x v="0"/>
    <m/>
    <x v="1"/>
    <x v="1"/>
    <x v="4"/>
    <x v="2"/>
    <n v="1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2"/>
    <x v="2"/>
    <x v="0"/>
    <x v="14"/>
    <x v="289"/>
    <x v="273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2"/>
    <x v="2"/>
    <x v="0"/>
    <x v="14"/>
    <x v="281"/>
    <x v="264"/>
    <x v="0"/>
    <m/>
    <x v="1"/>
    <x v="2"/>
    <x v="2"/>
    <x v="2"/>
    <n v="7.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1"/>
    <x v="6"/>
    <x v="17"/>
    <x v="22"/>
    <x v="2"/>
    <x v="0"/>
    <x v="14"/>
    <x v="284"/>
    <x v="267"/>
    <x v="0"/>
    <m/>
    <x v="1"/>
    <x v="1"/>
    <x v="1"/>
    <x v="21"/>
    <n v="7.5"/>
    <n v="72.686000000000007"/>
    <n v="2.875"/>
    <n v="208.97225000000003"/>
    <m/>
    <n v="208.97225000000003"/>
    <n v="208972.25000000003"/>
    <n v="17414.354166666668"/>
    <m/>
    <m/>
    <n v="3093"/>
    <n v="3094"/>
    <m/>
    <m/>
    <m/>
    <m/>
    <n v="118"/>
    <m/>
    <n v="2022"/>
    <m/>
    <m/>
    <m/>
  </r>
  <r>
    <x v="1"/>
    <x v="6"/>
    <x v="17"/>
    <x v="22"/>
    <x v="2"/>
    <x v="0"/>
    <x v="14"/>
    <x v="290"/>
    <x v="274"/>
    <x v="0"/>
    <m/>
    <x v="1"/>
    <x v="1"/>
    <x v="1"/>
    <x v="21"/>
    <n v="7.5"/>
    <n v="72.686000000000007"/>
    <n v="2.875"/>
    <n v="208.97225000000003"/>
    <n v="0"/>
    <n v="208.97225000000003"/>
    <n v="208972.25000000003"/>
    <n v="17414.354166666668"/>
    <s v=" "/>
    <s v=" "/>
    <n v="3093"/>
    <n v="3094"/>
    <s v=" "/>
    <s v=" "/>
    <s v=" "/>
    <s v=" "/>
    <n v="118"/>
    <m/>
    <n v="2022"/>
    <m/>
    <m/>
    <m/>
  </r>
  <r>
    <x v="1"/>
    <x v="6"/>
    <x v="17"/>
    <x v="22"/>
    <x v="2"/>
    <x v="0"/>
    <x v="14"/>
    <x v="285"/>
    <x v="268"/>
    <x v="0"/>
    <m/>
    <x v="1"/>
    <x v="2"/>
    <x v="3"/>
    <x v="21"/>
    <n v="7.5"/>
    <n v="72.686000000000007"/>
    <n v="2.875"/>
    <n v="208.97225000000003"/>
    <n v="0"/>
    <n v="208.97225000000003"/>
    <n v="208972.25000000003"/>
    <n v="17414.354166666668"/>
    <s v=" "/>
    <s v=" "/>
    <n v="3093"/>
    <n v="3094"/>
    <s v=" "/>
    <s v=" "/>
    <s v=" "/>
    <s v=" "/>
    <n v="118"/>
    <m/>
    <n v="2022"/>
    <m/>
    <m/>
    <m/>
  </r>
  <r>
    <x v="1"/>
    <x v="6"/>
    <x v="17"/>
    <x v="22"/>
    <x v="2"/>
    <x v="0"/>
    <x v="14"/>
    <x v="286"/>
    <x v="269"/>
    <x v="0"/>
    <m/>
    <x v="1"/>
    <x v="2"/>
    <x v="3"/>
    <x v="21"/>
    <n v="7.5"/>
    <n v="72.686000000000007"/>
    <n v="2.875"/>
    <n v="208.97225000000003"/>
    <m/>
    <n v="208.97225000000003"/>
    <n v="208972.25000000003"/>
    <n v="17414.354166666668"/>
    <m/>
    <m/>
    <n v="3093"/>
    <n v="3094"/>
    <m/>
    <m/>
    <m/>
    <m/>
    <n v="118"/>
    <m/>
    <n v="2022"/>
    <m/>
    <m/>
    <m/>
  </r>
  <r>
    <x v="1"/>
    <x v="6"/>
    <x v="17"/>
    <x v="22"/>
    <x v="2"/>
    <x v="0"/>
    <x v="14"/>
    <x v="280"/>
    <x v="270"/>
    <x v="0"/>
    <m/>
    <x v="1"/>
    <x v="1"/>
    <x v="4"/>
    <x v="2"/>
    <n v="15"/>
    <n v="72.686000000000007"/>
    <n v="0"/>
    <n v="0"/>
    <n v="0"/>
    <n v="0"/>
    <n v="0"/>
    <n v="0"/>
    <s v=" "/>
    <s v=" "/>
    <n v="3093"/>
    <n v="3094"/>
    <s v=" "/>
    <s v=" "/>
    <s v=" "/>
    <s v=" "/>
    <n v="118"/>
    <m/>
    <n v="2022"/>
    <m/>
    <m/>
    <m/>
  </r>
  <r>
    <x v="0"/>
    <x v="6"/>
    <x v="18"/>
    <x v="23"/>
    <x v="0"/>
    <x v="0"/>
    <x v="14"/>
    <x v="0"/>
    <x v="0"/>
    <x v="0"/>
    <m/>
    <x v="0"/>
    <x v="0"/>
    <x v="0"/>
    <x v="0"/>
    <m/>
    <n v="0"/>
    <n v="0"/>
    <n v="0"/>
    <n v="40"/>
    <n v="40"/>
    <n v="40000"/>
    <n v="3333.3333333333335"/>
    <s v=" "/>
    <s v=" "/>
    <n v="3093"/>
    <n v="3094"/>
    <s v=" "/>
    <s v=" "/>
    <s v=" "/>
    <s v=" "/>
    <n v="106"/>
    <m/>
    <n v="2022"/>
    <m/>
    <m/>
    <m/>
  </r>
  <r>
    <x v="0"/>
    <x v="6"/>
    <x v="18"/>
    <x v="23"/>
    <x v="0"/>
    <x v="0"/>
    <x v="14"/>
    <x v="2"/>
    <x v="0"/>
    <x v="0"/>
    <m/>
    <x v="0"/>
    <x v="0"/>
    <x v="0"/>
    <x v="0"/>
    <m/>
    <m/>
    <n v="0"/>
    <n v="0"/>
    <n v="149"/>
    <n v="149"/>
    <n v="149000"/>
    <n v="12416.666666666666"/>
    <s v=" "/>
    <s v=" "/>
    <n v="3093"/>
    <n v="3094"/>
    <s v=" "/>
    <s v=" "/>
    <s v=" "/>
    <s v=" "/>
    <n v="106"/>
    <m/>
    <n v="2022"/>
    <m/>
    <m/>
    <m/>
  </r>
  <r>
    <x v="0"/>
    <x v="6"/>
    <x v="18"/>
    <x v="23"/>
    <x v="0"/>
    <x v="0"/>
    <x v="14"/>
    <x v="291"/>
    <x v="0"/>
    <x v="0"/>
    <m/>
    <x v="0"/>
    <x v="0"/>
    <x v="0"/>
    <x v="0"/>
    <m/>
    <n v="0"/>
    <n v="0"/>
    <n v="0"/>
    <n v="414"/>
    <n v="414"/>
    <n v="414000"/>
    <n v="34500"/>
    <s v=" "/>
    <s v=" "/>
    <n v="3093"/>
    <n v="3094"/>
    <s v=" "/>
    <s v=" "/>
    <s v=" "/>
    <s v=" "/>
    <n v="106"/>
    <m/>
    <n v="2022"/>
    <m/>
    <m/>
    <m/>
  </r>
  <r>
    <x v="0"/>
    <x v="6"/>
    <x v="18"/>
    <x v="23"/>
    <x v="0"/>
    <x v="0"/>
    <x v="14"/>
    <x v="3"/>
    <x v="0"/>
    <x v="0"/>
    <m/>
    <x v="0"/>
    <x v="0"/>
    <x v="0"/>
    <x v="0"/>
    <m/>
    <n v="0"/>
    <n v="0"/>
    <n v="0"/>
    <n v="515"/>
    <n v="515"/>
    <n v="515000"/>
    <n v="42916.666666666664"/>
    <s v=" "/>
    <s v=" "/>
    <n v="3093"/>
    <n v="3094"/>
    <s v=" "/>
    <s v=" "/>
    <s v=" "/>
    <s v=" "/>
    <n v="106"/>
    <m/>
    <n v="2022"/>
    <m/>
    <m/>
    <m/>
  </r>
  <r>
    <x v="0"/>
    <x v="6"/>
    <x v="18"/>
    <x v="23"/>
    <x v="0"/>
    <x v="0"/>
    <x v="14"/>
    <x v="9"/>
    <x v="0"/>
    <x v="0"/>
    <m/>
    <x v="0"/>
    <x v="0"/>
    <x v="0"/>
    <x v="0"/>
    <m/>
    <n v="0"/>
    <n v="0"/>
    <n v="0"/>
    <n v="18"/>
    <n v="18"/>
    <n v="18000"/>
    <n v="1500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2"/>
    <x v="275"/>
    <x v="0"/>
    <m/>
    <x v="1"/>
    <x v="2"/>
    <x v="2"/>
    <x v="8"/>
    <n v="5"/>
    <n v="86.281999999999996"/>
    <n v="1.5"/>
    <n v="129.423"/>
    <n v="0"/>
    <n v="129.423"/>
    <n v="129423"/>
    <n v="10785.25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3"/>
    <x v="276"/>
    <x v="0"/>
    <m/>
    <x v="1"/>
    <x v="2"/>
    <x v="2"/>
    <x v="8"/>
    <n v="17.5"/>
    <n v="86.281999999999996"/>
    <n v="5.25"/>
    <n v="452.98050000000001"/>
    <m/>
    <n v="452.98050000000001"/>
    <n v="452980.5"/>
    <n v="37748.375"/>
    <m/>
    <m/>
    <n v="3093"/>
    <n v="3094"/>
    <m/>
    <m/>
    <m/>
    <m/>
    <n v="106"/>
    <m/>
    <n v="2022"/>
    <m/>
    <m/>
    <m/>
  </r>
  <r>
    <x v="1"/>
    <x v="6"/>
    <x v="18"/>
    <x v="23"/>
    <x v="2"/>
    <x v="0"/>
    <x v="14"/>
    <x v="294"/>
    <x v="277"/>
    <x v="0"/>
    <m/>
    <x v="1"/>
    <x v="2"/>
    <x v="2"/>
    <x v="8"/>
    <n v="7.5"/>
    <n v="86.281999999999996"/>
    <n v="2.25"/>
    <n v="194.1345"/>
    <n v="0"/>
    <n v="194.1345"/>
    <n v="194134.5"/>
    <n v="16177.875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6"/>
    <x v="295"/>
    <x v="278"/>
    <x v="0"/>
    <m/>
    <x v="1"/>
    <x v="1"/>
    <x v="1"/>
    <x v="57"/>
    <n v="4.5"/>
    <n v="98.8"/>
    <n v="1.2749999999999999"/>
    <n v="125.96999999999998"/>
    <n v="0"/>
    <n v="125.96999999999998"/>
    <n v="125969.99999999999"/>
    <n v="10497.499999999998"/>
    <s v="C699001061"/>
    <s v="CC99001061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6"/>
    <x v="279"/>
    <x v="0"/>
    <m/>
    <x v="1"/>
    <x v="1"/>
    <x v="1"/>
    <x v="57"/>
    <n v="16.5"/>
    <n v="86.281999999999996"/>
    <n v="4.6749999999999998"/>
    <n v="403.36834999999996"/>
    <n v="0"/>
    <n v="403.36834999999996"/>
    <n v="403368.35"/>
    <n v="33614.02916666666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7"/>
    <x v="280"/>
    <x v="0"/>
    <m/>
    <x v="1"/>
    <x v="1"/>
    <x v="1"/>
    <x v="57"/>
    <n v="9"/>
    <n v="86.281999999999996"/>
    <n v="2.5499999999999998"/>
    <n v="220.01909999999998"/>
    <n v="0"/>
    <n v="220.01909999999998"/>
    <n v="220019.09999999998"/>
    <n v="18334.924999999999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8"/>
    <x v="0"/>
    <x v="0"/>
    <m/>
    <x v="1"/>
    <x v="2"/>
    <x v="3"/>
    <x v="57"/>
    <n v="7.5"/>
    <n v="86.281999999999996"/>
    <n v="2.125"/>
    <n v="183.34924999999998"/>
    <n v="0"/>
    <n v="183.34924999999998"/>
    <n v="183349.24999999997"/>
    <n v="15279.104166666664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"/>
    <x v="0"/>
    <x v="0"/>
    <m/>
    <x v="1"/>
    <x v="2"/>
    <x v="3"/>
    <x v="57"/>
    <n v="10"/>
    <n v="86.281999999999996"/>
    <n v="2.8333333333333335"/>
    <n v="244.46566666666666"/>
    <n v="0"/>
    <n v="244.46566666666666"/>
    <n v="244465.66666666666"/>
    <n v="20372.13888888888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299"/>
    <x v="281"/>
    <x v="0"/>
    <m/>
    <x v="1"/>
    <x v="2"/>
    <x v="3"/>
    <x v="57"/>
    <n v="10"/>
    <n v="86.281999999999996"/>
    <n v="2.8333333333333335"/>
    <n v="244.46566666666666"/>
    <n v="0"/>
    <n v="244.46566666666666"/>
    <n v="244465.66666666666"/>
    <n v="20372.13888888888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300"/>
    <x v="282"/>
    <x v="0"/>
    <m/>
    <x v="1"/>
    <x v="2"/>
    <x v="3"/>
    <x v="57"/>
    <n v="2.5"/>
    <n v="86.281999999999996"/>
    <n v="0.70833333333333337"/>
    <n v="61.116416666666666"/>
    <n v="0"/>
    <n v="61.116416666666666"/>
    <n v="61116.416666666664"/>
    <n v="5093.034722222221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2"/>
    <x v="0"/>
    <x v="14"/>
    <x v="301"/>
    <x v="283"/>
    <x v="0"/>
    <m/>
    <x v="1"/>
    <x v="1"/>
    <x v="4"/>
    <x v="35"/>
    <n v="30"/>
    <n v="86.281999999999996"/>
    <n v="10"/>
    <n v="862.81999999999994"/>
    <n v="0"/>
    <n v="862.81999999999994"/>
    <n v="862819.99999999988"/>
    <n v="71901.66666666665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2"/>
    <x v="275"/>
    <x v="0"/>
    <m/>
    <x v="1"/>
    <x v="2"/>
    <x v="2"/>
    <x v="55"/>
    <n v="5"/>
    <n v="86.281999999999996"/>
    <n v="0.66666666666666663"/>
    <n v="57.521333333333331"/>
    <m/>
    <n v="57.521333333333331"/>
    <n v="57521.333333333328"/>
    <n v="4793.4444444444443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3"/>
    <x v="276"/>
    <x v="0"/>
    <m/>
    <x v="1"/>
    <x v="2"/>
    <x v="2"/>
    <x v="55"/>
    <n v="17.5"/>
    <n v="86.281999999999996"/>
    <n v="2.3333333333333335"/>
    <n v="201.32466666666667"/>
    <m/>
    <n v="201.32466666666667"/>
    <n v="201324.66666666669"/>
    <n v="16777.055555555558"/>
    <m/>
    <m/>
    <n v="3093"/>
    <n v="3094"/>
    <m/>
    <m/>
    <m/>
    <m/>
    <n v="106"/>
    <m/>
    <n v="2022"/>
    <m/>
    <m/>
    <m/>
  </r>
  <r>
    <x v="1"/>
    <x v="6"/>
    <x v="18"/>
    <x v="23"/>
    <x v="3"/>
    <x v="0"/>
    <x v="14"/>
    <x v="294"/>
    <x v="277"/>
    <x v="0"/>
    <m/>
    <x v="1"/>
    <x v="2"/>
    <x v="2"/>
    <x v="55"/>
    <n v="7.5"/>
    <n v="86.281999999999996"/>
    <n v="1"/>
    <n v="86.281999999999996"/>
    <m/>
    <n v="86.281999999999996"/>
    <n v="86282"/>
    <n v="7190.166666666667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6"/>
    <x v="295"/>
    <x v="278"/>
    <x v="0"/>
    <m/>
    <x v="1"/>
    <x v="1"/>
    <x v="1"/>
    <x v="54"/>
    <n v="4.5"/>
    <n v="98.8"/>
    <n v="0.9"/>
    <n v="88.92"/>
    <m/>
    <n v="88.92"/>
    <n v="88920"/>
    <n v="7410"/>
    <s v="C699001061"/>
    <s v="CC99001061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6"/>
    <x v="279"/>
    <x v="0"/>
    <m/>
    <x v="1"/>
    <x v="1"/>
    <x v="1"/>
    <x v="54"/>
    <n v="16.5"/>
    <n v="86.281999999999996"/>
    <n v="3.3"/>
    <n v="284.73059999999998"/>
    <m/>
    <n v="284.73059999999998"/>
    <n v="284730.59999999998"/>
    <n v="23727.55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7"/>
    <x v="280"/>
    <x v="0"/>
    <m/>
    <x v="1"/>
    <x v="1"/>
    <x v="1"/>
    <x v="54"/>
    <n v="9"/>
    <n v="86.281999999999996"/>
    <n v="1.8"/>
    <n v="155.30760000000001"/>
    <m/>
    <n v="155.30760000000001"/>
    <n v="155307.6"/>
    <n v="12942.300000000001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8"/>
    <x v="0"/>
    <x v="0"/>
    <m/>
    <x v="1"/>
    <x v="2"/>
    <x v="3"/>
    <x v="54"/>
    <n v="7.5"/>
    <n v="86.281999999999996"/>
    <n v="1.5"/>
    <n v="129.423"/>
    <m/>
    <n v="129.423"/>
    <n v="129423"/>
    <n v="10785.25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"/>
    <x v="0"/>
    <x v="0"/>
    <m/>
    <x v="1"/>
    <x v="2"/>
    <x v="3"/>
    <x v="54"/>
    <n v="10"/>
    <n v="86.281999999999996"/>
    <n v="2"/>
    <n v="172.56399999999999"/>
    <m/>
    <n v="172.56399999999999"/>
    <n v="172564"/>
    <n v="14380.333333333334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299"/>
    <x v="281"/>
    <x v="0"/>
    <m/>
    <x v="1"/>
    <x v="2"/>
    <x v="3"/>
    <x v="54"/>
    <n v="10"/>
    <n v="86.281999999999996"/>
    <n v="2"/>
    <n v="172.56399999999999"/>
    <m/>
    <n v="172.56399999999999"/>
    <n v="172564"/>
    <n v="14380.333333333334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300"/>
    <x v="282"/>
    <x v="0"/>
    <m/>
    <x v="1"/>
    <x v="2"/>
    <x v="3"/>
    <x v="54"/>
    <n v="2.5"/>
    <n v="86.281999999999996"/>
    <n v="0.5"/>
    <n v="43.140999999999998"/>
    <m/>
    <n v="43.140999999999998"/>
    <n v="43141"/>
    <n v="3595.0833333333335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301"/>
    <x v="283"/>
    <x v="0"/>
    <m/>
    <x v="1"/>
    <x v="1"/>
    <x v="4"/>
    <x v="55"/>
    <n v="30"/>
    <n v="86.281999999999996"/>
    <n v="4"/>
    <n v="345.12799999999999"/>
    <m/>
    <n v="345.12799999999999"/>
    <n v="345128"/>
    <n v="28760.666666666668"/>
    <s v=" "/>
    <s v=" "/>
    <n v="3093"/>
    <n v="3094"/>
    <s v=" "/>
    <s v=" "/>
    <s v=" "/>
    <s v=" "/>
    <n v="106"/>
    <m/>
    <n v="2022"/>
    <m/>
    <m/>
    <m/>
  </r>
  <r>
    <x v="1"/>
    <x v="6"/>
    <x v="18"/>
    <x v="23"/>
    <x v="3"/>
    <x v="0"/>
    <x v="14"/>
    <x v="302"/>
    <x v="0"/>
    <x v="0"/>
    <m/>
    <x v="0"/>
    <x v="0"/>
    <x v="0"/>
    <x v="0"/>
    <m/>
    <n v="86.281999999999996"/>
    <n v="0"/>
    <n v="0"/>
    <n v="0"/>
    <n v="0"/>
    <n v="0"/>
    <n v="0"/>
    <s v=" "/>
    <s v=" "/>
    <n v="3093"/>
    <n v="3094"/>
    <s v=" "/>
    <s v=" "/>
    <s v=" "/>
    <s v=" "/>
    <n v="106"/>
    <m/>
    <n v="2022"/>
    <m/>
    <m/>
    <m/>
  </r>
  <r>
    <x v="0"/>
    <x v="7"/>
    <x v="19"/>
    <x v="24"/>
    <x v="0"/>
    <x v="0"/>
    <x v="17"/>
    <x v="9"/>
    <x v="0"/>
    <x v="0"/>
    <m/>
    <x v="0"/>
    <x v="3"/>
    <x v="0"/>
    <x v="0"/>
    <m/>
    <n v="0"/>
    <n v="0"/>
    <n v="0"/>
    <n v="36"/>
    <n v="36"/>
    <n v="36000"/>
    <n v="3000"/>
    <s v=" "/>
    <s v=" "/>
    <n v="3093"/>
    <n v="3094"/>
    <s v=" "/>
    <s v=" "/>
    <s v=" "/>
    <s v=" "/>
    <n v="136"/>
    <m/>
    <n v="2022"/>
    <s v="PN 9, övergripande ansvar"/>
    <m/>
    <m/>
  </r>
  <r>
    <x v="0"/>
    <x v="7"/>
    <x v="19"/>
    <x v="24"/>
    <x v="0"/>
    <x v="0"/>
    <x v="17"/>
    <x v="0"/>
    <x v="0"/>
    <x v="0"/>
    <m/>
    <x v="0"/>
    <x v="3"/>
    <x v="0"/>
    <x v="0"/>
    <m/>
    <n v="0"/>
    <n v="0"/>
    <n v="0"/>
    <n v="15"/>
    <n v="15"/>
    <n v="15000"/>
    <n v="1250"/>
    <s v=" "/>
    <s v=" "/>
    <n v="3093"/>
    <n v="3094"/>
    <s v=" "/>
    <s v=" "/>
    <s v=" "/>
    <s v=" "/>
    <n v="136"/>
    <m/>
    <n v="2022"/>
    <m/>
    <m/>
    <m/>
  </r>
  <r>
    <x v="0"/>
    <x v="7"/>
    <x v="19"/>
    <x v="24"/>
    <x v="0"/>
    <x v="0"/>
    <x v="17"/>
    <x v="1"/>
    <x v="0"/>
    <x v="0"/>
    <m/>
    <x v="0"/>
    <x v="3"/>
    <x v="0"/>
    <x v="0"/>
    <m/>
    <n v="0"/>
    <n v="0"/>
    <n v="0"/>
    <n v="429"/>
    <n v="429"/>
    <n v="429000"/>
    <n v="35750"/>
    <s v=" "/>
    <s v=" "/>
    <n v="3093"/>
    <n v="3094"/>
    <s v=" "/>
    <s v=" "/>
    <s v=" "/>
    <s v=" "/>
    <n v="136"/>
    <m/>
    <n v="2022"/>
    <m/>
    <m/>
    <m/>
  </r>
  <r>
    <x v="0"/>
    <x v="7"/>
    <x v="19"/>
    <x v="24"/>
    <x v="0"/>
    <x v="0"/>
    <x v="17"/>
    <x v="3"/>
    <x v="0"/>
    <x v="0"/>
    <m/>
    <x v="0"/>
    <x v="0"/>
    <x v="0"/>
    <x v="0"/>
    <m/>
    <n v="0"/>
    <n v="0"/>
    <n v="0"/>
    <n v="526"/>
    <n v="526"/>
    <n v="526000"/>
    <n v="43833.333333333336"/>
    <s v=" "/>
    <s v=" "/>
    <n v="3093"/>
    <n v="3094"/>
    <s v=" "/>
    <s v=" "/>
    <s v=" "/>
    <s v=" "/>
    <n v="136"/>
    <m/>
    <n v="2022"/>
    <m/>
    <m/>
    <m/>
  </r>
  <r>
    <x v="1"/>
    <x v="7"/>
    <x v="19"/>
    <x v="24"/>
    <x v="2"/>
    <x v="0"/>
    <x v="17"/>
    <x v="303"/>
    <x v="284"/>
    <x v="0"/>
    <m/>
    <x v="1"/>
    <x v="2"/>
    <x v="2"/>
    <x v="58"/>
    <n v="12"/>
    <n v="73.725269999999995"/>
    <n v="8.6"/>
    <n v="634.0373219999999"/>
    <m/>
    <n v="634.0373219999999"/>
    <n v="634037.32199999993"/>
    <n v="52836.443499999994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284"/>
    <x v="285"/>
    <x v="0"/>
    <m/>
    <x v="1"/>
    <x v="2"/>
    <x v="2"/>
    <x v="58"/>
    <n v="3"/>
    <n v="73.725269999999995"/>
    <n v="2.15"/>
    <n v="158.50933049999998"/>
    <m/>
    <n v="158.50933049999998"/>
    <n v="158509.33049999998"/>
    <n v="13209.110874999998"/>
    <m/>
    <m/>
    <n v="3093"/>
    <n v="3094"/>
    <m/>
    <m/>
    <m/>
    <m/>
    <m/>
    <m/>
    <n v="2022"/>
    <m/>
    <m/>
    <m/>
  </r>
  <r>
    <x v="1"/>
    <x v="7"/>
    <x v="19"/>
    <x v="24"/>
    <x v="2"/>
    <x v="0"/>
    <x v="17"/>
    <x v="304"/>
    <x v="286"/>
    <x v="0"/>
    <m/>
    <x v="1"/>
    <x v="2"/>
    <x v="2"/>
    <x v="58"/>
    <n v="10.5"/>
    <n v="73.725269999999995"/>
    <n v="7.5250000000000004"/>
    <n v="554.78265675"/>
    <m/>
    <n v="554.78265675"/>
    <n v="554782.65674999997"/>
    <n v="46231.888062499995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5"/>
    <x v="287"/>
    <x v="0"/>
    <m/>
    <x v="1"/>
    <x v="2"/>
    <x v="2"/>
    <x v="58"/>
    <n v="4.5"/>
    <n v="73.725269999999995"/>
    <n v="3.2250000000000001"/>
    <n v="237.76399574999999"/>
    <m/>
    <n v="237.76399574999999"/>
    <n v="237763.99575"/>
    <n v="19813.666312500001"/>
    <m/>
    <m/>
    <n v="3093"/>
    <n v="3094"/>
    <m/>
    <m/>
    <m/>
    <m/>
    <m/>
    <m/>
    <n v="2022"/>
    <m/>
    <m/>
    <m/>
  </r>
  <r>
    <x v="1"/>
    <x v="7"/>
    <x v="19"/>
    <x v="24"/>
    <x v="2"/>
    <x v="0"/>
    <x v="17"/>
    <x v="303"/>
    <x v="284"/>
    <x v="0"/>
    <m/>
    <x v="1"/>
    <x v="1"/>
    <x v="2"/>
    <x v="58"/>
    <n v="12"/>
    <n v="73.725269999999995"/>
    <n v="8.6"/>
    <n v="634.0373219999999"/>
    <m/>
    <n v="634.0373219999999"/>
    <n v="634037.32199999993"/>
    <n v="52836.443499999994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284"/>
    <x v="285"/>
    <x v="0"/>
    <m/>
    <x v="1"/>
    <x v="1"/>
    <x v="2"/>
    <x v="58"/>
    <n v="3"/>
    <n v="73.725269999999995"/>
    <n v="2.15"/>
    <n v="158.50933049999998"/>
    <m/>
    <n v="158.50933049999998"/>
    <n v="158509.33049999998"/>
    <n v="13209.110874999998"/>
    <m/>
    <m/>
    <n v="3093"/>
    <n v="3094"/>
    <m/>
    <m/>
    <m/>
    <m/>
    <m/>
    <m/>
    <n v="2022"/>
    <m/>
    <m/>
    <m/>
  </r>
  <r>
    <x v="1"/>
    <x v="7"/>
    <x v="19"/>
    <x v="24"/>
    <x v="2"/>
    <x v="0"/>
    <x v="17"/>
    <x v="304"/>
    <x v="286"/>
    <x v="0"/>
    <m/>
    <x v="1"/>
    <x v="1"/>
    <x v="2"/>
    <x v="58"/>
    <n v="10.5"/>
    <n v="73.725269999999995"/>
    <n v="7.5250000000000004"/>
    <n v="554.78265675"/>
    <m/>
    <n v="554.78265675"/>
    <n v="554782.65674999997"/>
    <n v="46231.888062499995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5"/>
    <x v="287"/>
    <x v="0"/>
    <m/>
    <x v="1"/>
    <x v="1"/>
    <x v="2"/>
    <x v="58"/>
    <n v="4.5"/>
    <n v="73.725269999999995"/>
    <n v="3.2250000000000001"/>
    <n v="237.76399574999999"/>
    <m/>
    <n v="237.76399574999999"/>
    <n v="237763.99575"/>
    <n v="19813.666312500001"/>
    <m/>
    <m/>
    <n v="3093"/>
    <n v="3094"/>
    <m/>
    <m/>
    <m/>
    <m/>
    <m/>
    <m/>
    <n v="2022"/>
    <m/>
    <m/>
    <m/>
  </r>
  <r>
    <x v="1"/>
    <x v="7"/>
    <x v="19"/>
    <x v="24"/>
    <x v="2"/>
    <x v="0"/>
    <x v="17"/>
    <x v="306"/>
    <x v="288"/>
    <x v="0"/>
    <m/>
    <x v="1"/>
    <x v="2"/>
    <x v="1"/>
    <x v="27"/>
    <n v="15"/>
    <n v="73.725269999999995"/>
    <n v="9.75"/>
    <n v="718.82138249999991"/>
    <m/>
    <n v="718.82138249999991"/>
    <n v="718821.38249999995"/>
    <n v="59901.781874999993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7"/>
    <x v="289"/>
    <x v="0"/>
    <m/>
    <x v="1"/>
    <x v="2"/>
    <x v="1"/>
    <x v="27"/>
    <n v="15"/>
    <n v="73.725269999999995"/>
    <n v="9.75"/>
    <n v="718.82138249999991"/>
    <m/>
    <n v="718.82138249999991"/>
    <n v="718821.38249999995"/>
    <n v="59901.781874999993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6"/>
    <x v="288"/>
    <x v="0"/>
    <m/>
    <x v="1"/>
    <x v="1"/>
    <x v="1"/>
    <x v="59"/>
    <n v="15"/>
    <n v="73.725269999999995"/>
    <n v="10"/>
    <n v="737.2527"/>
    <m/>
    <n v="737.2527"/>
    <n v="737252.7"/>
    <n v="61437.724999999999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7"/>
    <x v="289"/>
    <x v="0"/>
    <m/>
    <x v="1"/>
    <x v="1"/>
    <x v="1"/>
    <x v="59"/>
    <n v="15"/>
    <n v="73.725269999999995"/>
    <n v="10"/>
    <n v="737.2527"/>
    <m/>
    <n v="737.2527"/>
    <n v="737252.7"/>
    <n v="61437.724999999999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8"/>
    <x v="290"/>
    <x v="0"/>
    <m/>
    <x v="1"/>
    <x v="2"/>
    <x v="3"/>
    <x v="11"/>
    <n v="15"/>
    <n v="73.725269999999995"/>
    <n v="9"/>
    <n v="663.52742999999998"/>
    <n v="0"/>
    <n v="663.52742999999998"/>
    <n v="663527.42999999993"/>
    <n v="55293.952499999992"/>
    <s v=" "/>
    <s v=" "/>
    <n v="3093"/>
    <n v="3094"/>
    <s v=" "/>
    <s v=" "/>
    <s v=" "/>
    <s v=" "/>
    <n v="136"/>
    <m/>
    <n v="2022"/>
    <m/>
    <m/>
    <m/>
  </r>
  <r>
    <x v="1"/>
    <x v="7"/>
    <x v="19"/>
    <x v="24"/>
    <x v="2"/>
    <x v="0"/>
    <x v="17"/>
    <x v="309"/>
    <x v="291"/>
    <x v="0"/>
    <m/>
    <x v="1"/>
    <x v="2"/>
    <x v="3"/>
    <x v="11"/>
    <n v="15"/>
    <n v="73.725269999999995"/>
    <n v="9"/>
    <n v="663.52742999999998"/>
    <m/>
    <n v="663.52742999999998"/>
    <n v="663527.42999999993"/>
    <n v="55293.952499999992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308"/>
    <x v="290"/>
    <x v="0"/>
    <m/>
    <x v="1"/>
    <x v="1"/>
    <x v="3"/>
    <x v="58"/>
    <n v="15"/>
    <n v="73.725269999999995"/>
    <n v="10.75"/>
    <n v="792.54665249999994"/>
    <n v="0"/>
    <n v="792.54665249999994"/>
    <n v="792546.65249999997"/>
    <n v="66045.554374999992"/>
    <s v=" "/>
    <s v=" "/>
    <n v="3093"/>
    <n v="3094"/>
    <s v=" "/>
    <s v=" "/>
    <s v=" "/>
    <s v=" "/>
    <n v="136"/>
    <m/>
    <n v="2022"/>
    <m/>
    <m/>
    <m/>
  </r>
  <r>
    <x v="1"/>
    <x v="7"/>
    <x v="19"/>
    <x v="24"/>
    <x v="2"/>
    <x v="0"/>
    <x v="17"/>
    <x v="309"/>
    <x v="291"/>
    <x v="0"/>
    <m/>
    <x v="1"/>
    <x v="1"/>
    <x v="3"/>
    <x v="58"/>
    <n v="15"/>
    <n v="73.725269999999995"/>
    <n v="10.75"/>
    <n v="792.54665249999994"/>
    <m/>
    <n v="792.54665249999994"/>
    <n v="792546.65249999997"/>
    <n v="66045.554374999992"/>
    <m/>
    <m/>
    <n v="3093"/>
    <n v="3094"/>
    <m/>
    <m/>
    <m/>
    <m/>
    <n v="136"/>
    <m/>
    <n v="2022"/>
    <m/>
    <m/>
    <m/>
  </r>
  <r>
    <x v="1"/>
    <x v="7"/>
    <x v="19"/>
    <x v="24"/>
    <x v="2"/>
    <x v="0"/>
    <x v="17"/>
    <x v="100"/>
    <x v="0"/>
    <x v="0"/>
    <m/>
    <x v="5"/>
    <x v="3"/>
    <x v="0"/>
    <x v="0"/>
    <m/>
    <n v="0"/>
    <n v="0"/>
    <n v="3500"/>
    <m/>
    <n v="3425.4"/>
    <n v="3425400"/>
    <n v="285450"/>
    <s v=" "/>
    <s v=" "/>
    <n v="3093"/>
    <n v="3094"/>
    <s v=" "/>
    <s v=" "/>
    <s v=" "/>
    <s v=" "/>
    <n v="136"/>
    <m/>
    <n v="2022"/>
    <m/>
    <m/>
    <m/>
  </r>
  <r>
    <x v="1"/>
    <x v="7"/>
    <x v="19"/>
    <x v="24"/>
    <x v="2"/>
    <x v="0"/>
    <x v="17"/>
    <x v="72"/>
    <x v="0"/>
    <x v="0"/>
    <m/>
    <x v="2"/>
    <x v="3"/>
    <x v="0"/>
    <x v="15"/>
    <n v="60"/>
    <n v="66.8"/>
    <n v="1"/>
    <n v="66.8"/>
    <n v="0"/>
    <n v="66.8"/>
    <n v="66800"/>
    <n v="5566.666666666667"/>
    <s v=" "/>
    <s v=" "/>
    <n v="3093"/>
    <n v="3094"/>
    <s v=" "/>
    <s v=" "/>
    <s v=" "/>
    <s v=" "/>
    <n v="136"/>
    <m/>
    <n v="2022"/>
    <m/>
    <m/>
    <m/>
  </r>
  <r>
    <x v="0"/>
    <x v="7"/>
    <x v="9"/>
    <x v="25"/>
    <x v="0"/>
    <x v="0"/>
    <x v="17"/>
    <x v="0"/>
    <x v="0"/>
    <x v="0"/>
    <m/>
    <x v="3"/>
    <x v="0"/>
    <x v="0"/>
    <x v="0"/>
    <m/>
    <m/>
    <n v="0"/>
    <n v="0"/>
    <n v="20"/>
    <n v="20"/>
    <n v="20000"/>
    <n v="1666.6666666666667"/>
    <m/>
    <m/>
    <n v="3564"/>
    <n v="3564"/>
    <m/>
    <s v="Regleringsbrev"/>
    <m/>
    <m/>
    <n v="41"/>
    <m/>
    <n v="2022"/>
    <m/>
    <m/>
    <m/>
  </r>
  <r>
    <x v="0"/>
    <x v="7"/>
    <x v="9"/>
    <x v="25"/>
    <x v="0"/>
    <x v="0"/>
    <x v="17"/>
    <x v="310"/>
    <x v="0"/>
    <x v="0"/>
    <m/>
    <x v="3"/>
    <x v="0"/>
    <x v="0"/>
    <x v="0"/>
    <m/>
    <m/>
    <n v="0"/>
    <n v="0"/>
    <n v="178"/>
    <n v="178"/>
    <n v="178000"/>
    <n v="14833.333333333334"/>
    <m/>
    <m/>
    <n v="3564"/>
    <n v="3564"/>
    <m/>
    <s v="Regleringsbrev"/>
    <m/>
    <m/>
    <n v="41"/>
    <m/>
    <n v="2022"/>
    <m/>
    <m/>
    <m/>
  </r>
  <r>
    <x v="0"/>
    <x v="7"/>
    <x v="9"/>
    <x v="25"/>
    <x v="0"/>
    <x v="0"/>
    <x v="17"/>
    <x v="311"/>
    <x v="0"/>
    <x v="0"/>
    <m/>
    <x v="3"/>
    <x v="0"/>
    <x v="0"/>
    <x v="0"/>
    <m/>
    <m/>
    <n v="0"/>
    <n v="0"/>
    <n v="80"/>
    <n v="80"/>
    <n v="80000"/>
    <n v="6666.666666666667"/>
    <m/>
    <m/>
    <n v="3564"/>
    <n v="3564"/>
    <m/>
    <s v="Regleringsbrev"/>
    <m/>
    <m/>
    <n v="41"/>
    <m/>
    <n v="2022"/>
    <m/>
    <m/>
    <m/>
  </r>
  <r>
    <x v="1"/>
    <x v="7"/>
    <x v="9"/>
    <x v="25"/>
    <x v="2"/>
    <x v="0"/>
    <x v="17"/>
    <x v="312"/>
    <x v="292"/>
    <x v="0"/>
    <m/>
    <x v="3"/>
    <x v="1"/>
    <x v="2"/>
    <x v="53"/>
    <n v="15"/>
    <n v="99.83"/>
    <n v="2.5"/>
    <n v="249.57499999999999"/>
    <m/>
    <n v="249.57499999999999"/>
    <n v="249575"/>
    <n v="20797.916666666668"/>
    <m/>
    <m/>
    <n v="3564"/>
    <n v="3564"/>
    <m/>
    <s v="Regleringsbrev"/>
    <m/>
    <m/>
    <n v="41"/>
    <m/>
    <n v="2022"/>
    <m/>
    <m/>
    <m/>
  </r>
  <r>
    <x v="1"/>
    <x v="7"/>
    <x v="9"/>
    <x v="25"/>
    <x v="2"/>
    <x v="0"/>
    <x v="17"/>
    <x v="313"/>
    <x v="293"/>
    <x v="0"/>
    <m/>
    <x v="3"/>
    <x v="1"/>
    <x v="2"/>
    <x v="53"/>
    <n v="10.5"/>
    <n v="99.83"/>
    <n v="1.75"/>
    <n v="174.70249999999999"/>
    <m/>
    <n v="174.70249999999999"/>
    <n v="174702.5"/>
    <n v="14558.541666666666"/>
    <m/>
    <m/>
    <n v="3564"/>
    <n v="3564"/>
    <m/>
    <s v="Regleringsbrev"/>
    <m/>
    <m/>
    <n v="41"/>
    <s v="7KB006"/>
    <n v="2022"/>
    <m/>
    <m/>
    <m/>
  </r>
  <r>
    <x v="1"/>
    <x v="7"/>
    <x v="9"/>
    <x v="25"/>
    <x v="2"/>
    <x v="0"/>
    <x v="3"/>
    <x v="314"/>
    <x v="294"/>
    <x v="0"/>
    <m/>
    <x v="3"/>
    <x v="1"/>
    <x v="2"/>
    <x v="53"/>
    <n v="4.5"/>
    <n v="99.83"/>
    <n v="0.75"/>
    <n v="74.872500000000002"/>
    <m/>
    <n v="74.872500000000002"/>
    <n v="74872.5"/>
    <n v="6239.375"/>
    <s v="K699000414"/>
    <s v="H599000414"/>
    <n v="3564"/>
    <n v="3564"/>
    <m/>
    <s v="Regleringsbrev"/>
    <m/>
    <m/>
    <n v="41"/>
    <s v="7KB007"/>
    <n v="2022"/>
    <m/>
    <m/>
    <m/>
  </r>
  <r>
    <x v="1"/>
    <x v="7"/>
    <x v="9"/>
    <x v="25"/>
    <x v="2"/>
    <x v="0"/>
    <x v="17"/>
    <x v="315"/>
    <x v="295"/>
    <x v="0"/>
    <m/>
    <x v="3"/>
    <x v="2"/>
    <x v="1"/>
    <x v="55"/>
    <n v="15"/>
    <n v="99.83"/>
    <n v="2"/>
    <n v="199.66"/>
    <m/>
    <n v="199.66"/>
    <n v="199660"/>
    <n v="16638.333333333332"/>
    <m/>
    <m/>
    <n v="3564"/>
    <n v="3564"/>
    <m/>
    <s v="Regleringsbrev"/>
    <m/>
    <m/>
    <n v="41"/>
    <m/>
    <n v="2022"/>
    <m/>
    <m/>
    <m/>
  </r>
  <r>
    <x v="1"/>
    <x v="7"/>
    <x v="9"/>
    <x v="25"/>
    <x v="2"/>
    <x v="0"/>
    <x v="17"/>
    <x v="316"/>
    <x v="296"/>
    <x v="0"/>
    <m/>
    <x v="3"/>
    <x v="2"/>
    <x v="1"/>
    <x v="55"/>
    <n v="15"/>
    <n v="99.83"/>
    <n v="2"/>
    <n v="199.66"/>
    <m/>
    <n v="199.66"/>
    <n v="199660"/>
    <n v="16638.333333333332"/>
    <m/>
    <m/>
    <n v="3564"/>
    <n v="3564"/>
    <m/>
    <s v="Regleringsbrev"/>
    <m/>
    <m/>
    <n v="41"/>
    <m/>
    <n v="2022"/>
    <m/>
    <m/>
    <m/>
  </r>
  <r>
    <x v="1"/>
    <x v="7"/>
    <x v="9"/>
    <x v="25"/>
    <x v="2"/>
    <x v="0"/>
    <x v="17"/>
    <x v="37"/>
    <x v="1"/>
    <x v="0"/>
    <m/>
    <x v="3"/>
    <x v="0"/>
    <x v="0"/>
    <x v="9"/>
    <n v="60"/>
    <n v="99.83"/>
    <n v="3"/>
    <n v="299.49"/>
    <m/>
    <n v="299.49"/>
    <n v="299490"/>
    <n v="24957.5"/>
    <m/>
    <m/>
    <n v="3564"/>
    <n v="3564"/>
    <m/>
    <s v="Regleringsbrev"/>
    <m/>
    <m/>
    <n v="41"/>
    <m/>
    <n v="2022"/>
    <m/>
    <m/>
    <m/>
  </r>
  <r>
    <x v="1"/>
    <x v="7"/>
    <x v="9"/>
    <x v="25"/>
    <x v="2"/>
    <x v="0"/>
    <x v="17"/>
    <x v="100"/>
    <x v="0"/>
    <x v="0"/>
    <m/>
    <x v="3"/>
    <x v="0"/>
    <x v="0"/>
    <x v="0"/>
    <m/>
    <m/>
    <n v="0"/>
    <n v="0"/>
    <n v="413.68"/>
    <n v="413.68"/>
    <n v="413680"/>
    <n v="34473.333333333336"/>
    <m/>
    <m/>
    <n v="3564"/>
    <n v="3564"/>
    <m/>
    <m/>
    <m/>
    <m/>
    <n v="41"/>
    <m/>
    <n v="2022"/>
    <m/>
    <m/>
    <m/>
  </r>
  <r>
    <x v="0"/>
    <x v="8"/>
    <x v="20"/>
    <x v="26"/>
    <x v="0"/>
    <x v="0"/>
    <x v="3"/>
    <x v="317"/>
    <x v="0"/>
    <x v="0"/>
    <m/>
    <x v="0"/>
    <x v="3"/>
    <x v="0"/>
    <x v="0"/>
    <m/>
    <n v="0"/>
    <n v="0"/>
    <n v="0"/>
    <n v="830.03"/>
    <n v="830.03"/>
    <n v="830030"/>
    <n v="69169.166666666672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18"/>
    <x v="0"/>
    <x v="0"/>
    <m/>
    <x v="0"/>
    <x v="0"/>
    <x v="0"/>
    <x v="0"/>
    <m/>
    <n v="0"/>
    <n v="0"/>
    <n v="0"/>
    <n v="911"/>
    <n v="911"/>
    <n v="911000"/>
    <n v="75916.666666666672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19"/>
    <x v="0"/>
    <x v="0"/>
    <m/>
    <x v="0"/>
    <x v="3"/>
    <x v="0"/>
    <x v="0"/>
    <m/>
    <n v="0"/>
    <n v="0"/>
    <n v="0"/>
    <n v="150"/>
    <n v="150"/>
    <n v="150000"/>
    <n v="12500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20"/>
    <x v="0"/>
    <x v="0"/>
    <m/>
    <x v="0"/>
    <x v="3"/>
    <x v="0"/>
    <x v="0"/>
    <m/>
    <n v="0"/>
    <n v="0"/>
    <n v="0"/>
    <n v="18"/>
    <n v="18"/>
    <n v="18000"/>
    <n v="1500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21"/>
    <x v="0"/>
    <x v="0"/>
    <m/>
    <x v="0"/>
    <x v="0"/>
    <x v="0"/>
    <x v="0"/>
    <m/>
    <n v="0"/>
    <n v="0"/>
    <n v="0"/>
    <n v="90"/>
    <n v="90"/>
    <n v="90000"/>
    <n v="7500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22"/>
    <x v="0"/>
    <x v="0"/>
    <m/>
    <x v="0"/>
    <x v="0"/>
    <x v="0"/>
    <x v="0"/>
    <m/>
    <n v="0"/>
    <n v="0"/>
    <n v="0"/>
    <n v="50"/>
    <n v="50"/>
    <n v="50000"/>
    <n v="4166.666666666667"/>
    <s v=" "/>
    <s v=" "/>
    <n v="3093"/>
    <n v="3094"/>
    <s v=" "/>
    <s v=" "/>
    <s v=" "/>
    <s v=" "/>
    <n v="134"/>
    <m/>
    <n v="2020"/>
    <m/>
    <m/>
    <m/>
  </r>
  <r>
    <x v="0"/>
    <x v="8"/>
    <x v="20"/>
    <x v="26"/>
    <x v="0"/>
    <x v="0"/>
    <x v="3"/>
    <x v="323"/>
    <x v="0"/>
    <x v="0"/>
    <m/>
    <x v="0"/>
    <x v="0"/>
    <x v="0"/>
    <x v="0"/>
    <m/>
    <m/>
    <n v="0"/>
    <n v="0"/>
    <n v="620"/>
    <n v="620"/>
    <n v="620000"/>
    <n v="51666.666666666664"/>
    <m/>
    <m/>
    <n v="3093"/>
    <n v="3094"/>
    <m/>
    <m/>
    <m/>
    <m/>
    <n v="134"/>
    <m/>
    <n v="2020"/>
    <m/>
    <m/>
    <m/>
  </r>
  <r>
    <x v="0"/>
    <x v="8"/>
    <x v="20"/>
    <x v="26"/>
    <x v="0"/>
    <x v="0"/>
    <x v="3"/>
    <x v="324"/>
    <x v="0"/>
    <x v="0"/>
    <m/>
    <x v="0"/>
    <x v="0"/>
    <x v="0"/>
    <x v="0"/>
    <m/>
    <m/>
    <n v="0"/>
    <n v="0"/>
    <n v="175"/>
    <n v="175"/>
    <n v="175000"/>
    <n v="14583.333333333334"/>
    <m/>
    <m/>
    <n v="3093"/>
    <n v="3094"/>
    <m/>
    <m/>
    <m/>
    <m/>
    <n v="134"/>
    <m/>
    <n v="2020"/>
    <m/>
    <m/>
    <m/>
  </r>
  <r>
    <x v="1"/>
    <x v="8"/>
    <x v="20"/>
    <x v="26"/>
    <x v="2"/>
    <x v="0"/>
    <x v="3"/>
    <x v="37"/>
    <x v="1"/>
    <x v="0"/>
    <m/>
    <x v="0"/>
    <x v="0"/>
    <x v="0"/>
    <x v="2"/>
    <n v="60"/>
    <n v="86.76"/>
    <n v="0"/>
    <n v="0"/>
    <m/>
    <n v="0"/>
    <n v="0"/>
    <n v="0"/>
    <m/>
    <m/>
    <m/>
    <m/>
    <m/>
    <m/>
    <m/>
    <m/>
    <m/>
    <m/>
    <m/>
    <m/>
    <m/>
    <m/>
  </r>
  <r>
    <x v="1"/>
    <x v="8"/>
    <x v="20"/>
    <x v="26"/>
    <x v="2"/>
    <x v="0"/>
    <x v="3"/>
    <x v="72"/>
    <x v="0"/>
    <x v="0"/>
    <m/>
    <x v="2"/>
    <x v="3"/>
    <x v="0"/>
    <x v="14"/>
    <n v="60"/>
    <n v="86.76"/>
    <n v="2"/>
    <n v="173.52"/>
    <n v="0"/>
    <n v="173.52"/>
    <n v="173520"/>
    <n v="14460"/>
    <s v=" "/>
    <s v=" "/>
    <n v="3093"/>
    <n v="3094"/>
    <s v=" "/>
    <s v=" "/>
    <s v=" "/>
    <s v=" "/>
    <n v="134"/>
    <m/>
    <n v="2020"/>
    <m/>
    <m/>
    <m/>
  </r>
  <r>
    <x v="1"/>
    <x v="8"/>
    <x v="20"/>
    <x v="26"/>
    <x v="2"/>
    <x v="0"/>
    <x v="3"/>
    <x v="100"/>
    <x v="0"/>
    <x v="0"/>
    <m/>
    <x v="0"/>
    <x v="0"/>
    <x v="0"/>
    <x v="0"/>
    <m/>
    <n v="0"/>
    <n v="0"/>
    <n v="0"/>
    <n v="2500"/>
    <n v="2500"/>
    <n v="2500000"/>
    <n v="208333.33333333334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25"/>
    <x v="297"/>
    <x v="0"/>
    <m/>
    <x v="1"/>
    <x v="2"/>
    <x v="2"/>
    <x v="6"/>
    <n v="3"/>
    <n v="86.76"/>
    <n v="1.2"/>
    <n v="104.11200000000001"/>
    <n v="0"/>
    <n v="104.11200000000001"/>
    <n v="104112.00000000001"/>
    <n v="8676.0000000000018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26"/>
    <x v="298"/>
    <x v="0"/>
    <m/>
    <x v="1"/>
    <x v="2"/>
    <x v="2"/>
    <x v="6"/>
    <n v="3"/>
    <n v="86.76"/>
    <n v="1.2"/>
    <n v="104.11200000000001"/>
    <n v="0"/>
    <n v="104.11200000000001"/>
    <n v="104112.00000000001"/>
    <n v="8676.0000000000018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27"/>
    <x v="299"/>
    <x v="0"/>
    <m/>
    <x v="1"/>
    <x v="2"/>
    <x v="2"/>
    <x v="6"/>
    <n v="16"/>
    <n v="86.76"/>
    <n v="6.4"/>
    <n v="555.26400000000001"/>
    <n v="0"/>
    <n v="555.26400000000001"/>
    <n v="555264"/>
    <n v="46272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28"/>
    <x v="300"/>
    <x v="0"/>
    <m/>
    <x v="1"/>
    <x v="2"/>
    <x v="2"/>
    <x v="6"/>
    <n v="8"/>
    <n v="86.76"/>
    <n v="3.2"/>
    <n v="277.63200000000001"/>
    <n v="0"/>
    <n v="277.63200000000001"/>
    <n v="277632"/>
    <n v="23136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29"/>
    <x v="301"/>
    <x v="0"/>
    <m/>
    <x v="1"/>
    <x v="1"/>
    <x v="1"/>
    <x v="6"/>
    <n v="6"/>
    <n v="86.76"/>
    <n v="2.4"/>
    <n v="208.22400000000002"/>
    <n v="0"/>
    <n v="208.22400000000002"/>
    <n v="208224.00000000003"/>
    <n v="17352.000000000004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0"/>
    <x v="302"/>
    <x v="0"/>
    <m/>
    <x v="1"/>
    <x v="1"/>
    <x v="1"/>
    <x v="6"/>
    <n v="8"/>
    <n v="86.76"/>
    <n v="3.2"/>
    <n v="277.63200000000001"/>
    <n v="0"/>
    <n v="277.63200000000001"/>
    <n v="277632"/>
    <n v="23136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1"/>
    <x v="303"/>
    <x v="0"/>
    <m/>
    <x v="1"/>
    <x v="1"/>
    <x v="1"/>
    <x v="6"/>
    <n v="6"/>
    <n v="86.76"/>
    <n v="2.4"/>
    <n v="208.22400000000002"/>
    <n v="0"/>
    <n v="208.22400000000002"/>
    <n v="208224.00000000003"/>
    <n v="17352.000000000004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2"/>
    <x v="304"/>
    <x v="0"/>
    <m/>
    <x v="1"/>
    <x v="1"/>
    <x v="1"/>
    <x v="6"/>
    <n v="10"/>
    <n v="86.76"/>
    <n v="4"/>
    <n v="347.04"/>
    <n v="0"/>
    <n v="347.04"/>
    <n v="347040"/>
    <n v="28920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2"/>
    <x v="333"/>
    <x v="305"/>
    <x v="0"/>
    <m/>
    <x v="1"/>
    <x v="2"/>
    <x v="3"/>
    <x v="35"/>
    <n v="4.5"/>
    <n v="86.76"/>
    <n v="1.5"/>
    <n v="130.14000000000001"/>
    <n v="0"/>
    <n v="130.14000000000001"/>
    <n v="130140.00000000001"/>
    <n v="10845.000000000002"/>
    <s v="H599001341"/>
    <s v="H199001341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4"/>
    <x v="306"/>
    <x v="0"/>
    <m/>
    <x v="1"/>
    <x v="2"/>
    <x v="3"/>
    <x v="35"/>
    <n v="18"/>
    <n v="86.76"/>
    <n v="6"/>
    <n v="520.56000000000006"/>
    <n v="0"/>
    <n v="520.56000000000006"/>
    <n v="520560.00000000006"/>
    <n v="43380.00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5"/>
    <x v="307"/>
    <x v="0"/>
    <m/>
    <x v="1"/>
    <x v="2"/>
    <x v="3"/>
    <x v="35"/>
    <n v="3"/>
    <n v="86.76"/>
    <n v="1"/>
    <n v="86.76"/>
    <n v="0"/>
    <n v="86.76"/>
    <n v="86760"/>
    <n v="7230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6"/>
    <x v="308"/>
    <x v="0"/>
    <m/>
    <x v="1"/>
    <x v="2"/>
    <x v="3"/>
    <x v="35"/>
    <n v="4.5"/>
    <n v="86.76"/>
    <n v="1.5"/>
    <n v="130.14000000000001"/>
    <n v="0"/>
    <n v="130.14000000000001"/>
    <n v="130140.00000000001"/>
    <n v="10845.000000000002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7"/>
    <x v="309"/>
    <x v="0"/>
    <m/>
    <x v="1"/>
    <x v="1"/>
    <x v="4"/>
    <x v="36"/>
    <n v="7.5"/>
    <n v="86.76"/>
    <n v="2.375"/>
    <n v="206.05500000000001"/>
    <n v="0"/>
    <n v="206.05500000000001"/>
    <n v="206055"/>
    <n v="17171.2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8"/>
    <x v="310"/>
    <x v="0"/>
    <m/>
    <x v="1"/>
    <x v="1"/>
    <x v="4"/>
    <x v="36"/>
    <n v="7.5"/>
    <n v="86.76"/>
    <n v="2.375"/>
    <n v="206.05500000000001"/>
    <n v="0"/>
    <n v="206.05500000000001"/>
    <n v="206055"/>
    <n v="17171.2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39"/>
    <x v="311"/>
    <x v="0"/>
    <m/>
    <x v="1"/>
    <x v="1"/>
    <x v="4"/>
    <x v="36"/>
    <n v="15"/>
    <n v="86.76"/>
    <n v="4.75"/>
    <n v="412.11"/>
    <n v="0"/>
    <n v="412.11"/>
    <n v="412110"/>
    <n v="34342.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0"/>
    <x v="312"/>
    <x v="0"/>
    <m/>
    <x v="1"/>
    <x v="2"/>
    <x v="5"/>
    <x v="36"/>
    <n v="4.5"/>
    <n v="86.76"/>
    <n v="1.425"/>
    <n v="123.63300000000001"/>
    <n v="0"/>
    <n v="123.63300000000001"/>
    <n v="123633.00000000001"/>
    <n v="10302.750000000002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1"/>
    <x v="313"/>
    <x v="0"/>
    <m/>
    <x v="1"/>
    <x v="2"/>
    <x v="5"/>
    <x v="36"/>
    <n v="1.5"/>
    <n v="86.76"/>
    <n v="0.47499999999999998"/>
    <n v="41.210999999999999"/>
    <n v="0"/>
    <n v="41.210999999999999"/>
    <n v="41211"/>
    <n v="3434.2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2"/>
    <x v="314"/>
    <x v="0"/>
    <m/>
    <x v="1"/>
    <x v="2"/>
    <x v="5"/>
    <x v="36"/>
    <n v="7.5"/>
    <n v="86.76"/>
    <n v="2.375"/>
    <n v="206.05500000000001"/>
    <n v="0"/>
    <n v="206.05500000000001"/>
    <n v="206055"/>
    <n v="17171.2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3"/>
    <x v="315"/>
    <x v="0"/>
    <m/>
    <x v="1"/>
    <x v="2"/>
    <x v="5"/>
    <x v="36"/>
    <n v="9"/>
    <n v="86.76"/>
    <n v="2.85"/>
    <n v="247.26600000000002"/>
    <n v="0"/>
    <n v="247.26600000000002"/>
    <n v="247266.00000000003"/>
    <n v="20605.500000000004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4"/>
    <x v="316"/>
    <x v="0"/>
    <m/>
    <x v="1"/>
    <x v="2"/>
    <x v="5"/>
    <x v="36"/>
    <n v="7.5"/>
    <n v="86.76"/>
    <n v="2.375"/>
    <n v="206.05500000000001"/>
    <n v="0"/>
    <n v="206.05500000000001"/>
    <n v="206055"/>
    <n v="17171.2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29"/>
    <x v="0"/>
    <x v="0"/>
    <m/>
    <x v="2"/>
    <x v="1"/>
    <x v="6"/>
    <x v="35"/>
    <n v="7.5"/>
    <n v="86.76"/>
    <n v="2.5"/>
    <n v="216.9"/>
    <n v="0"/>
    <n v="216.9"/>
    <n v="216900"/>
    <n v="1807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5"/>
    <x v="0"/>
    <x v="0"/>
    <m/>
    <x v="2"/>
    <x v="1"/>
    <x v="6"/>
    <x v="35"/>
    <n v="7.5"/>
    <n v="86.76"/>
    <n v="2.5"/>
    <n v="216.9"/>
    <n v="0"/>
    <n v="216.9"/>
    <n v="216900"/>
    <n v="18075"/>
    <s v=" "/>
    <s v=" "/>
    <n v="3093"/>
    <n v="3094"/>
    <s v=" "/>
    <s v=" "/>
    <s v=" "/>
    <s v=" "/>
    <n v="134"/>
    <m/>
    <n v="2020"/>
    <m/>
    <m/>
    <m/>
  </r>
  <r>
    <x v="1"/>
    <x v="8"/>
    <x v="20"/>
    <x v="27"/>
    <x v="2"/>
    <x v="0"/>
    <x v="3"/>
    <x v="346"/>
    <x v="317"/>
    <x v="0"/>
    <m/>
    <x v="1"/>
    <x v="1"/>
    <x v="6"/>
    <x v="35"/>
    <n v="15"/>
    <n v="86.76"/>
    <n v="5"/>
    <n v="433.8"/>
    <n v="0"/>
    <n v="433.8"/>
    <n v="433800"/>
    <n v="36150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25"/>
    <x v="297"/>
    <x v="0"/>
    <m/>
    <x v="1"/>
    <x v="2"/>
    <x v="2"/>
    <x v="32"/>
    <n v="3"/>
    <n v="86.76"/>
    <n v="3.2"/>
    <n v="277.63200000000001"/>
    <n v="0"/>
    <n v="277.63200000000001"/>
    <n v="277632"/>
    <n v="23136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26"/>
    <x v="298"/>
    <x v="0"/>
    <m/>
    <x v="1"/>
    <x v="2"/>
    <x v="2"/>
    <x v="32"/>
    <n v="3"/>
    <n v="86.76"/>
    <n v="3.2"/>
    <n v="277.63200000000001"/>
    <n v="0"/>
    <n v="277.63200000000001"/>
    <n v="277632"/>
    <n v="23136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27"/>
    <x v="299"/>
    <x v="0"/>
    <m/>
    <x v="1"/>
    <x v="2"/>
    <x v="2"/>
    <x v="32"/>
    <n v="16"/>
    <n v="86.76"/>
    <n v="17.066666666666666"/>
    <n v="1480.7040000000002"/>
    <n v="0"/>
    <n v="1480.7040000000002"/>
    <n v="1480704.0000000002"/>
    <n v="123392.00000000001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28"/>
    <x v="300"/>
    <x v="0"/>
    <m/>
    <x v="1"/>
    <x v="2"/>
    <x v="2"/>
    <x v="32"/>
    <n v="8"/>
    <n v="86.76"/>
    <n v="8.5333333333333332"/>
    <n v="740.35200000000009"/>
    <n v="0"/>
    <n v="740.35200000000009"/>
    <n v="740352.00000000012"/>
    <n v="61696.00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29"/>
    <x v="301"/>
    <x v="0"/>
    <m/>
    <x v="1"/>
    <x v="1"/>
    <x v="1"/>
    <x v="23"/>
    <n v="6"/>
    <n v="86.76"/>
    <n v="5.8"/>
    <n v="503.20800000000003"/>
    <n v="0"/>
    <n v="503.20800000000003"/>
    <n v="503208"/>
    <n v="41934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30"/>
    <x v="302"/>
    <x v="0"/>
    <m/>
    <x v="1"/>
    <x v="1"/>
    <x v="1"/>
    <x v="23"/>
    <n v="8"/>
    <n v="86.76"/>
    <n v="7.7333333333333334"/>
    <n v="670.94400000000007"/>
    <n v="0"/>
    <n v="670.94400000000007"/>
    <n v="670944.00000000012"/>
    <n v="55912.00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31"/>
    <x v="303"/>
    <x v="0"/>
    <m/>
    <x v="1"/>
    <x v="1"/>
    <x v="1"/>
    <x v="23"/>
    <n v="6"/>
    <n v="86.76"/>
    <n v="5.8"/>
    <n v="503.20800000000003"/>
    <n v="0"/>
    <n v="503.20800000000003"/>
    <n v="503208"/>
    <n v="41934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32"/>
    <x v="304"/>
    <x v="0"/>
    <m/>
    <x v="1"/>
    <x v="1"/>
    <x v="1"/>
    <x v="23"/>
    <n v="10"/>
    <n v="86.76"/>
    <n v="9.6666666666666661"/>
    <n v="838.68"/>
    <n v="0"/>
    <n v="838.68"/>
    <n v="838680"/>
    <n v="69890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47"/>
    <x v="318"/>
    <x v="0"/>
    <m/>
    <x v="1"/>
    <x v="2"/>
    <x v="3"/>
    <x v="26"/>
    <n v="4.5"/>
    <n v="86.76"/>
    <n v="3.45"/>
    <n v="299.32200000000006"/>
    <n v="0"/>
    <n v="299.32200000000006"/>
    <n v="299322.00000000006"/>
    <n v="24943.500000000004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48"/>
    <x v="319"/>
    <x v="0"/>
    <m/>
    <x v="1"/>
    <x v="2"/>
    <x v="3"/>
    <x v="26"/>
    <n v="12"/>
    <n v="86.76"/>
    <n v="9.1999999999999993"/>
    <n v="798.19200000000001"/>
    <n v="0"/>
    <n v="798.19200000000001"/>
    <n v="798192"/>
    <n v="66516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49"/>
    <x v="320"/>
    <x v="0"/>
    <m/>
    <x v="1"/>
    <x v="2"/>
    <x v="3"/>
    <x v="26"/>
    <n v="9"/>
    <n v="86.76"/>
    <n v="6.9"/>
    <n v="598.64400000000012"/>
    <n v="0"/>
    <n v="598.64400000000012"/>
    <n v="598644.00000000012"/>
    <n v="49887.00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0"/>
    <x v="321"/>
    <x v="0"/>
    <m/>
    <x v="1"/>
    <x v="2"/>
    <x v="3"/>
    <x v="26"/>
    <n v="4.5"/>
    <n v="86.76"/>
    <n v="3.45"/>
    <n v="299.32200000000006"/>
    <n v="0"/>
    <n v="299.32200000000006"/>
    <n v="299322.00000000006"/>
    <n v="24943.500000000004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1"/>
    <x v="322"/>
    <x v="0"/>
    <m/>
    <x v="1"/>
    <x v="1"/>
    <x v="4"/>
    <x v="16"/>
    <n v="5"/>
    <n v="86.76"/>
    <n v="3.75"/>
    <n v="325.35000000000002"/>
    <n v="0"/>
    <n v="325.35000000000002"/>
    <n v="325350"/>
    <n v="27112.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2"/>
    <x v="323"/>
    <x v="0"/>
    <m/>
    <x v="1"/>
    <x v="1"/>
    <x v="4"/>
    <x v="16"/>
    <n v="5"/>
    <n v="86.76"/>
    <n v="3.75"/>
    <n v="325.35000000000002"/>
    <n v="0"/>
    <n v="325.35000000000002"/>
    <n v="325350"/>
    <n v="27112.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3"/>
    <x v="324"/>
    <x v="0"/>
    <m/>
    <x v="1"/>
    <x v="1"/>
    <x v="4"/>
    <x v="16"/>
    <n v="5"/>
    <n v="86.76"/>
    <n v="3.75"/>
    <n v="325.35000000000002"/>
    <n v="0"/>
    <n v="325.35000000000002"/>
    <n v="325350"/>
    <n v="27112.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4"/>
    <x v="325"/>
    <x v="0"/>
    <m/>
    <x v="1"/>
    <x v="1"/>
    <x v="4"/>
    <x v="16"/>
    <n v="5"/>
    <n v="86.76"/>
    <n v="3.75"/>
    <n v="325.35000000000002"/>
    <n v="0"/>
    <n v="325.35000000000002"/>
    <n v="325350"/>
    <n v="27112.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5"/>
    <x v="326"/>
    <x v="0"/>
    <m/>
    <x v="1"/>
    <x v="1"/>
    <x v="4"/>
    <x v="16"/>
    <n v="10"/>
    <n v="86.76"/>
    <n v="7.5"/>
    <n v="650.70000000000005"/>
    <n v="0"/>
    <n v="650.70000000000005"/>
    <n v="650700"/>
    <n v="5422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6"/>
    <x v="327"/>
    <x v="0"/>
    <m/>
    <x v="1"/>
    <x v="2"/>
    <x v="5"/>
    <x v="10"/>
    <n v="7.5"/>
    <n v="86.76"/>
    <n v="5.5"/>
    <n v="477.18"/>
    <n v="0"/>
    <n v="477.18"/>
    <n v="477180"/>
    <n v="3976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7"/>
    <x v="328"/>
    <x v="0"/>
    <m/>
    <x v="1"/>
    <x v="2"/>
    <x v="5"/>
    <x v="10"/>
    <n v="7.5"/>
    <n v="86.76"/>
    <n v="5.5"/>
    <n v="477.18"/>
    <n v="0"/>
    <n v="477.18"/>
    <n v="477180"/>
    <n v="3976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8"/>
    <x v="329"/>
    <x v="0"/>
    <m/>
    <x v="2"/>
    <x v="2"/>
    <x v="5"/>
    <x v="10"/>
    <n v="7.5"/>
    <n v="86.76"/>
    <n v="5.5"/>
    <n v="477.18"/>
    <n v="0"/>
    <n v="477.18"/>
    <n v="477180"/>
    <n v="3976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59"/>
    <x v="330"/>
    <x v="0"/>
    <m/>
    <x v="2"/>
    <x v="2"/>
    <x v="5"/>
    <x v="10"/>
    <n v="7.5"/>
    <n v="86.76"/>
    <n v="5.5"/>
    <n v="477.18"/>
    <n v="0"/>
    <n v="477.18"/>
    <n v="477180"/>
    <n v="39765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45"/>
    <x v="0"/>
    <x v="0"/>
    <m/>
    <x v="2"/>
    <x v="1"/>
    <x v="6"/>
    <x v="43"/>
    <n v="7.5"/>
    <n v="86.76"/>
    <n v="4.625"/>
    <n v="401.26500000000004"/>
    <n v="0"/>
    <n v="401.26500000000004"/>
    <n v="401265.00000000006"/>
    <n v="33438.75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29"/>
    <x v="0"/>
    <x v="0"/>
    <m/>
    <x v="2"/>
    <x v="1"/>
    <x v="6"/>
    <x v="43"/>
    <n v="7.5"/>
    <n v="86.76"/>
    <n v="4.625"/>
    <n v="401.26500000000004"/>
    <n v="0"/>
    <n v="401.26500000000004"/>
    <n v="401265.00000000006"/>
    <n v="33438.750000000007"/>
    <s v=" "/>
    <s v=" "/>
    <n v="3093"/>
    <n v="3094"/>
    <s v=" "/>
    <s v=" "/>
    <s v=" "/>
    <s v=" "/>
    <n v="134"/>
    <m/>
    <n v="2020"/>
    <m/>
    <m/>
    <m/>
  </r>
  <r>
    <x v="1"/>
    <x v="8"/>
    <x v="20"/>
    <x v="28"/>
    <x v="2"/>
    <x v="0"/>
    <x v="3"/>
    <x v="346"/>
    <x v="317"/>
    <x v="0"/>
    <m/>
    <x v="1"/>
    <x v="1"/>
    <x v="6"/>
    <x v="43"/>
    <n v="15"/>
    <n v="86.76"/>
    <n v="9.25"/>
    <n v="802.53000000000009"/>
    <n v="0"/>
    <n v="802.53000000000009"/>
    <n v="802530.00000000012"/>
    <n v="66877.500000000015"/>
    <s v=" "/>
    <s v=" "/>
    <n v="3093"/>
    <n v="3094"/>
    <s v=" "/>
    <s v=" "/>
    <s v=" "/>
    <s v=" "/>
    <n v="134"/>
    <m/>
    <n v="2020"/>
    <m/>
    <m/>
    <m/>
  </r>
  <r>
    <x v="0"/>
    <x v="8"/>
    <x v="21"/>
    <x v="29"/>
    <x v="0"/>
    <x v="0"/>
    <x v="3"/>
    <x v="253"/>
    <x v="0"/>
    <x v="0"/>
    <m/>
    <x v="0"/>
    <x v="0"/>
    <x v="0"/>
    <x v="0"/>
    <m/>
    <m/>
    <n v="0"/>
    <n v="0"/>
    <n v="51.09"/>
    <n v="51.09"/>
    <n v="51090"/>
    <n v="4257.5"/>
    <s v=" "/>
    <s v=" "/>
    <n v="3093"/>
    <n v="3094"/>
    <s v=" "/>
    <s v=" "/>
    <s v=" "/>
    <s v=" "/>
    <n v="137"/>
    <m/>
    <n v="2020"/>
    <m/>
    <m/>
    <m/>
  </r>
  <r>
    <x v="0"/>
    <x v="8"/>
    <x v="21"/>
    <x v="29"/>
    <x v="0"/>
    <x v="0"/>
    <x v="3"/>
    <x v="360"/>
    <x v="0"/>
    <x v="0"/>
    <m/>
    <x v="0"/>
    <x v="0"/>
    <x v="0"/>
    <x v="0"/>
    <m/>
    <m/>
    <n v="0"/>
    <n v="0"/>
    <n v="165"/>
    <n v="165"/>
    <n v="165000"/>
    <n v="13750"/>
    <s v=" "/>
    <s v=" "/>
    <n v="3093"/>
    <n v="3094"/>
    <s v=" "/>
    <s v=" "/>
    <s v=" "/>
    <s v=" "/>
    <n v="137"/>
    <m/>
    <n v="2020"/>
    <m/>
    <m/>
    <m/>
  </r>
  <r>
    <x v="0"/>
    <x v="8"/>
    <x v="21"/>
    <x v="29"/>
    <x v="0"/>
    <x v="0"/>
    <x v="3"/>
    <x v="323"/>
    <x v="0"/>
    <x v="0"/>
    <m/>
    <x v="5"/>
    <x v="0"/>
    <x v="0"/>
    <x v="0"/>
    <m/>
    <m/>
    <n v="0"/>
    <n v="0"/>
    <n v="50"/>
    <n v="50"/>
    <n v="50000"/>
    <n v="4166.666666666667"/>
    <m/>
    <m/>
    <n v="3093"/>
    <n v="3094"/>
    <m/>
    <m/>
    <m/>
    <m/>
    <n v="137"/>
    <m/>
    <n v="2020"/>
    <m/>
    <m/>
    <m/>
  </r>
  <r>
    <x v="0"/>
    <x v="8"/>
    <x v="21"/>
    <x v="29"/>
    <x v="0"/>
    <x v="0"/>
    <x v="3"/>
    <x v="361"/>
    <x v="0"/>
    <x v="0"/>
    <m/>
    <x v="0"/>
    <x v="0"/>
    <x v="0"/>
    <x v="0"/>
    <m/>
    <m/>
    <n v="0"/>
    <n v="0"/>
    <n v="300"/>
    <n v="300"/>
    <n v="300000"/>
    <n v="25000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2"/>
    <x v="331"/>
    <x v="0"/>
    <m/>
    <x v="1"/>
    <x v="2"/>
    <x v="2"/>
    <x v="35"/>
    <n v="5.5"/>
    <n v="79.13"/>
    <n v="1.8333333333333333"/>
    <n v="145.07166666666666"/>
    <m/>
    <n v="145.07166666666666"/>
    <n v="145071.66666666666"/>
    <n v="12089.305555555555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3"/>
    <x v="332"/>
    <x v="0"/>
    <m/>
    <x v="1"/>
    <x v="2"/>
    <x v="2"/>
    <x v="35"/>
    <n v="5"/>
    <n v="79.13"/>
    <n v="1.6666666666666667"/>
    <n v="131.88333333333333"/>
    <m/>
    <n v="131.88333333333333"/>
    <n v="131883.33333333331"/>
    <n v="10990.277777777776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4"/>
    <x v="333"/>
    <x v="0"/>
    <m/>
    <x v="1"/>
    <x v="2"/>
    <x v="2"/>
    <x v="35"/>
    <n v="3"/>
    <n v="79.13"/>
    <n v="1"/>
    <n v="79.13"/>
    <m/>
    <n v="79.13"/>
    <n v="79130"/>
    <n v="6594.166666666667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116"/>
    <x v="334"/>
    <x v="0"/>
    <m/>
    <x v="1"/>
    <x v="2"/>
    <x v="2"/>
    <x v="35"/>
    <n v="4"/>
    <n v="79.13"/>
    <n v="1.3333333333333333"/>
    <n v="105.50666666666666"/>
    <m/>
    <n v="105.50666666666666"/>
    <n v="105506.66666666666"/>
    <n v="8792.2222222222208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5"/>
    <x v="335"/>
    <x v="0"/>
    <m/>
    <x v="1"/>
    <x v="2"/>
    <x v="2"/>
    <x v="35"/>
    <n v="7.5"/>
    <n v="79.13"/>
    <n v="2.5"/>
    <n v="197.82499999999999"/>
    <m/>
    <n v="197.82499999999999"/>
    <n v="197825"/>
    <n v="16485.416666666668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6"/>
    <x v="336"/>
    <x v="0"/>
    <m/>
    <x v="1"/>
    <x v="2"/>
    <x v="2"/>
    <x v="35"/>
    <n v="5"/>
    <n v="79.13"/>
    <n v="1.6666666666666667"/>
    <n v="131.88333333333333"/>
    <m/>
    <n v="131.88333333333333"/>
    <n v="131883.33333333331"/>
    <n v="10990.277777777776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2"/>
    <x v="331"/>
    <x v="0"/>
    <m/>
    <x v="1"/>
    <x v="1"/>
    <x v="1"/>
    <x v="38"/>
    <n v="2"/>
    <n v="79.13"/>
    <n v="0.53333333333333333"/>
    <n v="42.202666666666666"/>
    <m/>
    <n v="42.202666666666666"/>
    <n v="42202.666666666664"/>
    <n v="3516.8888888888887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4"/>
    <x v="333"/>
    <x v="0"/>
    <m/>
    <x v="1"/>
    <x v="1"/>
    <x v="1"/>
    <x v="38"/>
    <n v="1"/>
    <n v="79.13"/>
    <n v="0.26666666666666666"/>
    <n v="21.101333333333333"/>
    <m/>
    <n v="21.101333333333333"/>
    <n v="21101.333333333332"/>
    <n v="1758.4444444444443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7"/>
    <x v="337"/>
    <x v="0"/>
    <m/>
    <x v="1"/>
    <x v="1"/>
    <x v="1"/>
    <x v="38"/>
    <n v="7"/>
    <n v="79.13"/>
    <n v="1.8666666666666667"/>
    <n v="147.70933333333332"/>
    <m/>
    <n v="147.70933333333332"/>
    <n v="147709.33333333331"/>
    <n v="12309.111111111109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8"/>
    <x v="338"/>
    <x v="0"/>
    <m/>
    <x v="1"/>
    <x v="1"/>
    <x v="1"/>
    <x v="38"/>
    <n v="5"/>
    <n v="79.13"/>
    <n v="1.3333333333333333"/>
    <n v="105.50666666666666"/>
    <m/>
    <n v="105.50666666666666"/>
    <n v="105506.66666666666"/>
    <n v="8792.2222222222208"/>
    <s v=" "/>
    <s v=" "/>
    <n v="3093"/>
    <n v="3094"/>
    <s v=" "/>
    <s v=" "/>
    <s v=" "/>
    <s v=" "/>
    <n v="137"/>
    <m/>
    <n v="2020"/>
    <m/>
    <m/>
    <m/>
  </r>
  <r>
    <x v="1"/>
    <x v="8"/>
    <x v="21"/>
    <x v="29"/>
    <x v="2"/>
    <x v="0"/>
    <x v="3"/>
    <x v="369"/>
    <x v="339"/>
    <x v="0"/>
    <m/>
    <x v="1"/>
    <x v="1"/>
    <x v="1"/>
    <x v="38"/>
    <n v="15"/>
    <n v="79.13"/>
    <n v="4"/>
    <n v="316.52"/>
    <m/>
    <n v="316.52"/>
    <n v="316520"/>
    <n v="26376.666666666668"/>
    <s v=" "/>
    <s v=" "/>
    <n v="3093"/>
    <n v="3094"/>
    <s v=" "/>
    <s v=" "/>
    <s v=" "/>
    <s v=" "/>
    <n v="137"/>
    <m/>
    <n v="2020"/>
    <m/>
    <m/>
    <m/>
  </r>
  <r>
    <x v="0"/>
    <x v="9"/>
    <x v="22"/>
    <x v="30"/>
    <x v="0"/>
    <x v="0"/>
    <x v="4"/>
    <x v="0"/>
    <x v="0"/>
    <x v="0"/>
    <m/>
    <x v="0"/>
    <x v="0"/>
    <x v="0"/>
    <x v="0"/>
    <m/>
    <n v="0"/>
    <n v="0"/>
    <n v="0"/>
    <n v="142.66300000000001"/>
    <n v="142.66300000000001"/>
    <n v="142663"/>
    <n v="11888.583333333334"/>
    <s v=" "/>
    <s v=" "/>
    <n v="3093"/>
    <n v="3094"/>
    <s v=" "/>
    <s v=" "/>
    <s v=" "/>
    <s v=" "/>
    <n v="122"/>
    <m/>
    <n v="2022"/>
    <m/>
    <m/>
    <m/>
  </r>
  <r>
    <x v="0"/>
    <x v="9"/>
    <x v="22"/>
    <x v="30"/>
    <x v="0"/>
    <x v="0"/>
    <x v="4"/>
    <x v="370"/>
    <x v="0"/>
    <x v="0"/>
    <m/>
    <x v="0"/>
    <x v="0"/>
    <x v="0"/>
    <x v="0"/>
    <m/>
    <n v="0"/>
    <n v="0"/>
    <n v="0"/>
    <n v="383.97699999999998"/>
    <n v="383.97699999999998"/>
    <n v="383977"/>
    <n v="31998.083333333332"/>
    <s v=" "/>
    <s v=" "/>
    <n v="3093"/>
    <n v="3094"/>
    <s v=" "/>
    <s v=" "/>
    <s v=" "/>
    <s v=" "/>
    <n v="122"/>
    <m/>
    <n v="2022"/>
    <m/>
    <m/>
    <m/>
  </r>
  <r>
    <x v="0"/>
    <x v="9"/>
    <x v="22"/>
    <x v="30"/>
    <x v="0"/>
    <x v="0"/>
    <x v="4"/>
    <x v="2"/>
    <x v="0"/>
    <x v="0"/>
    <m/>
    <x v="0"/>
    <x v="0"/>
    <x v="0"/>
    <x v="0"/>
    <m/>
    <n v="0"/>
    <n v="0"/>
    <n v="0"/>
    <n v="10.8"/>
    <n v="10.8"/>
    <n v="10800"/>
    <n v="900"/>
    <s v=" "/>
    <s v=" "/>
    <n v="3093"/>
    <n v="3094"/>
    <s v=" "/>
    <s v=" "/>
    <s v=" "/>
    <s v=" "/>
    <n v="122"/>
    <m/>
    <n v="2022"/>
    <m/>
    <m/>
    <m/>
  </r>
  <r>
    <x v="0"/>
    <x v="9"/>
    <x v="22"/>
    <x v="30"/>
    <x v="0"/>
    <x v="0"/>
    <x v="4"/>
    <x v="3"/>
    <x v="0"/>
    <x v="0"/>
    <m/>
    <x v="0"/>
    <x v="0"/>
    <x v="0"/>
    <x v="0"/>
    <m/>
    <n v="0"/>
    <n v="0"/>
    <n v="0"/>
    <n v="182.05099999999999"/>
    <n v="182.05099999999999"/>
    <n v="182051"/>
    <n v="15170.916666666666"/>
    <s v=" "/>
    <s v=" "/>
    <n v="3093"/>
    <n v="3094"/>
    <s v=" "/>
    <s v=" "/>
    <s v=" "/>
    <s v=" "/>
    <n v="122"/>
    <m/>
    <n v="2022"/>
    <m/>
    <m/>
    <m/>
  </r>
  <r>
    <x v="0"/>
    <x v="9"/>
    <x v="22"/>
    <x v="30"/>
    <x v="0"/>
    <x v="0"/>
    <x v="4"/>
    <x v="371"/>
    <x v="0"/>
    <x v="0"/>
    <m/>
    <x v="0"/>
    <x v="0"/>
    <x v="0"/>
    <x v="0"/>
    <m/>
    <m/>
    <n v="0"/>
    <n v="0"/>
    <n v="37.67"/>
    <n v="37.67"/>
    <n v="37670"/>
    <n v="3139.1666666666665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2"/>
    <x v="340"/>
    <x v="0"/>
    <m/>
    <x v="1"/>
    <x v="2"/>
    <x v="2"/>
    <x v="7"/>
    <n v="4"/>
    <n v="77"/>
    <n v="1.4666666666666666"/>
    <n v="112.93333333333332"/>
    <m/>
    <n v="112.93333333333332"/>
    <n v="112933.33333333333"/>
    <n v="9411.1111111111113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3"/>
    <x v="341"/>
    <x v="0"/>
    <m/>
    <x v="1"/>
    <x v="2"/>
    <x v="2"/>
    <x v="7"/>
    <n v="6"/>
    <n v="63"/>
    <n v="2.2000000000000002"/>
    <n v="138.60000000000002"/>
    <n v="0"/>
    <n v="138.60000000000002"/>
    <n v="138600.00000000003"/>
    <n v="11550.000000000002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374"/>
    <x v="342"/>
    <x v="0"/>
    <m/>
    <x v="1"/>
    <x v="2"/>
    <x v="2"/>
    <x v="7"/>
    <n v="3"/>
    <n v="77"/>
    <n v="1.1000000000000001"/>
    <n v="84.7"/>
    <m/>
    <n v="84.7"/>
    <n v="84700"/>
    <n v="7058.333333333333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5"/>
    <x v="343"/>
    <x v="0"/>
    <m/>
    <x v="1"/>
    <x v="2"/>
    <x v="2"/>
    <x v="7"/>
    <n v="3"/>
    <n v="77"/>
    <n v="1.1000000000000001"/>
    <n v="84.7"/>
    <m/>
    <n v="84.7"/>
    <n v="84700"/>
    <n v="7058.333333333333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6"/>
    <x v="344"/>
    <x v="0"/>
    <m/>
    <x v="1"/>
    <x v="2"/>
    <x v="2"/>
    <x v="7"/>
    <n v="8"/>
    <n v="77"/>
    <n v="2.9333333333333331"/>
    <n v="225.86666666666665"/>
    <m/>
    <n v="225.86666666666665"/>
    <n v="225866.66666666666"/>
    <n v="18822.222222222223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7"/>
    <x v="345"/>
    <x v="0"/>
    <m/>
    <x v="1"/>
    <x v="2"/>
    <x v="2"/>
    <x v="7"/>
    <n v="6"/>
    <n v="63"/>
    <n v="2.2000000000000002"/>
    <n v="138.60000000000002"/>
    <m/>
    <n v="138.60000000000002"/>
    <n v="138600.00000000003"/>
    <n v="11550.000000000002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29"/>
    <x v="0"/>
    <x v="0"/>
    <m/>
    <x v="2"/>
    <x v="1"/>
    <x v="1"/>
    <x v="35"/>
    <n v="7.5"/>
    <n v="84.932000000000002"/>
    <n v="2.5"/>
    <n v="212.33"/>
    <m/>
    <n v="212.33"/>
    <n v="212330"/>
    <n v="17694.166666666668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78"/>
    <x v="346"/>
    <x v="0"/>
    <m/>
    <x v="1"/>
    <x v="1"/>
    <x v="1"/>
    <x v="35"/>
    <n v="2.5"/>
    <n v="77"/>
    <n v="0.83333333333333337"/>
    <n v="64.166666666666671"/>
    <n v="0"/>
    <n v="64.166666666666671"/>
    <n v="64166.666666666672"/>
    <n v="5347.2222222222226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379"/>
    <x v="347"/>
    <x v="0"/>
    <m/>
    <x v="1"/>
    <x v="1"/>
    <x v="1"/>
    <x v="35"/>
    <n v="9"/>
    <n v="77"/>
    <n v="3"/>
    <n v="231"/>
    <n v="0"/>
    <n v="231"/>
    <n v="231000"/>
    <n v="19250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380"/>
    <x v="348"/>
    <x v="0"/>
    <m/>
    <x v="1"/>
    <x v="1"/>
    <x v="1"/>
    <x v="35"/>
    <n v="11"/>
    <n v="77"/>
    <n v="3.6666666666666665"/>
    <n v="282.33333333333331"/>
    <m/>
    <n v="282.33333333333331"/>
    <n v="282333.33333333331"/>
    <n v="23527.777777777777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81"/>
    <x v="349"/>
    <x v="0"/>
    <m/>
    <x v="1"/>
    <x v="2"/>
    <x v="3"/>
    <x v="35"/>
    <n v="6"/>
    <n v="77"/>
    <n v="2"/>
    <n v="154"/>
    <m/>
    <n v="154"/>
    <n v="154000"/>
    <n v="12833.333333333334"/>
    <m/>
    <m/>
    <n v="3093"/>
    <n v="3094"/>
    <m/>
    <m/>
    <m/>
    <m/>
    <n v="122"/>
    <m/>
    <n v="2022"/>
    <m/>
    <m/>
    <m/>
  </r>
  <r>
    <x v="1"/>
    <x v="9"/>
    <x v="22"/>
    <x v="30"/>
    <x v="2"/>
    <x v="0"/>
    <x v="4"/>
    <x v="382"/>
    <x v="350"/>
    <x v="0"/>
    <m/>
    <x v="1"/>
    <x v="2"/>
    <x v="3"/>
    <x v="35"/>
    <n v="6"/>
    <n v="77"/>
    <n v="2"/>
    <n v="154"/>
    <n v="0"/>
    <n v="154"/>
    <n v="154000"/>
    <n v="12833.333333333334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383"/>
    <x v="351"/>
    <x v="0"/>
    <m/>
    <x v="1"/>
    <x v="2"/>
    <x v="3"/>
    <x v="35"/>
    <n v="18"/>
    <n v="77"/>
    <n v="6"/>
    <n v="462"/>
    <n v="0"/>
    <n v="462"/>
    <n v="462000"/>
    <n v="38500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384"/>
    <x v="352"/>
    <x v="0"/>
    <m/>
    <x v="1"/>
    <x v="1"/>
    <x v="4"/>
    <x v="8"/>
    <n v="30"/>
    <n v="80"/>
    <n v="9"/>
    <n v="720"/>
    <n v="0"/>
    <n v="720"/>
    <n v="720000"/>
    <n v="60000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2"/>
    <x v="0"/>
    <x v="4"/>
    <x v="72"/>
    <x v="0"/>
    <x v="0"/>
    <m/>
    <x v="2"/>
    <x v="3"/>
    <x v="0"/>
    <x v="0"/>
    <n v="60"/>
    <n v="13.39"/>
    <n v="0"/>
    <n v="0"/>
    <n v="0"/>
    <n v="0"/>
    <n v="0"/>
    <n v="0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72"/>
    <x v="340"/>
    <x v="0"/>
    <m/>
    <x v="1"/>
    <x v="2"/>
    <x v="2"/>
    <x v="55"/>
    <n v="4"/>
    <n v="77"/>
    <n v="0.53333333333333333"/>
    <n v="41.066666666666663"/>
    <m/>
    <n v="41.066666666666663"/>
    <n v="41066.666666666664"/>
    <n v="3422.2222222222222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73"/>
    <x v="341"/>
    <x v="0"/>
    <m/>
    <x v="1"/>
    <x v="2"/>
    <x v="2"/>
    <x v="55"/>
    <n v="6"/>
    <n v="63"/>
    <n v="0.8"/>
    <n v="50.400000000000006"/>
    <m/>
    <n v="50.400000000000006"/>
    <n v="50400.000000000007"/>
    <n v="4200.0000000000009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74"/>
    <x v="342"/>
    <x v="0"/>
    <m/>
    <x v="1"/>
    <x v="2"/>
    <x v="2"/>
    <x v="55"/>
    <n v="3"/>
    <n v="77"/>
    <n v="0.4"/>
    <n v="30.8"/>
    <m/>
    <n v="30.8"/>
    <n v="30800"/>
    <n v="2566.6666666666665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75"/>
    <x v="343"/>
    <x v="0"/>
    <m/>
    <x v="1"/>
    <x v="2"/>
    <x v="2"/>
    <x v="55"/>
    <n v="3"/>
    <n v="77"/>
    <n v="0.4"/>
    <n v="30.8"/>
    <m/>
    <n v="30.8"/>
    <n v="30800"/>
    <n v="2566.6666666666665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76"/>
    <x v="344"/>
    <x v="0"/>
    <m/>
    <x v="1"/>
    <x v="2"/>
    <x v="2"/>
    <x v="55"/>
    <n v="8"/>
    <n v="77"/>
    <n v="1.0666666666666667"/>
    <n v="82.133333333333326"/>
    <m/>
    <n v="82.133333333333326"/>
    <n v="82133.333333333328"/>
    <n v="6844.4444444444443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77"/>
    <x v="345"/>
    <x v="0"/>
    <m/>
    <x v="1"/>
    <x v="2"/>
    <x v="2"/>
    <x v="55"/>
    <n v="6"/>
    <n v="63"/>
    <n v="0.8"/>
    <n v="50.400000000000006"/>
    <m/>
    <n v="50.400000000000006"/>
    <n v="50400.000000000007"/>
    <n v="4200.0000000000009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29"/>
    <x v="0"/>
    <x v="0"/>
    <m/>
    <x v="2"/>
    <x v="1"/>
    <x v="1"/>
    <x v="60"/>
    <n v="7.5"/>
    <n v="84.932000000000002"/>
    <n v="0.625"/>
    <n v="53.082500000000003"/>
    <m/>
    <n v="53.082500000000003"/>
    <n v="53082.5"/>
    <n v="4423.541666666667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78"/>
    <x v="346"/>
    <x v="0"/>
    <m/>
    <x v="1"/>
    <x v="1"/>
    <x v="1"/>
    <x v="60"/>
    <n v="2.5"/>
    <n v="77"/>
    <n v="0.20833333333333334"/>
    <n v="16.041666666666668"/>
    <m/>
    <n v="16.041666666666668"/>
    <n v="16041.666666666668"/>
    <n v="1336.8055555555557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79"/>
    <x v="347"/>
    <x v="0"/>
    <m/>
    <x v="1"/>
    <x v="1"/>
    <x v="1"/>
    <x v="60"/>
    <n v="9"/>
    <n v="77"/>
    <n v="0.75"/>
    <n v="57.75"/>
    <m/>
    <n v="57.75"/>
    <n v="57750"/>
    <n v="4812.5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80"/>
    <x v="348"/>
    <x v="0"/>
    <m/>
    <x v="1"/>
    <x v="1"/>
    <x v="1"/>
    <x v="60"/>
    <n v="11"/>
    <n v="77"/>
    <n v="0.91666666666666663"/>
    <n v="70.583333333333329"/>
    <m/>
    <n v="70.583333333333329"/>
    <n v="70583.333333333328"/>
    <n v="5881.9444444444443"/>
    <m/>
    <m/>
    <n v="3093"/>
    <n v="3094"/>
    <m/>
    <m/>
    <m/>
    <m/>
    <n v="122"/>
    <m/>
    <n v="2022"/>
    <m/>
    <m/>
    <m/>
  </r>
  <r>
    <x v="1"/>
    <x v="9"/>
    <x v="22"/>
    <x v="30"/>
    <x v="3"/>
    <x v="0"/>
    <x v="4"/>
    <x v="381"/>
    <x v="349"/>
    <x v="0"/>
    <m/>
    <x v="1"/>
    <x v="2"/>
    <x v="3"/>
    <x v="60"/>
    <n v="6"/>
    <n v="77"/>
    <n v="0.5"/>
    <n v="38.5"/>
    <m/>
    <n v="38.5"/>
    <n v="38500"/>
    <n v="3208.3333333333335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82"/>
    <x v="350"/>
    <x v="0"/>
    <m/>
    <x v="1"/>
    <x v="2"/>
    <x v="3"/>
    <x v="60"/>
    <n v="6"/>
    <n v="77"/>
    <n v="0.5"/>
    <n v="38.5"/>
    <m/>
    <n v="38.5"/>
    <n v="38500"/>
    <n v="3208.3333333333335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83"/>
    <x v="351"/>
    <x v="0"/>
    <m/>
    <x v="1"/>
    <x v="2"/>
    <x v="3"/>
    <x v="60"/>
    <n v="18"/>
    <n v="77"/>
    <n v="1.5"/>
    <n v="115.5"/>
    <m/>
    <n v="115.5"/>
    <n v="115500"/>
    <n v="9625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84"/>
    <x v="352"/>
    <x v="0"/>
    <m/>
    <x v="1"/>
    <x v="1"/>
    <x v="4"/>
    <x v="54"/>
    <n v="30"/>
    <n v="80"/>
    <n v="6"/>
    <n v="480"/>
    <m/>
    <n v="480"/>
    <n v="480000"/>
    <n v="40000"/>
    <s v=" "/>
    <s v=" "/>
    <n v="3093"/>
    <n v="3094"/>
    <s v=" "/>
    <s v=" "/>
    <s v=" "/>
    <s v=" "/>
    <n v="122"/>
    <m/>
    <n v="2022"/>
    <m/>
    <m/>
    <m/>
  </r>
  <r>
    <x v="1"/>
    <x v="9"/>
    <x v="22"/>
    <x v="30"/>
    <x v="3"/>
    <x v="0"/>
    <x v="4"/>
    <x v="302"/>
    <x v="0"/>
    <x v="0"/>
    <m/>
    <x v="5"/>
    <x v="0"/>
    <x v="0"/>
    <x v="0"/>
    <m/>
    <m/>
    <n v="0"/>
    <n v="0"/>
    <n v="0"/>
    <n v="0"/>
    <n v="0"/>
    <n v="0"/>
    <s v=" "/>
    <s v=" "/>
    <n v="3093"/>
    <n v="3094"/>
    <s v=" "/>
    <s v=" "/>
    <s v=" "/>
    <s v=" "/>
    <n v="122"/>
    <m/>
    <n v="2022"/>
    <m/>
    <m/>
    <m/>
  </r>
  <r>
    <x v="0"/>
    <x v="9"/>
    <x v="23"/>
    <x v="31"/>
    <x v="0"/>
    <x v="0"/>
    <x v="4"/>
    <x v="1"/>
    <x v="0"/>
    <x v="0"/>
    <m/>
    <x v="0"/>
    <x v="0"/>
    <x v="0"/>
    <x v="0"/>
    <m/>
    <m/>
    <n v="0"/>
    <n v="0"/>
    <n v="441.67500000000001"/>
    <n v="441.67500000000001"/>
    <n v="441675"/>
    <n v="36806.25"/>
    <s v=" "/>
    <s v=" "/>
    <n v="3093"/>
    <n v="3094"/>
    <s v=" "/>
    <s v=" "/>
    <s v=" "/>
    <s v=" "/>
    <n v="128"/>
    <m/>
    <n v="2022"/>
    <m/>
    <m/>
    <m/>
  </r>
  <r>
    <x v="0"/>
    <x v="9"/>
    <x v="23"/>
    <x v="31"/>
    <x v="0"/>
    <x v="0"/>
    <x v="4"/>
    <x v="3"/>
    <x v="0"/>
    <x v="0"/>
    <m/>
    <x v="0"/>
    <x v="0"/>
    <x v="0"/>
    <x v="0"/>
    <m/>
    <m/>
    <n v="0"/>
    <n v="0"/>
    <n v="255.18700000000001"/>
    <n v="255.18700000000001"/>
    <n v="255187"/>
    <n v="21265.583333333332"/>
    <s v=" "/>
    <s v=" "/>
    <n v="3093"/>
    <n v="3094"/>
    <s v=" "/>
    <s v=" "/>
    <s v=" "/>
    <s v=" "/>
    <n v="128"/>
    <m/>
    <n v="2022"/>
    <m/>
    <m/>
    <m/>
  </r>
  <r>
    <x v="0"/>
    <x v="9"/>
    <x v="23"/>
    <x v="31"/>
    <x v="0"/>
    <x v="0"/>
    <x v="4"/>
    <x v="2"/>
    <x v="0"/>
    <x v="0"/>
    <m/>
    <x v="0"/>
    <x v="0"/>
    <x v="0"/>
    <x v="0"/>
    <m/>
    <m/>
    <n v="0"/>
    <n v="0"/>
    <n v="10.8"/>
    <n v="10.8"/>
    <n v="10800"/>
    <n v="900"/>
    <s v=" "/>
    <s v=" "/>
    <n v="3093"/>
    <n v="3094"/>
    <s v=" "/>
    <s v=" "/>
    <s v=" "/>
    <s v=" "/>
    <n v="128"/>
    <m/>
    <n v="2022"/>
    <m/>
    <m/>
    <m/>
  </r>
  <r>
    <x v="0"/>
    <x v="9"/>
    <x v="23"/>
    <x v="31"/>
    <x v="0"/>
    <x v="0"/>
    <x v="4"/>
    <x v="0"/>
    <x v="0"/>
    <x v="0"/>
    <m/>
    <x v="0"/>
    <x v="0"/>
    <x v="0"/>
    <x v="0"/>
    <m/>
    <m/>
    <n v="0"/>
    <n v="0"/>
    <n v="40"/>
    <n v="40"/>
    <n v="40000"/>
    <n v="3333.3333333333335"/>
    <s v=" "/>
    <s v=" "/>
    <n v="3093"/>
    <n v="3094"/>
    <s v=" "/>
    <s v=" "/>
    <s v=" "/>
    <s v=" "/>
    <n v="128"/>
    <m/>
    <n v="2022"/>
    <m/>
    <m/>
    <m/>
  </r>
  <r>
    <x v="0"/>
    <x v="9"/>
    <x v="23"/>
    <x v="31"/>
    <x v="0"/>
    <x v="0"/>
    <x v="4"/>
    <x v="371"/>
    <x v="0"/>
    <x v="0"/>
    <m/>
    <x v="0"/>
    <x v="0"/>
    <x v="0"/>
    <x v="0"/>
    <m/>
    <m/>
    <n v="0"/>
    <n v="0"/>
    <n v="37.67"/>
    <n v="37.67"/>
    <n v="37670"/>
    <n v="3139.1666666666665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85"/>
    <x v="353"/>
    <x v="0"/>
    <m/>
    <x v="1"/>
    <x v="2"/>
    <x v="2"/>
    <x v="56"/>
    <n v="7.5"/>
    <n v="65.7"/>
    <n v="2.625"/>
    <n v="172.46250000000001"/>
    <m/>
    <n v="172.46250000000001"/>
    <n v="172462.5"/>
    <n v="14371.875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2"/>
    <x v="0"/>
    <x v="4"/>
    <x v="386"/>
    <x v="354"/>
    <x v="0"/>
    <m/>
    <x v="1"/>
    <x v="2"/>
    <x v="2"/>
    <x v="56"/>
    <n v="10"/>
    <n v="65.7"/>
    <n v="3.5"/>
    <n v="229.95000000000002"/>
    <m/>
    <n v="229.95000000000002"/>
    <n v="229950.00000000003"/>
    <n v="19162.500000000004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2"/>
    <x v="0"/>
    <x v="4"/>
    <x v="387"/>
    <x v="355"/>
    <x v="0"/>
    <m/>
    <x v="1"/>
    <x v="2"/>
    <x v="2"/>
    <x v="56"/>
    <n v="10"/>
    <n v="65.7"/>
    <n v="3.5"/>
    <n v="229.95000000000002"/>
    <m/>
    <n v="229.95000000000002"/>
    <n v="229950.00000000003"/>
    <n v="19162.500000000004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2"/>
    <x v="0"/>
    <x v="4"/>
    <x v="388"/>
    <x v="356"/>
    <x v="0"/>
    <m/>
    <x v="1"/>
    <x v="2"/>
    <x v="2"/>
    <x v="56"/>
    <n v="2.5"/>
    <n v="65.7"/>
    <n v="0.875"/>
    <n v="57.487500000000004"/>
    <m/>
    <n v="57.487500000000004"/>
    <n v="57487.500000000007"/>
    <n v="4790.6250000000009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2"/>
    <x v="0"/>
    <x v="4"/>
    <x v="389"/>
    <x v="357"/>
    <x v="0"/>
    <m/>
    <x v="1"/>
    <x v="1"/>
    <x v="1"/>
    <x v="56"/>
    <n v="5"/>
    <n v="65.7"/>
    <n v="1.75"/>
    <n v="114.97500000000001"/>
    <m/>
    <n v="114.97500000000001"/>
    <n v="114975.00000000001"/>
    <n v="9581.2500000000018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0"/>
    <x v="358"/>
    <x v="0"/>
    <m/>
    <x v="1"/>
    <x v="1"/>
    <x v="1"/>
    <x v="56"/>
    <n v="7.5"/>
    <n v="65.7"/>
    <n v="2.625"/>
    <n v="172.46250000000001"/>
    <m/>
    <n v="172.46250000000001"/>
    <n v="172462.5"/>
    <n v="14371.875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1"/>
    <x v="359"/>
    <x v="0"/>
    <m/>
    <x v="1"/>
    <x v="1"/>
    <x v="1"/>
    <x v="56"/>
    <n v="7.5"/>
    <n v="65.7"/>
    <n v="2.625"/>
    <n v="172.46250000000001"/>
    <m/>
    <n v="172.46250000000001"/>
    <n v="172462.5"/>
    <n v="14371.875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2"/>
    <x v="360"/>
    <x v="0"/>
    <m/>
    <x v="1"/>
    <x v="1"/>
    <x v="1"/>
    <x v="56"/>
    <n v="10"/>
    <n v="65.7"/>
    <n v="3.5"/>
    <n v="229.95000000000002"/>
    <m/>
    <n v="229.95000000000002"/>
    <n v="229950.00000000003"/>
    <n v="19162.500000000004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52"/>
    <x v="361"/>
    <x v="0"/>
    <m/>
    <x v="1"/>
    <x v="2"/>
    <x v="3"/>
    <x v="56"/>
    <n v="5"/>
    <n v="65.7"/>
    <n v="1.75"/>
    <n v="114.97500000000001"/>
    <m/>
    <n v="114.97500000000001"/>
    <n v="114975.00000000001"/>
    <n v="9581.2500000000018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3"/>
    <x v="362"/>
    <x v="0"/>
    <m/>
    <x v="1"/>
    <x v="2"/>
    <x v="3"/>
    <x v="56"/>
    <n v="5"/>
    <n v="65.7"/>
    <n v="1.75"/>
    <n v="114.97500000000001"/>
    <m/>
    <n v="114.97500000000001"/>
    <n v="114975.00000000001"/>
    <n v="9581.2500000000018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4"/>
    <x v="363"/>
    <x v="0"/>
    <m/>
    <x v="1"/>
    <x v="2"/>
    <x v="3"/>
    <x v="56"/>
    <n v="5"/>
    <n v="65.7"/>
    <n v="1.75"/>
    <n v="114.97500000000001"/>
    <m/>
    <n v="114.97500000000001"/>
    <n v="114975.00000000001"/>
    <n v="9581.2500000000018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5"/>
    <x v="364"/>
    <x v="0"/>
    <m/>
    <x v="1"/>
    <x v="2"/>
    <x v="3"/>
    <x v="56"/>
    <n v="5"/>
    <n v="65.7"/>
    <n v="1.75"/>
    <n v="114.97500000000001"/>
    <m/>
    <n v="114.97500000000001"/>
    <n v="114975.00000000001"/>
    <n v="9581.2500000000018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6"/>
    <x v="365"/>
    <x v="0"/>
    <m/>
    <x v="1"/>
    <x v="2"/>
    <x v="3"/>
    <x v="56"/>
    <n v="10"/>
    <n v="65.7"/>
    <n v="3.5"/>
    <n v="229.95000000000002"/>
    <m/>
    <n v="229.95000000000002"/>
    <n v="229950.00000000003"/>
    <n v="19162.500000000004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397"/>
    <x v="366"/>
    <x v="0"/>
    <m/>
    <x v="1"/>
    <x v="1"/>
    <x v="4"/>
    <x v="57"/>
    <n v="30"/>
    <n v="70.099999999999994"/>
    <n v="8.5"/>
    <n v="595.84999999999991"/>
    <m/>
    <n v="595.84999999999991"/>
    <n v="595849.99999999988"/>
    <n v="49654.166666666657"/>
    <m/>
    <m/>
    <n v="3093"/>
    <n v="3094"/>
    <m/>
    <m/>
    <m/>
    <m/>
    <n v="128"/>
    <m/>
    <n v="2022"/>
    <m/>
    <m/>
    <m/>
  </r>
  <r>
    <x v="1"/>
    <x v="9"/>
    <x v="23"/>
    <x v="31"/>
    <x v="2"/>
    <x v="0"/>
    <x v="4"/>
    <x v="72"/>
    <x v="0"/>
    <x v="0"/>
    <m/>
    <x v="0"/>
    <x v="0"/>
    <x v="0"/>
    <x v="0"/>
    <n v="60"/>
    <n v="66"/>
    <n v="0"/>
    <n v="0"/>
    <m/>
    <n v="0"/>
    <n v="0"/>
    <n v="0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3"/>
    <x v="0"/>
    <x v="4"/>
    <x v="385"/>
    <x v="353"/>
    <x v="0"/>
    <m/>
    <x v="1"/>
    <x v="2"/>
    <x v="2"/>
    <x v="53"/>
    <n v="7.5"/>
    <n v="65.7"/>
    <n v="1.25"/>
    <n v="82.125"/>
    <m/>
    <n v="82.125"/>
    <n v="82125"/>
    <n v="6843.75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3"/>
    <x v="0"/>
    <x v="4"/>
    <x v="386"/>
    <x v="354"/>
    <x v="0"/>
    <m/>
    <x v="1"/>
    <x v="2"/>
    <x v="2"/>
    <x v="53"/>
    <n v="10"/>
    <n v="65.7"/>
    <n v="1.6666666666666667"/>
    <n v="109.50000000000001"/>
    <m/>
    <n v="109.50000000000001"/>
    <n v="109500.00000000001"/>
    <n v="9125.0000000000018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3"/>
    <x v="0"/>
    <x v="4"/>
    <x v="387"/>
    <x v="355"/>
    <x v="0"/>
    <m/>
    <x v="1"/>
    <x v="2"/>
    <x v="2"/>
    <x v="53"/>
    <n v="10"/>
    <n v="65.7"/>
    <n v="1.6666666666666667"/>
    <n v="109.50000000000001"/>
    <m/>
    <n v="109.50000000000001"/>
    <n v="109500.00000000001"/>
    <n v="9125.0000000000018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3"/>
    <x v="0"/>
    <x v="4"/>
    <x v="388"/>
    <x v="356"/>
    <x v="0"/>
    <m/>
    <x v="1"/>
    <x v="2"/>
    <x v="2"/>
    <x v="53"/>
    <n v="2.5"/>
    <n v="65.7"/>
    <n v="0.41666666666666669"/>
    <n v="27.375000000000004"/>
    <m/>
    <n v="27.375000000000004"/>
    <n v="27375.000000000004"/>
    <n v="2281.2500000000005"/>
    <s v=" "/>
    <s v=" "/>
    <n v="3093"/>
    <n v="3094"/>
    <s v=" "/>
    <s v=" "/>
    <s v=" "/>
    <s v=" "/>
    <n v="128"/>
    <m/>
    <n v="2022"/>
    <m/>
    <m/>
    <m/>
  </r>
  <r>
    <x v="1"/>
    <x v="9"/>
    <x v="23"/>
    <x v="31"/>
    <x v="3"/>
    <x v="0"/>
    <x v="4"/>
    <x v="389"/>
    <x v="357"/>
    <x v="0"/>
    <m/>
    <x v="1"/>
    <x v="1"/>
    <x v="1"/>
    <x v="55"/>
    <n v="5"/>
    <n v="65.7"/>
    <n v="0.66666666666666663"/>
    <n v="43.8"/>
    <m/>
    <n v="43.8"/>
    <n v="43800"/>
    <n v="365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0"/>
    <x v="358"/>
    <x v="0"/>
    <m/>
    <x v="1"/>
    <x v="1"/>
    <x v="1"/>
    <x v="55"/>
    <n v="7.5"/>
    <n v="65.7"/>
    <n v="1"/>
    <n v="65.7"/>
    <m/>
    <n v="65.7"/>
    <n v="65700"/>
    <n v="5475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1"/>
    <x v="359"/>
    <x v="0"/>
    <m/>
    <x v="1"/>
    <x v="1"/>
    <x v="1"/>
    <x v="55"/>
    <n v="7.5"/>
    <n v="65.7"/>
    <n v="1"/>
    <n v="65.7"/>
    <m/>
    <n v="65.7"/>
    <n v="65700"/>
    <n v="5475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2"/>
    <x v="360"/>
    <x v="0"/>
    <m/>
    <x v="1"/>
    <x v="1"/>
    <x v="1"/>
    <x v="55"/>
    <n v="10"/>
    <n v="65.7"/>
    <n v="1.3333333333333333"/>
    <n v="87.6"/>
    <m/>
    <n v="87.6"/>
    <n v="87600"/>
    <n v="730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52"/>
    <x v="361"/>
    <x v="0"/>
    <m/>
    <x v="1"/>
    <x v="2"/>
    <x v="3"/>
    <x v="55"/>
    <n v="5"/>
    <n v="65.7"/>
    <n v="0.66666666666666663"/>
    <n v="43.8"/>
    <m/>
    <n v="43.8"/>
    <n v="43800"/>
    <n v="365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3"/>
    <x v="362"/>
    <x v="0"/>
    <m/>
    <x v="1"/>
    <x v="2"/>
    <x v="3"/>
    <x v="55"/>
    <n v="5"/>
    <n v="65.7"/>
    <n v="0.66666666666666663"/>
    <n v="43.8"/>
    <m/>
    <n v="43.8"/>
    <n v="43800"/>
    <n v="365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4"/>
    <x v="363"/>
    <x v="0"/>
    <m/>
    <x v="1"/>
    <x v="2"/>
    <x v="3"/>
    <x v="55"/>
    <n v="5"/>
    <n v="65.7"/>
    <n v="0.66666666666666663"/>
    <n v="43.8"/>
    <m/>
    <n v="43.8"/>
    <n v="43800"/>
    <n v="365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5"/>
    <x v="364"/>
    <x v="0"/>
    <m/>
    <x v="1"/>
    <x v="2"/>
    <x v="3"/>
    <x v="55"/>
    <n v="5"/>
    <n v="65.7"/>
    <n v="0.66666666666666663"/>
    <n v="43.8"/>
    <m/>
    <n v="43.8"/>
    <n v="43800"/>
    <n v="365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6"/>
    <x v="365"/>
    <x v="0"/>
    <m/>
    <x v="1"/>
    <x v="2"/>
    <x v="3"/>
    <x v="55"/>
    <n v="10"/>
    <n v="65.7"/>
    <n v="1.3333333333333333"/>
    <n v="87.6"/>
    <m/>
    <n v="87.6"/>
    <n v="87600"/>
    <n v="7300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7"/>
    <x v="366"/>
    <x v="0"/>
    <m/>
    <x v="1"/>
    <x v="1"/>
    <x v="4"/>
    <x v="61"/>
    <n v="30"/>
    <n v="70.099999999999994"/>
    <n v="4.5"/>
    <n v="315.45"/>
    <m/>
    <n v="315.45"/>
    <n v="315450"/>
    <n v="26287.5"/>
    <m/>
    <m/>
    <n v="3093"/>
    <n v="3094"/>
    <m/>
    <m/>
    <m/>
    <m/>
    <n v="128"/>
    <m/>
    <n v="2022"/>
    <m/>
    <m/>
    <m/>
  </r>
  <r>
    <x v="1"/>
    <x v="9"/>
    <x v="23"/>
    <x v="31"/>
    <x v="3"/>
    <x v="0"/>
    <x v="4"/>
    <x v="398"/>
    <x v="0"/>
    <x v="0"/>
    <m/>
    <x v="0"/>
    <x v="0"/>
    <x v="0"/>
    <x v="0"/>
    <m/>
    <m/>
    <n v="0"/>
    <n v="0"/>
    <n v="0"/>
    <n v="0"/>
    <n v="0"/>
    <n v="0"/>
    <s v=" "/>
    <s v=" "/>
    <n v="3093"/>
    <n v="3094"/>
    <s v=" "/>
    <s v=" "/>
    <s v=" "/>
    <s v=" "/>
    <n v="128"/>
    <m/>
    <n v="2022"/>
    <m/>
    <m/>
    <m/>
  </r>
  <r>
    <x v="0"/>
    <x v="9"/>
    <x v="24"/>
    <x v="32"/>
    <x v="0"/>
    <x v="0"/>
    <x v="4"/>
    <x v="1"/>
    <x v="0"/>
    <x v="0"/>
    <m/>
    <x v="0"/>
    <x v="3"/>
    <x v="0"/>
    <x v="0"/>
    <m/>
    <n v="0"/>
    <n v="0"/>
    <n v="0"/>
    <n v="369.24599999999998"/>
    <n v="369.24599999999998"/>
    <n v="369246"/>
    <n v="30770.5"/>
    <s v=" "/>
    <s v=" "/>
    <n v="3093"/>
    <n v="3094"/>
    <s v=" "/>
    <s v=" "/>
    <s v=" "/>
    <s v=" "/>
    <n v="117"/>
    <m/>
    <n v="2022"/>
    <m/>
    <m/>
    <m/>
  </r>
  <r>
    <x v="0"/>
    <x v="9"/>
    <x v="24"/>
    <x v="32"/>
    <x v="0"/>
    <x v="0"/>
    <x v="4"/>
    <x v="3"/>
    <x v="0"/>
    <x v="0"/>
    <m/>
    <x v="0"/>
    <x v="0"/>
    <x v="0"/>
    <x v="0"/>
    <m/>
    <n v="0"/>
    <n v="0"/>
    <n v="0"/>
    <n v="216.10400000000001"/>
    <n v="216.10400000000001"/>
    <n v="216104"/>
    <n v="18008.666666666668"/>
    <s v=" "/>
    <s v=" "/>
    <n v="3093"/>
    <n v="3094"/>
    <s v=" "/>
    <s v=" "/>
    <s v=" "/>
    <s v=" "/>
    <n v="117"/>
    <m/>
    <n v="2022"/>
    <m/>
    <m/>
    <m/>
  </r>
  <r>
    <x v="0"/>
    <x v="9"/>
    <x v="24"/>
    <x v="32"/>
    <x v="0"/>
    <x v="0"/>
    <x v="4"/>
    <x v="2"/>
    <x v="0"/>
    <x v="0"/>
    <m/>
    <x v="0"/>
    <x v="0"/>
    <x v="0"/>
    <x v="0"/>
    <m/>
    <n v="0"/>
    <n v="0"/>
    <n v="0"/>
    <n v="10.8"/>
    <n v="10.8"/>
    <n v="10800"/>
    <n v="900"/>
    <s v=" "/>
    <s v=" "/>
    <n v="3093"/>
    <n v="3094"/>
    <s v=" "/>
    <s v=" "/>
    <s v=" "/>
    <s v=" "/>
    <n v="117"/>
    <m/>
    <n v="2022"/>
    <m/>
    <m/>
    <m/>
  </r>
  <r>
    <x v="0"/>
    <x v="9"/>
    <x v="24"/>
    <x v="32"/>
    <x v="0"/>
    <x v="0"/>
    <x v="4"/>
    <x v="371"/>
    <x v="0"/>
    <x v="0"/>
    <m/>
    <x v="0"/>
    <x v="0"/>
    <x v="0"/>
    <x v="0"/>
    <m/>
    <m/>
    <n v="0"/>
    <n v="0"/>
    <n v="37.67"/>
    <n v="37.67"/>
    <n v="37670"/>
    <n v="3139.1666666666665"/>
    <m/>
    <m/>
    <n v="3093"/>
    <n v="3094"/>
    <m/>
    <m/>
    <m/>
    <m/>
    <n v="117"/>
    <m/>
    <n v="2022"/>
    <m/>
    <m/>
    <m/>
  </r>
  <r>
    <x v="0"/>
    <x v="9"/>
    <x v="24"/>
    <x v="32"/>
    <x v="0"/>
    <x v="0"/>
    <x v="4"/>
    <x v="0"/>
    <x v="1"/>
    <x v="0"/>
    <m/>
    <x v="0"/>
    <x v="0"/>
    <x v="0"/>
    <x v="0"/>
    <m/>
    <n v="0"/>
    <n v="0"/>
    <n v="0"/>
    <n v="129"/>
    <n v="129"/>
    <n v="129000"/>
    <n v="10750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4"/>
    <x v="399"/>
    <x v="367"/>
    <x v="0"/>
    <m/>
    <x v="1"/>
    <x v="2"/>
    <x v="2"/>
    <x v="1"/>
    <n v="5"/>
    <n v="75"/>
    <n v="2.1666666666666665"/>
    <n v="162.5"/>
    <n v="0"/>
    <n v="162.5"/>
    <n v="162500"/>
    <n v="13541.666666666666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4"/>
    <x v="400"/>
    <x v="368"/>
    <x v="0"/>
    <m/>
    <x v="1"/>
    <x v="2"/>
    <x v="2"/>
    <x v="1"/>
    <n v="10"/>
    <n v="80"/>
    <n v="4.333333333333333"/>
    <n v="346.66666666666663"/>
    <n v="0"/>
    <n v="346.66666666666663"/>
    <n v="346666.66666666663"/>
    <n v="28888.888888888887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5"/>
    <x v="401"/>
    <x v="369"/>
    <x v="1"/>
    <m/>
    <x v="1"/>
    <x v="2"/>
    <x v="2"/>
    <x v="1"/>
    <n v="7.5"/>
    <n v="80"/>
    <n v="1.625"/>
    <n v="130"/>
    <n v="0"/>
    <n v="130"/>
    <n v="130000"/>
    <n v="10833.333333333334"/>
    <s v="C799001171"/>
    <s v="K899001171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4"/>
    <x v="402"/>
    <x v="370"/>
    <x v="1"/>
    <m/>
    <x v="1"/>
    <x v="2"/>
    <x v="2"/>
    <x v="1"/>
    <n v="7.5"/>
    <n v="75"/>
    <n v="1.625"/>
    <n v="121.875"/>
    <n v="0"/>
    <n v="121.875"/>
    <n v="121875"/>
    <n v="10156.25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4"/>
    <x v="403"/>
    <x v="371"/>
    <x v="0"/>
    <m/>
    <x v="1"/>
    <x v="1"/>
    <x v="1"/>
    <x v="7"/>
    <n v="10"/>
    <n v="80"/>
    <n v="3.6666666666666665"/>
    <n v="293.33333333333331"/>
    <m/>
    <n v="293.33333333333331"/>
    <n v="293333.33333333331"/>
    <n v="24444.444444444442"/>
    <m/>
    <m/>
    <n v="3093"/>
    <n v="3094"/>
    <m/>
    <m/>
    <m/>
    <m/>
    <n v="117"/>
    <m/>
    <n v="2022"/>
    <m/>
    <m/>
    <m/>
  </r>
  <r>
    <x v="1"/>
    <x v="9"/>
    <x v="24"/>
    <x v="32"/>
    <x v="2"/>
    <x v="0"/>
    <x v="4"/>
    <x v="404"/>
    <x v="372"/>
    <x v="0"/>
    <m/>
    <x v="1"/>
    <x v="1"/>
    <x v="1"/>
    <x v="7"/>
    <n v="5"/>
    <n v="80"/>
    <n v="1.8333333333333333"/>
    <n v="146.66666666666666"/>
    <m/>
    <n v="146.66666666666666"/>
    <n v="146666.66666666666"/>
    <n v="12222.222222222221"/>
    <m/>
    <m/>
    <n v="3093"/>
    <n v="3094"/>
    <m/>
    <m/>
    <m/>
    <m/>
    <n v="117"/>
    <m/>
    <n v="2022"/>
    <m/>
    <m/>
    <m/>
  </r>
  <r>
    <x v="1"/>
    <x v="9"/>
    <x v="24"/>
    <x v="32"/>
    <x v="2"/>
    <x v="0"/>
    <x v="4"/>
    <x v="405"/>
    <x v="373"/>
    <x v="0"/>
    <m/>
    <x v="1"/>
    <x v="1"/>
    <x v="1"/>
    <x v="7"/>
    <n v="7.5"/>
    <n v="75"/>
    <n v="2.75"/>
    <n v="206.25"/>
    <m/>
    <n v="206.25"/>
    <n v="206250"/>
    <n v="17187.5"/>
    <m/>
    <m/>
    <n v="3093"/>
    <n v="3094"/>
    <m/>
    <m/>
    <m/>
    <m/>
    <n v="117"/>
    <m/>
    <n v="2022"/>
    <m/>
    <m/>
    <m/>
  </r>
  <r>
    <x v="1"/>
    <x v="9"/>
    <x v="24"/>
    <x v="32"/>
    <x v="2"/>
    <x v="0"/>
    <x v="4"/>
    <x v="406"/>
    <x v="374"/>
    <x v="0"/>
    <m/>
    <x v="1"/>
    <x v="2"/>
    <x v="3"/>
    <x v="7"/>
    <n v="15"/>
    <n v="85"/>
    <n v="5.5"/>
    <n v="467.5"/>
    <m/>
    <n v="467.5"/>
    <n v="467500"/>
    <n v="38958.333333333336"/>
    <m/>
    <m/>
    <n v="3093"/>
    <n v="3094"/>
    <m/>
    <m/>
    <m/>
    <m/>
    <n v="117"/>
    <m/>
    <n v="2022"/>
    <m/>
    <m/>
    <m/>
  </r>
  <r>
    <x v="1"/>
    <x v="9"/>
    <x v="24"/>
    <x v="32"/>
    <x v="2"/>
    <x v="0"/>
    <x v="4"/>
    <x v="407"/>
    <x v="375"/>
    <x v="0"/>
    <m/>
    <x v="1"/>
    <x v="1"/>
    <x v="4"/>
    <x v="53"/>
    <n v="30"/>
    <n v="88"/>
    <n v="5"/>
    <n v="440"/>
    <n v="0"/>
    <n v="440"/>
    <n v="440000"/>
    <n v="36666.666666666664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2"/>
    <x v="0"/>
    <x v="4"/>
    <x v="72"/>
    <x v="0"/>
    <x v="0"/>
    <m/>
    <x v="2"/>
    <x v="3"/>
    <x v="0"/>
    <x v="0"/>
    <n v="60"/>
    <n v="82"/>
    <n v="0"/>
    <n v="0"/>
    <n v="0"/>
    <n v="0"/>
    <n v="0"/>
    <n v="0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4"/>
    <x v="399"/>
    <x v="367"/>
    <x v="0"/>
    <m/>
    <x v="1"/>
    <x v="2"/>
    <x v="2"/>
    <x v="62"/>
    <n v="5"/>
    <n v="75"/>
    <n v="1.1666666666666667"/>
    <n v="87.5"/>
    <m/>
    <n v="87.5"/>
    <n v="87500"/>
    <n v="7291.666666666667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4"/>
    <x v="400"/>
    <x v="368"/>
    <x v="0"/>
    <m/>
    <x v="1"/>
    <x v="2"/>
    <x v="2"/>
    <x v="62"/>
    <n v="10"/>
    <n v="80"/>
    <n v="2.3333333333333335"/>
    <n v="186.66666666666669"/>
    <m/>
    <n v="186.66666666666669"/>
    <n v="186666.66666666669"/>
    <n v="15555.555555555557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5"/>
    <x v="401"/>
    <x v="369"/>
    <x v="1"/>
    <m/>
    <x v="1"/>
    <x v="2"/>
    <x v="2"/>
    <x v="62"/>
    <n v="7.5"/>
    <n v="80"/>
    <n v="0.875"/>
    <n v="70"/>
    <m/>
    <n v="70"/>
    <n v="70000"/>
    <n v="5833.333333333333"/>
    <s v="C799001171"/>
    <s v="K899001171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4"/>
    <x v="402"/>
    <x v="370"/>
    <x v="1"/>
    <m/>
    <x v="1"/>
    <x v="2"/>
    <x v="2"/>
    <x v="62"/>
    <n v="7.5"/>
    <n v="75"/>
    <n v="0.875"/>
    <n v="65.625"/>
    <m/>
    <n v="65.625"/>
    <n v="65625"/>
    <n v="5468.75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4"/>
    <x v="403"/>
    <x v="371"/>
    <x v="0"/>
    <m/>
    <x v="1"/>
    <x v="1"/>
    <x v="1"/>
    <x v="62"/>
    <n v="10"/>
    <n v="80"/>
    <n v="2.3333333333333335"/>
    <n v="186.66666666666669"/>
    <m/>
    <n v="186.66666666666669"/>
    <n v="186666.66666666669"/>
    <n v="15555.555555555557"/>
    <m/>
    <m/>
    <n v="3093"/>
    <n v="3094"/>
    <m/>
    <m/>
    <m/>
    <m/>
    <n v="117"/>
    <m/>
    <n v="2022"/>
    <m/>
    <m/>
    <m/>
  </r>
  <r>
    <x v="1"/>
    <x v="9"/>
    <x v="24"/>
    <x v="32"/>
    <x v="3"/>
    <x v="0"/>
    <x v="4"/>
    <x v="404"/>
    <x v="372"/>
    <x v="0"/>
    <m/>
    <x v="1"/>
    <x v="1"/>
    <x v="1"/>
    <x v="62"/>
    <n v="5"/>
    <n v="80"/>
    <n v="1.1666666666666667"/>
    <n v="93.333333333333343"/>
    <m/>
    <n v="93.333333333333343"/>
    <n v="93333.333333333343"/>
    <n v="7777.7777777777783"/>
    <m/>
    <m/>
    <n v="3093"/>
    <n v="3094"/>
    <m/>
    <m/>
    <m/>
    <m/>
    <n v="117"/>
    <m/>
    <n v="2022"/>
    <m/>
    <m/>
    <m/>
  </r>
  <r>
    <x v="1"/>
    <x v="9"/>
    <x v="24"/>
    <x v="32"/>
    <x v="3"/>
    <x v="0"/>
    <x v="4"/>
    <x v="405"/>
    <x v="373"/>
    <x v="0"/>
    <m/>
    <x v="1"/>
    <x v="1"/>
    <x v="1"/>
    <x v="62"/>
    <n v="7.5"/>
    <n v="75"/>
    <n v="1.75"/>
    <n v="131.25"/>
    <m/>
    <n v="131.25"/>
    <n v="131250"/>
    <n v="10937.5"/>
    <m/>
    <m/>
    <n v="3093"/>
    <n v="3094"/>
    <m/>
    <m/>
    <m/>
    <m/>
    <n v="117"/>
    <m/>
    <n v="2022"/>
    <m/>
    <m/>
    <m/>
  </r>
  <r>
    <x v="1"/>
    <x v="9"/>
    <x v="24"/>
    <x v="32"/>
    <x v="3"/>
    <x v="0"/>
    <x v="4"/>
    <x v="406"/>
    <x v="374"/>
    <x v="0"/>
    <m/>
    <x v="1"/>
    <x v="2"/>
    <x v="3"/>
    <x v="62"/>
    <n v="15"/>
    <n v="85"/>
    <n v="3.5"/>
    <n v="297.5"/>
    <m/>
    <n v="297.5"/>
    <n v="297500"/>
    <n v="24791.666666666668"/>
    <m/>
    <m/>
    <n v="3093"/>
    <n v="3094"/>
    <m/>
    <m/>
    <m/>
    <m/>
    <n v="117"/>
    <m/>
    <n v="2022"/>
    <m/>
    <m/>
    <m/>
  </r>
  <r>
    <x v="1"/>
    <x v="9"/>
    <x v="24"/>
    <x v="32"/>
    <x v="3"/>
    <x v="0"/>
    <x v="4"/>
    <x v="407"/>
    <x v="375"/>
    <x v="0"/>
    <m/>
    <x v="1"/>
    <x v="1"/>
    <x v="4"/>
    <x v="60"/>
    <n v="30"/>
    <n v="88"/>
    <n v="2.5"/>
    <n v="220"/>
    <m/>
    <n v="220"/>
    <n v="220000"/>
    <n v="18333.333333333332"/>
    <s v=" "/>
    <s v=" "/>
    <n v="3093"/>
    <n v="3094"/>
    <s v=" "/>
    <s v=" "/>
    <s v=" "/>
    <s v=" "/>
    <n v="117"/>
    <m/>
    <n v="2022"/>
    <m/>
    <m/>
    <m/>
  </r>
  <r>
    <x v="1"/>
    <x v="9"/>
    <x v="24"/>
    <x v="32"/>
    <x v="3"/>
    <x v="0"/>
    <x v="4"/>
    <x v="408"/>
    <x v="0"/>
    <x v="0"/>
    <m/>
    <x v="0"/>
    <x v="0"/>
    <x v="0"/>
    <x v="0"/>
    <m/>
    <m/>
    <n v="0"/>
    <n v="0"/>
    <n v="0"/>
    <n v="0"/>
    <n v="0"/>
    <n v="0"/>
    <s v=" "/>
    <s v=" "/>
    <n v="3093"/>
    <n v="3094"/>
    <s v=" "/>
    <s v=" "/>
    <s v=" "/>
    <s v=" "/>
    <n v="117"/>
    <m/>
    <n v="2022"/>
    <m/>
    <m/>
    <m/>
  </r>
  <r>
    <x v="0"/>
    <x v="10"/>
    <x v="25"/>
    <x v="33"/>
    <x v="0"/>
    <x v="1"/>
    <x v="2"/>
    <x v="1"/>
    <x v="0"/>
    <x v="0"/>
    <m/>
    <x v="0"/>
    <x v="3"/>
    <x v="0"/>
    <x v="0"/>
    <m/>
    <n v="0"/>
    <n v="0"/>
    <n v="0"/>
    <n v="622"/>
    <n v="622"/>
    <n v="622000"/>
    <n v="51833.333333333336"/>
    <s v=" "/>
    <s v=" "/>
    <n v="3093"/>
    <n v="3094"/>
    <s v=" "/>
    <s v=" "/>
    <s v=" "/>
    <s v=" "/>
    <n v="131"/>
    <m/>
    <n v="2022"/>
    <m/>
    <m/>
    <m/>
  </r>
  <r>
    <x v="0"/>
    <x v="10"/>
    <x v="25"/>
    <x v="33"/>
    <x v="0"/>
    <x v="1"/>
    <x v="2"/>
    <x v="2"/>
    <x v="0"/>
    <x v="0"/>
    <m/>
    <x v="0"/>
    <x v="3"/>
    <x v="0"/>
    <x v="0"/>
    <m/>
    <n v="0"/>
    <n v="0"/>
    <n v="0"/>
    <n v="73"/>
    <n v="73"/>
    <n v="73000"/>
    <n v="6083.333333333333"/>
    <s v=" "/>
    <s v=" "/>
    <n v="3093"/>
    <n v="3094"/>
    <s v=" "/>
    <s v=" "/>
    <s v=" "/>
    <s v=" "/>
    <n v="131"/>
    <m/>
    <n v="2022"/>
    <m/>
    <m/>
    <m/>
  </r>
  <r>
    <x v="0"/>
    <x v="10"/>
    <x v="25"/>
    <x v="33"/>
    <x v="0"/>
    <x v="1"/>
    <x v="2"/>
    <x v="3"/>
    <x v="0"/>
    <x v="0"/>
    <m/>
    <x v="0"/>
    <x v="3"/>
    <x v="0"/>
    <x v="0"/>
    <m/>
    <n v="0"/>
    <n v="0"/>
    <n v="0"/>
    <n v="1867"/>
    <n v="1867"/>
    <n v="1867000"/>
    <n v="155583.33333333334"/>
    <s v=" "/>
    <s v=" "/>
    <n v="3093"/>
    <n v="3094"/>
    <s v=" "/>
    <s v=" "/>
    <s v=" "/>
    <s v=" "/>
    <n v="131"/>
    <m/>
    <n v="2022"/>
    <m/>
    <m/>
    <m/>
  </r>
  <r>
    <x v="0"/>
    <x v="10"/>
    <x v="25"/>
    <x v="33"/>
    <x v="0"/>
    <x v="1"/>
    <x v="2"/>
    <x v="0"/>
    <x v="0"/>
    <x v="0"/>
    <m/>
    <x v="0"/>
    <x v="0"/>
    <x v="0"/>
    <x v="0"/>
    <m/>
    <n v="0"/>
    <n v="0"/>
    <n v="0"/>
    <n v="1016.063"/>
    <n v="1016.063"/>
    <n v="1016063"/>
    <n v="84671.916666666672"/>
    <s v=" "/>
    <s v=" "/>
    <n v="3093"/>
    <n v="3094"/>
    <s v=" "/>
    <s v=" "/>
    <s v=" "/>
    <s v=" "/>
    <n v="131"/>
    <m/>
    <n v="2022"/>
    <m/>
    <m/>
    <m/>
  </r>
  <r>
    <x v="0"/>
    <x v="10"/>
    <x v="25"/>
    <x v="33"/>
    <x v="0"/>
    <x v="0"/>
    <x v="2"/>
    <x v="409"/>
    <x v="0"/>
    <x v="0"/>
    <m/>
    <x v="0"/>
    <x v="0"/>
    <x v="0"/>
    <x v="0"/>
    <m/>
    <m/>
    <n v="0"/>
    <n v="0"/>
    <n v="181"/>
    <n v="181"/>
    <n v="181000"/>
    <n v="15083.333333333334"/>
    <m/>
    <m/>
    <n v="3093"/>
    <n v="3094"/>
    <m/>
    <m/>
    <m/>
    <m/>
    <n v="131"/>
    <m/>
    <n v="2022"/>
    <m/>
    <m/>
    <m/>
  </r>
  <r>
    <x v="0"/>
    <x v="10"/>
    <x v="25"/>
    <x v="33"/>
    <x v="0"/>
    <x v="0"/>
    <x v="2"/>
    <x v="410"/>
    <x v="0"/>
    <x v="0"/>
    <m/>
    <x v="0"/>
    <x v="0"/>
    <x v="0"/>
    <x v="0"/>
    <m/>
    <m/>
    <n v="0"/>
    <n v="0"/>
    <n v="36"/>
    <n v="36"/>
    <n v="36000"/>
    <n v="3000"/>
    <m/>
    <m/>
    <n v="3093"/>
    <n v="3094"/>
    <m/>
    <m/>
    <m/>
    <m/>
    <n v="131"/>
    <m/>
    <n v="2022"/>
    <m/>
    <m/>
    <m/>
  </r>
  <r>
    <x v="1"/>
    <x v="10"/>
    <x v="25"/>
    <x v="33"/>
    <x v="2"/>
    <x v="1"/>
    <x v="2"/>
    <x v="100"/>
    <x v="0"/>
    <x v="0"/>
    <m/>
    <x v="5"/>
    <x v="3"/>
    <x v="0"/>
    <x v="0"/>
    <m/>
    <n v="0"/>
    <n v="0"/>
    <n v="0"/>
    <n v="3290"/>
    <n v="3290"/>
    <n v="3290000"/>
    <n v="274166.66666666669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1"/>
    <x v="0"/>
    <x v="0"/>
    <m/>
    <x v="2"/>
    <x v="1"/>
    <x v="6"/>
    <x v="63"/>
    <n v="7.5"/>
    <n v="71.344999999999999"/>
    <n v="4.25"/>
    <n v="303.21625"/>
    <n v="0"/>
    <n v="303.21625"/>
    <n v="303216.25"/>
    <n v="25268.020833333332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1"/>
    <x v="0"/>
    <x v="0"/>
    <m/>
    <x v="2"/>
    <x v="2"/>
    <x v="6"/>
    <x v="12"/>
    <n v="7.5"/>
    <n v="71.344999999999999"/>
    <n v="4"/>
    <n v="285.38"/>
    <n v="0"/>
    <n v="285.38"/>
    <n v="285380"/>
    <n v="23781.666666666668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72"/>
    <x v="0"/>
    <x v="0"/>
    <m/>
    <x v="2"/>
    <x v="3"/>
    <x v="0"/>
    <x v="14"/>
    <n v="60"/>
    <n v="75.745000000000005"/>
    <n v="2"/>
    <n v="151.49"/>
    <n v="0"/>
    <n v="151.49"/>
    <n v="151490"/>
    <n v="12624.166666666666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2"/>
    <x v="376"/>
    <x v="0"/>
    <m/>
    <x v="1"/>
    <x v="1"/>
    <x v="2"/>
    <x v="26"/>
    <n v="15"/>
    <n v="75.844999999999999"/>
    <n v="11.5"/>
    <n v="872.21749999999997"/>
    <n v="0"/>
    <n v="872.21749999999997"/>
    <n v="872217.5"/>
    <n v="72684.791666666672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2"/>
    <x v="376"/>
    <x v="0"/>
    <m/>
    <x v="1"/>
    <x v="2"/>
    <x v="2"/>
    <x v="26"/>
    <n v="15"/>
    <n v="75.844999999999999"/>
    <n v="11.5"/>
    <n v="872.21749999999997"/>
    <n v="0"/>
    <n v="872.21749999999997"/>
    <n v="872217.5"/>
    <n v="72684.791666666672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3"/>
    <x v="413"/>
    <x v="377"/>
    <x v="0"/>
    <m/>
    <x v="1"/>
    <x v="1"/>
    <x v="2"/>
    <x v="26"/>
    <n v="15"/>
    <n v="73.745000000000005"/>
    <n v="11.5"/>
    <n v="848.06750000000011"/>
    <n v="0"/>
    <n v="848.06750000000011"/>
    <n v="848067.50000000012"/>
    <n v="70672.291666666672"/>
    <s v="H199001311"/>
    <s v="H599001311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3"/>
    <x v="413"/>
    <x v="377"/>
    <x v="0"/>
    <m/>
    <x v="1"/>
    <x v="2"/>
    <x v="2"/>
    <x v="26"/>
    <n v="15"/>
    <n v="73.745000000000005"/>
    <n v="11.5"/>
    <n v="848.06750000000011"/>
    <n v="0"/>
    <n v="848.06750000000011"/>
    <n v="848067.50000000012"/>
    <n v="70672.291666666672"/>
    <s v="H199001311"/>
    <s v="H599001311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4"/>
    <x v="378"/>
    <x v="0"/>
    <m/>
    <x v="1"/>
    <x v="1"/>
    <x v="1"/>
    <x v="41"/>
    <n v="15"/>
    <n v="75.344999999999999"/>
    <n v="10.5"/>
    <n v="791.12249999999995"/>
    <n v="0"/>
    <n v="791.12249999999995"/>
    <n v="791122.5"/>
    <n v="65926.8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4"/>
    <x v="378"/>
    <x v="0"/>
    <m/>
    <x v="1"/>
    <x v="2"/>
    <x v="1"/>
    <x v="41"/>
    <n v="15"/>
    <n v="75.344999999999999"/>
    <n v="10.5"/>
    <n v="791.12249999999995"/>
    <n v="0"/>
    <n v="791.12249999999995"/>
    <n v="791122.5"/>
    <n v="65926.8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5"/>
    <x v="379"/>
    <x v="0"/>
    <m/>
    <x v="1"/>
    <x v="1"/>
    <x v="1"/>
    <x v="41"/>
    <n v="7.5"/>
    <n v="72.844999999999999"/>
    <n v="5.25"/>
    <n v="382.43624999999997"/>
    <n v="0"/>
    <n v="382.43624999999997"/>
    <n v="382436.25"/>
    <n v="31869.68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5"/>
    <x v="379"/>
    <x v="0"/>
    <m/>
    <x v="1"/>
    <x v="2"/>
    <x v="1"/>
    <x v="41"/>
    <n v="7.5"/>
    <n v="72.844999999999999"/>
    <n v="5.25"/>
    <n v="382.43624999999997"/>
    <n v="0"/>
    <n v="382.43624999999997"/>
    <n v="382436.25"/>
    <n v="31869.68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5"/>
    <x v="11"/>
    <x v="380"/>
    <x v="0"/>
    <m/>
    <x v="1"/>
    <x v="1"/>
    <x v="1"/>
    <x v="41"/>
    <n v="7.5"/>
    <n v="73.745000000000005"/>
    <n v="5.25"/>
    <n v="387.16125"/>
    <n v="0"/>
    <n v="387.16125"/>
    <n v="387161.25"/>
    <n v="32263.4375"/>
    <s v="H199001311"/>
    <s v="K899001311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5"/>
    <x v="11"/>
    <x v="380"/>
    <x v="0"/>
    <m/>
    <x v="1"/>
    <x v="2"/>
    <x v="1"/>
    <x v="41"/>
    <n v="7.5"/>
    <n v="73.745000000000005"/>
    <n v="5.25"/>
    <n v="387.16125"/>
    <n v="0"/>
    <n v="387.16125"/>
    <n v="387161.25"/>
    <n v="32263.4375"/>
    <s v="H199001311"/>
    <s v="K899001311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6"/>
    <x v="381"/>
    <x v="0"/>
    <m/>
    <x v="1"/>
    <x v="1"/>
    <x v="3"/>
    <x v="11"/>
    <n v="10"/>
    <n v="69.344999999999999"/>
    <n v="6"/>
    <n v="416.07"/>
    <m/>
    <n v="416.07"/>
    <n v="416070"/>
    <n v="34672.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6"/>
    <x v="381"/>
    <x v="0"/>
    <m/>
    <x v="1"/>
    <x v="2"/>
    <x v="3"/>
    <x v="59"/>
    <n v="10"/>
    <n v="69.344999999999999"/>
    <n v="6.666666666666667"/>
    <n v="462.3"/>
    <n v="0"/>
    <n v="462.3"/>
    <n v="462300"/>
    <n v="385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7"/>
    <x v="382"/>
    <x v="0"/>
    <m/>
    <x v="1"/>
    <x v="1"/>
    <x v="3"/>
    <x v="11"/>
    <n v="5"/>
    <n v="71.344999999999999"/>
    <n v="3"/>
    <n v="214.035"/>
    <m/>
    <n v="214.035"/>
    <n v="214035"/>
    <n v="17836.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7"/>
    <x v="382"/>
    <x v="0"/>
    <m/>
    <x v="1"/>
    <x v="2"/>
    <x v="3"/>
    <x v="59"/>
    <n v="5"/>
    <n v="71.344999999999999"/>
    <n v="3.3333333333333335"/>
    <n v="237.81666666666666"/>
    <n v="0"/>
    <n v="237.81666666666666"/>
    <n v="237816.66666666666"/>
    <n v="19818.05555555555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8"/>
    <x v="383"/>
    <x v="0"/>
    <m/>
    <x v="1"/>
    <x v="1"/>
    <x v="3"/>
    <x v="11"/>
    <n v="7.5"/>
    <n v="71.344999999999999"/>
    <n v="4.5"/>
    <n v="321.05250000000001"/>
    <m/>
    <n v="321.05250000000001"/>
    <n v="321052.5"/>
    <n v="26754.3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8"/>
    <x v="383"/>
    <x v="0"/>
    <m/>
    <x v="1"/>
    <x v="2"/>
    <x v="3"/>
    <x v="59"/>
    <n v="7.5"/>
    <n v="71.344999999999999"/>
    <n v="5"/>
    <n v="356.72500000000002"/>
    <m/>
    <n v="356.72500000000002"/>
    <n v="356725"/>
    <n v="29727.083333333332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9"/>
    <x v="384"/>
    <x v="0"/>
    <m/>
    <x v="1"/>
    <x v="1"/>
    <x v="4"/>
    <x v="17"/>
    <n v="7.5"/>
    <n v="72.344999999999999"/>
    <n v="4.75"/>
    <n v="343.63875000000002"/>
    <m/>
    <n v="343.63875000000002"/>
    <n v="343638.75"/>
    <n v="28636.56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19"/>
    <x v="384"/>
    <x v="0"/>
    <m/>
    <x v="1"/>
    <x v="2"/>
    <x v="4"/>
    <x v="11"/>
    <n v="7.5"/>
    <n v="72.344999999999999"/>
    <n v="4.5"/>
    <n v="325.55250000000001"/>
    <m/>
    <n v="325.55250000000001"/>
    <n v="325552.5"/>
    <n v="27129.3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20"/>
    <x v="385"/>
    <x v="0"/>
    <m/>
    <x v="1"/>
    <x v="1"/>
    <x v="4"/>
    <x v="17"/>
    <n v="15"/>
    <n v="72.344999999999999"/>
    <n v="9.5"/>
    <n v="687.27750000000003"/>
    <m/>
    <n v="687.27750000000003"/>
    <n v="687277.5"/>
    <n v="57273.1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20"/>
    <x v="385"/>
    <x v="0"/>
    <m/>
    <x v="1"/>
    <x v="2"/>
    <x v="4"/>
    <x v="11"/>
    <n v="15"/>
    <n v="72.344999999999999"/>
    <n v="9"/>
    <n v="651.10500000000002"/>
    <m/>
    <n v="651.10500000000002"/>
    <n v="651105"/>
    <n v="54258.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21"/>
    <x v="386"/>
    <x v="0"/>
    <m/>
    <x v="1"/>
    <x v="1"/>
    <x v="4"/>
    <x v="17"/>
    <n v="7.5"/>
    <n v="72.344999999999999"/>
    <n v="4.75"/>
    <n v="343.63875000000002"/>
    <m/>
    <n v="343.63875000000002"/>
    <n v="343638.75"/>
    <n v="28636.56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21"/>
    <x v="386"/>
    <x v="0"/>
    <m/>
    <x v="1"/>
    <x v="2"/>
    <x v="4"/>
    <x v="11"/>
    <n v="7.5"/>
    <n v="72.344999999999999"/>
    <n v="4.5"/>
    <n v="325.55250000000001"/>
    <n v="0"/>
    <n v="325.55250000000001"/>
    <n v="325552.5"/>
    <n v="27129.3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2"/>
    <x v="422"/>
    <x v="387"/>
    <x v="0"/>
    <m/>
    <x v="1"/>
    <x v="1"/>
    <x v="5"/>
    <x v="12"/>
    <n v="7.5"/>
    <n v="72.344999999999999"/>
    <n v="4"/>
    <n v="289.38"/>
    <m/>
    <n v="289.38"/>
    <n v="289380"/>
    <n v="24115"/>
    <m/>
    <m/>
    <n v="3093"/>
    <n v="3094"/>
    <m/>
    <m/>
    <m/>
    <m/>
    <n v="131"/>
    <m/>
    <n v="2022"/>
    <m/>
    <m/>
    <m/>
  </r>
  <r>
    <x v="1"/>
    <x v="10"/>
    <x v="25"/>
    <x v="33"/>
    <x v="2"/>
    <x v="1"/>
    <x v="2"/>
    <x v="422"/>
    <x v="387"/>
    <x v="0"/>
    <m/>
    <x v="1"/>
    <x v="2"/>
    <x v="5"/>
    <x v="17"/>
    <n v="7.5"/>
    <n v="72.344999999999999"/>
    <n v="4.75"/>
    <n v="343.63875000000002"/>
    <m/>
    <n v="343.63875000000002"/>
    <n v="343638.75"/>
    <n v="28636.562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2"/>
    <x v="423"/>
    <x v="388"/>
    <x v="0"/>
    <m/>
    <x v="1"/>
    <x v="1"/>
    <x v="5"/>
    <x v="12"/>
    <n v="15"/>
    <n v="74.344999999999999"/>
    <n v="8"/>
    <n v="594.76"/>
    <m/>
    <n v="594.76"/>
    <n v="594760"/>
    <n v="49563.333333333336"/>
    <m/>
    <m/>
    <n v="3093"/>
    <n v="3094"/>
    <m/>
    <m/>
    <m/>
    <m/>
    <n v="131"/>
    <m/>
    <n v="2022"/>
    <m/>
    <m/>
    <m/>
  </r>
  <r>
    <x v="1"/>
    <x v="10"/>
    <x v="25"/>
    <x v="33"/>
    <x v="2"/>
    <x v="1"/>
    <x v="2"/>
    <x v="423"/>
    <x v="388"/>
    <x v="0"/>
    <m/>
    <x v="1"/>
    <x v="2"/>
    <x v="5"/>
    <x v="17"/>
    <n v="15"/>
    <n v="74.344999999999999"/>
    <n v="9.5"/>
    <n v="706.27750000000003"/>
    <m/>
    <n v="706.27750000000003"/>
    <n v="706277.5"/>
    <n v="58856.458333333336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2"/>
    <x v="424"/>
    <x v="389"/>
    <x v="0"/>
    <m/>
    <x v="1"/>
    <x v="1"/>
    <x v="5"/>
    <x v="12"/>
    <n v="7.5"/>
    <n v="74.344999999999999"/>
    <n v="4"/>
    <n v="297.38"/>
    <m/>
    <n v="297.38"/>
    <n v="297380"/>
    <n v="24781.666666666668"/>
    <m/>
    <m/>
    <n v="3093"/>
    <n v="3094"/>
    <m/>
    <m/>
    <m/>
    <m/>
    <n v="131"/>
    <m/>
    <n v="2022"/>
    <m/>
    <m/>
    <m/>
  </r>
  <r>
    <x v="1"/>
    <x v="10"/>
    <x v="25"/>
    <x v="33"/>
    <x v="2"/>
    <x v="1"/>
    <x v="2"/>
    <x v="424"/>
    <x v="389"/>
    <x v="0"/>
    <m/>
    <x v="1"/>
    <x v="2"/>
    <x v="5"/>
    <x v="17"/>
    <n v="7.5"/>
    <n v="74.344999999999999"/>
    <n v="4.75"/>
    <n v="353.13875000000002"/>
    <n v="0"/>
    <n v="353.13875000000002"/>
    <n v="353138.75"/>
    <n v="29428.229166666668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2"/>
    <x v="193"/>
    <x v="390"/>
    <x v="0"/>
    <m/>
    <x v="1"/>
    <x v="1"/>
    <x v="6"/>
    <x v="63"/>
    <n v="4.5"/>
    <n v="71.344999999999999"/>
    <n v="2.5499999999999998"/>
    <n v="181.92974999999998"/>
    <m/>
    <n v="181.92974999999998"/>
    <n v="181929.74999999997"/>
    <n v="15160.812499999998"/>
    <m/>
    <m/>
    <n v="3093"/>
    <n v="3094"/>
    <m/>
    <m/>
    <m/>
    <m/>
    <n v="131"/>
    <m/>
    <n v="2022"/>
    <m/>
    <m/>
    <m/>
  </r>
  <r>
    <x v="1"/>
    <x v="10"/>
    <x v="25"/>
    <x v="33"/>
    <x v="2"/>
    <x v="0"/>
    <x v="2"/>
    <x v="193"/>
    <x v="390"/>
    <x v="0"/>
    <m/>
    <x v="1"/>
    <x v="2"/>
    <x v="6"/>
    <x v="12"/>
    <n v="4.5"/>
    <n v="71.344999999999999"/>
    <n v="2.4"/>
    <n v="171.22799999999998"/>
    <m/>
    <n v="171.22799999999998"/>
    <n v="171227.99999999997"/>
    <n v="14268.999999999998"/>
    <m/>
    <m/>
    <n v="3093"/>
    <n v="3094"/>
    <m/>
    <m/>
    <m/>
    <m/>
    <n v="131"/>
    <m/>
    <n v="2022"/>
    <m/>
    <m/>
    <m/>
  </r>
  <r>
    <x v="1"/>
    <x v="10"/>
    <x v="25"/>
    <x v="33"/>
    <x v="2"/>
    <x v="0"/>
    <x v="2"/>
    <x v="425"/>
    <x v="391"/>
    <x v="0"/>
    <m/>
    <x v="1"/>
    <x v="1"/>
    <x v="6"/>
    <x v="63"/>
    <n v="3"/>
    <n v="71.344999999999999"/>
    <n v="1.7"/>
    <n v="121.28649999999999"/>
    <m/>
    <n v="121.28649999999999"/>
    <n v="121286.49999999999"/>
    <n v="10107.208333333332"/>
    <m/>
    <m/>
    <n v="3093"/>
    <n v="3094"/>
    <m/>
    <m/>
    <m/>
    <m/>
    <n v="131"/>
    <m/>
    <n v="2022"/>
    <m/>
    <m/>
    <m/>
  </r>
  <r>
    <x v="1"/>
    <x v="10"/>
    <x v="25"/>
    <x v="33"/>
    <x v="2"/>
    <x v="0"/>
    <x v="2"/>
    <x v="425"/>
    <x v="391"/>
    <x v="0"/>
    <m/>
    <x v="1"/>
    <x v="2"/>
    <x v="6"/>
    <x v="12"/>
    <n v="3"/>
    <n v="71.344999999999999"/>
    <n v="1.6"/>
    <n v="114.152"/>
    <m/>
    <n v="114.152"/>
    <n v="114152"/>
    <n v="9512.6666666666661"/>
    <m/>
    <m/>
    <n v="3093"/>
    <n v="3094"/>
    <m/>
    <m/>
    <m/>
    <m/>
    <n v="131"/>
    <m/>
    <n v="2022"/>
    <m/>
    <m/>
    <m/>
  </r>
  <r>
    <x v="1"/>
    <x v="10"/>
    <x v="25"/>
    <x v="33"/>
    <x v="2"/>
    <x v="0"/>
    <x v="2"/>
    <x v="426"/>
    <x v="392"/>
    <x v="0"/>
    <m/>
    <x v="1"/>
    <x v="1"/>
    <x v="6"/>
    <x v="63"/>
    <n v="15"/>
    <n v="75.594999999999999"/>
    <n v="8.5"/>
    <n v="642.5575"/>
    <m/>
    <n v="642.5575"/>
    <n v="642557.5"/>
    <n v="53546.458333333336"/>
    <m/>
    <m/>
    <n v="3093"/>
    <n v="3094"/>
    <m/>
    <m/>
    <m/>
    <m/>
    <n v="131"/>
    <m/>
    <n v="2022"/>
    <m/>
    <m/>
    <m/>
  </r>
  <r>
    <x v="1"/>
    <x v="10"/>
    <x v="25"/>
    <x v="33"/>
    <x v="2"/>
    <x v="0"/>
    <x v="2"/>
    <x v="426"/>
    <x v="392"/>
    <x v="0"/>
    <m/>
    <x v="1"/>
    <x v="2"/>
    <x v="6"/>
    <x v="12"/>
    <n v="15"/>
    <n v="75.594999999999999"/>
    <n v="8"/>
    <n v="604.76"/>
    <m/>
    <n v="604.76"/>
    <n v="604760"/>
    <n v="50396.666666666664"/>
    <m/>
    <m/>
    <n v="3093"/>
    <n v="3094"/>
    <m/>
    <m/>
    <m/>
    <m/>
    <n v="131"/>
    <m/>
    <n v="2022"/>
    <m/>
    <m/>
    <m/>
  </r>
  <r>
    <x v="1"/>
    <x v="10"/>
    <x v="25"/>
    <x v="33"/>
    <x v="2"/>
    <x v="1"/>
    <x v="2"/>
    <x v="427"/>
    <x v="393"/>
    <x v="0"/>
    <m/>
    <x v="1"/>
    <x v="1"/>
    <x v="3"/>
    <x v="11"/>
    <n v="7.5"/>
    <n v="72.344999999999999"/>
    <n v="4.5"/>
    <n v="325.55250000000001"/>
    <m/>
    <n v="325.55250000000001"/>
    <n v="325552.5"/>
    <n v="27129.3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1"/>
    <x v="2"/>
    <x v="427"/>
    <x v="393"/>
    <x v="0"/>
    <m/>
    <x v="1"/>
    <x v="2"/>
    <x v="3"/>
    <x v="59"/>
    <n v="7.5"/>
    <n v="72.344999999999999"/>
    <n v="5"/>
    <n v="361.72500000000002"/>
    <n v="0"/>
    <n v="361.72500000000002"/>
    <n v="361725"/>
    <n v="30143.75"/>
    <s v=" "/>
    <s v=" "/>
    <n v="3093"/>
    <n v="3094"/>
    <s v=" "/>
    <s v=" "/>
    <s v=" "/>
    <s v=" "/>
    <n v="131"/>
    <m/>
    <n v="2022"/>
    <m/>
    <m/>
    <m/>
  </r>
  <r>
    <x v="1"/>
    <x v="10"/>
    <x v="25"/>
    <x v="33"/>
    <x v="2"/>
    <x v="0"/>
    <x v="2"/>
    <x v="158"/>
    <x v="1"/>
    <x v="0"/>
    <m/>
    <x v="4"/>
    <x v="0"/>
    <x v="0"/>
    <x v="19"/>
    <n v="60"/>
    <n v="105.06"/>
    <n v="4"/>
    <n v="420.24"/>
    <m/>
    <n v="420.24"/>
    <n v="420240"/>
    <n v="35020"/>
    <m/>
    <m/>
    <n v="3093"/>
    <n v="3094"/>
    <m/>
    <m/>
    <m/>
    <m/>
    <n v="131"/>
    <m/>
    <n v="2022"/>
    <m/>
    <m/>
    <m/>
  </r>
  <r>
    <x v="0"/>
    <x v="10"/>
    <x v="26"/>
    <x v="34"/>
    <x v="0"/>
    <x v="1"/>
    <x v="2"/>
    <x v="1"/>
    <x v="0"/>
    <x v="0"/>
    <m/>
    <x v="0"/>
    <x v="3"/>
    <x v="0"/>
    <x v="0"/>
    <m/>
    <n v="0"/>
    <n v="0"/>
    <n v="0"/>
    <n v="578.29999999999995"/>
    <n v="578.29999999999995"/>
    <n v="578300"/>
    <n v="48191.666666666664"/>
    <s v=" "/>
    <s v=" "/>
    <n v="3093"/>
    <n v="3094"/>
    <s v=" "/>
    <s v=" "/>
    <s v=" "/>
    <s v=" "/>
    <n v="103"/>
    <m/>
    <n v="2022"/>
    <m/>
    <m/>
    <m/>
  </r>
  <r>
    <x v="0"/>
    <x v="10"/>
    <x v="26"/>
    <x v="34"/>
    <x v="0"/>
    <x v="1"/>
    <x v="2"/>
    <x v="2"/>
    <x v="0"/>
    <x v="0"/>
    <m/>
    <x v="0"/>
    <x v="3"/>
    <x v="0"/>
    <x v="0"/>
    <m/>
    <n v="0"/>
    <n v="0"/>
    <n v="0"/>
    <n v="128"/>
    <n v="128"/>
    <n v="128000"/>
    <n v="10666.666666666666"/>
    <s v=" "/>
    <s v=" "/>
    <n v="3093"/>
    <n v="3094"/>
    <s v=" "/>
    <s v=" "/>
    <s v=" "/>
    <s v=" "/>
    <n v="103"/>
    <m/>
    <n v="2022"/>
    <m/>
    <m/>
    <m/>
  </r>
  <r>
    <x v="0"/>
    <x v="10"/>
    <x v="26"/>
    <x v="34"/>
    <x v="0"/>
    <x v="1"/>
    <x v="2"/>
    <x v="3"/>
    <x v="0"/>
    <x v="0"/>
    <m/>
    <x v="0"/>
    <x v="0"/>
    <x v="0"/>
    <x v="0"/>
    <m/>
    <n v="0"/>
    <n v="0"/>
    <n v="0"/>
    <n v="868.4"/>
    <n v="868.4"/>
    <n v="868400"/>
    <n v="72366.666666666672"/>
    <s v=" "/>
    <s v=" "/>
    <n v="3093"/>
    <n v="3094"/>
    <s v=" "/>
    <s v=" "/>
    <s v=" "/>
    <s v=" "/>
    <n v="103"/>
    <m/>
    <n v="2022"/>
    <m/>
    <m/>
    <m/>
  </r>
  <r>
    <x v="0"/>
    <x v="10"/>
    <x v="26"/>
    <x v="34"/>
    <x v="0"/>
    <x v="1"/>
    <x v="2"/>
    <x v="0"/>
    <x v="0"/>
    <x v="0"/>
    <m/>
    <x v="0"/>
    <x v="0"/>
    <x v="0"/>
    <x v="0"/>
    <m/>
    <n v="0"/>
    <n v="0"/>
    <n v="0"/>
    <n v="1213.9970000000001"/>
    <n v="1213.9970000000001"/>
    <n v="1213997"/>
    <n v="101166.41666666667"/>
    <s v=" "/>
    <s v=" "/>
    <n v="3093"/>
    <n v="3094"/>
    <s v=" "/>
    <s v=" "/>
    <s v=" "/>
    <s v=" "/>
    <n v="103"/>
    <m/>
    <n v="2022"/>
    <m/>
    <m/>
    <m/>
  </r>
  <r>
    <x v="0"/>
    <x v="10"/>
    <x v="26"/>
    <x v="34"/>
    <x v="0"/>
    <x v="0"/>
    <x v="2"/>
    <x v="409"/>
    <x v="0"/>
    <x v="0"/>
    <m/>
    <x v="0"/>
    <x v="0"/>
    <x v="0"/>
    <x v="0"/>
    <m/>
    <m/>
    <n v="0"/>
    <n v="0"/>
    <n v="745.4"/>
    <n v="745.4"/>
    <n v="745400"/>
    <n v="62116.666666666664"/>
    <m/>
    <m/>
    <n v="3093"/>
    <n v="3094"/>
    <m/>
    <m/>
    <m/>
    <m/>
    <n v="103"/>
    <m/>
    <n v="2022"/>
    <m/>
    <m/>
    <m/>
  </r>
  <r>
    <x v="0"/>
    <x v="10"/>
    <x v="26"/>
    <x v="34"/>
    <x v="0"/>
    <x v="0"/>
    <x v="2"/>
    <x v="410"/>
    <x v="0"/>
    <x v="0"/>
    <m/>
    <x v="0"/>
    <x v="0"/>
    <x v="0"/>
    <x v="0"/>
    <m/>
    <m/>
    <n v="0"/>
    <n v="0"/>
    <n v="37"/>
    <n v="37"/>
    <n v="37000"/>
    <n v="3083.3333333333335"/>
    <m/>
    <m/>
    <n v="3093"/>
    <n v="3094"/>
    <m/>
    <m/>
    <m/>
    <m/>
    <n v="103"/>
    <m/>
    <n v="2022"/>
    <m/>
    <m/>
    <m/>
  </r>
  <r>
    <x v="1"/>
    <x v="10"/>
    <x v="26"/>
    <x v="34"/>
    <x v="2"/>
    <x v="1"/>
    <x v="18"/>
    <x v="428"/>
    <x v="394"/>
    <x v="0"/>
    <m/>
    <x v="1"/>
    <x v="1"/>
    <x v="3"/>
    <x v="23"/>
    <n v="7.5"/>
    <n v="90.127799999999993"/>
    <n v="7.25"/>
    <n v="653.42654999999991"/>
    <n v="0"/>
    <n v="653.42654999999991"/>
    <n v="653426.54999999993"/>
    <n v="54452.212499999994"/>
    <s v="H199001031"/>
    <s v="K1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18"/>
    <x v="428"/>
    <x v="394"/>
    <x v="0"/>
    <m/>
    <x v="1"/>
    <x v="2"/>
    <x v="3"/>
    <x v="64"/>
    <n v="7.5"/>
    <n v="90.127799999999993"/>
    <n v="7.875"/>
    <n v="709.75642499999992"/>
    <n v="0"/>
    <n v="709.75642499999992"/>
    <n v="709756.42499999993"/>
    <n v="59146.368749999994"/>
    <s v="H199001031"/>
    <s v="K1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19"/>
    <x v="429"/>
    <x v="395"/>
    <x v="0"/>
    <m/>
    <x v="1"/>
    <x v="1"/>
    <x v="4"/>
    <x v="65"/>
    <n v="7.5"/>
    <n v="90.127799999999993"/>
    <n v="7.125"/>
    <n v="642.16057499999999"/>
    <n v="0"/>
    <n v="642.16057499999999"/>
    <n v="642160.57499999995"/>
    <n v="53513.381249999999"/>
    <s v="H199001031"/>
    <s v="D1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19"/>
    <x v="429"/>
    <x v="395"/>
    <x v="0"/>
    <m/>
    <x v="1"/>
    <x v="2"/>
    <x v="4"/>
    <x v="65"/>
    <n v="7.5"/>
    <n v="90.127799999999993"/>
    <n v="7.125"/>
    <n v="642.16057499999999"/>
    <n v="0"/>
    <n v="642.16057499999999"/>
    <n v="642160.57499999995"/>
    <n v="53513.381249999999"/>
    <s v="H199001031"/>
    <s v="D1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0"/>
    <x v="2"/>
    <x v="430"/>
    <x v="396"/>
    <x v="0"/>
    <m/>
    <x v="1"/>
    <x v="1"/>
    <x v="6"/>
    <x v="66"/>
    <n v="3"/>
    <n v="90.127799999999993"/>
    <n v="3"/>
    <n v="270.38339999999999"/>
    <m/>
    <n v="270.38339999999999"/>
    <n v="270383.40000000002"/>
    <n v="22531.95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30"/>
    <x v="396"/>
    <x v="0"/>
    <m/>
    <x v="1"/>
    <x v="2"/>
    <x v="6"/>
    <x v="33"/>
    <n v="3"/>
    <n v="90.127799999999993"/>
    <n v="2.75"/>
    <n v="247.85144999999997"/>
    <m/>
    <n v="247.85144999999997"/>
    <n v="247851.44999999998"/>
    <n v="20654.287499999999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31"/>
    <x v="397"/>
    <x v="0"/>
    <m/>
    <x v="1"/>
    <x v="1"/>
    <x v="6"/>
    <x v="66"/>
    <n v="9"/>
    <n v="90.127799999999993"/>
    <n v="9"/>
    <n v="811.15019999999993"/>
    <m/>
    <n v="811.15019999999993"/>
    <n v="811150.2"/>
    <n v="67595.849999999991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31"/>
    <x v="397"/>
    <x v="0"/>
    <m/>
    <x v="1"/>
    <x v="2"/>
    <x v="6"/>
    <x v="33"/>
    <n v="9"/>
    <n v="90.127799999999993"/>
    <n v="8.25"/>
    <n v="743.55435"/>
    <m/>
    <n v="743.55435"/>
    <n v="743554.35"/>
    <n v="61962.862499999996"/>
    <m/>
    <m/>
    <n v="3093"/>
    <n v="3094"/>
    <m/>
    <m/>
    <m/>
    <m/>
    <n v="103"/>
    <m/>
    <n v="2022"/>
    <m/>
    <m/>
    <m/>
  </r>
  <r>
    <x v="1"/>
    <x v="10"/>
    <x v="26"/>
    <x v="34"/>
    <x v="2"/>
    <x v="1"/>
    <x v="2"/>
    <x v="72"/>
    <x v="0"/>
    <x v="0"/>
    <m/>
    <x v="2"/>
    <x v="3"/>
    <x v="0"/>
    <x v="14"/>
    <n v="60"/>
    <n v="90.277799999999999"/>
    <n v="2"/>
    <n v="180.5556"/>
    <n v="0"/>
    <n v="180.5556"/>
    <n v="180555.6"/>
    <n v="15046.300000000001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2"/>
    <x v="398"/>
    <x v="0"/>
    <m/>
    <x v="1"/>
    <x v="1"/>
    <x v="2"/>
    <x v="29"/>
    <n v="7.5"/>
    <n v="90.777799999999999"/>
    <n v="9"/>
    <n v="817.00019999999995"/>
    <n v="0"/>
    <n v="817.00019999999995"/>
    <n v="817000.2"/>
    <n v="68083.349999999991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2"/>
    <x v="398"/>
    <x v="0"/>
    <m/>
    <x v="1"/>
    <x v="2"/>
    <x v="2"/>
    <x v="29"/>
    <n v="7.5"/>
    <n v="90.777799999999999"/>
    <n v="9"/>
    <n v="817.00019999999995"/>
    <n v="0"/>
    <n v="817.00019999999995"/>
    <n v="817000.2"/>
    <n v="68083.349999999991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3"/>
    <x v="399"/>
    <x v="0"/>
    <m/>
    <x v="1"/>
    <x v="1"/>
    <x v="2"/>
    <x v="29"/>
    <n v="3"/>
    <n v="90.777799999999999"/>
    <n v="3.6"/>
    <n v="326.80007999999998"/>
    <n v="0"/>
    <n v="326.80007999999998"/>
    <n v="326800.07999999996"/>
    <n v="27233.339999999997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3"/>
    <x v="399"/>
    <x v="0"/>
    <m/>
    <x v="1"/>
    <x v="2"/>
    <x v="2"/>
    <x v="29"/>
    <n v="3"/>
    <n v="90.777799999999999"/>
    <n v="3.6"/>
    <n v="326.80007999999998"/>
    <n v="0"/>
    <n v="326.80007999999998"/>
    <n v="326800.07999999996"/>
    <n v="27233.339999999997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11"/>
    <x v="434"/>
    <x v="400"/>
    <x v="0"/>
    <m/>
    <x v="1"/>
    <x v="1"/>
    <x v="2"/>
    <x v="29"/>
    <n v="7.5"/>
    <n v="90.777799999999999"/>
    <n v="9"/>
    <n v="817.00019999999995"/>
    <n v="0"/>
    <n v="817.00019999999995"/>
    <n v="817000.2"/>
    <n v="68083.349999999991"/>
    <s v="H199001031"/>
    <s v="C4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11"/>
    <x v="434"/>
    <x v="400"/>
    <x v="0"/>
    <m/>
    <x v="1"/>
    <x v="2"/>
    <x v="2"/>
    <x v="29"/>
    <n v="7.5"/>
    <n v="90.777799999999999"/>
    <n v="9"/>
    <n v="817.00019999999995"/>
    <n v="0"/>
    <n v="817.00019999999995"/>
    <n v="817000.2"/>
    <n v="68083.349999999991"/>
    <s v="H199001031"/>
    <s v="C4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5"/>
    <x v="401"/>
    <x v="0"/>
    <m/>
    <x v="1"/>
    <x v="1"/>
    <x v="1"/>
    <x v="67"/>
    <n v="3"/>
    <n v="90.777799999999999"/>
    <n v="3.35"/>
    <n v="304.10563000000002"/>
    <n v="0"/>
    <n v="304.10563000000002"/>
    <n v="304105.63"/>
    <n v="25342.135833333334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7"/>
    <x v="435"/>
    <x v="401"/>
    <x v="0"/>
    <m/>
    <x v="1"/>
    <x v="2"/>
    <x v="1"/>
    <x v="67"/>
    <n v="3"/>
    <n v="90.777799999999999"/>
    <n v="3.35"/>
    <n v="304.10563000000002"/>
    <n v="0"/>
    <n v="304.10563000000002"/>
    <n v="304105.63"/>
    <n v="25342.135833333334"/>
    <s v="H199001031"/>
    <s v="C3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36"/>
    <x v="402"/>
    <x v="0"/>
    <m/>
    <x v="1"/>
    <x v="1"/>
    <x v="1"/>
    <x v="67"/>
    <n v="15"/>
    <n v="90.777799999999999"/>
    <n v="16.75"/>
    <n v="1520.5281500000001"/>
    <n v="0"/>
    <n v="1520.5281500000001"/>
    <n v="1520528.1500000001"/>
    <n v="126710.67916666668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36"/>
    <x v="402"/>
    <x v="0"/>
    <m/>
    <x v="1"/>
    <x v="2"/>
    <x v="1"/>
    <x v="67"/>
    <n v="15"/>
    <n v="90.777799999999999"/>
    <n v="16.75"/>
    <n v="1520.5281500000001"/>
    <n v="0"/>
    <n v="1520.5281500000001"/>
    <n v="1520528.1500000001"/>
    <n v="126710.67916666668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5"/>
    <x v="437"/>
    <x v="403"/>
    <x v="0"/>
    <m/>
    <x v="1"/>
    <x v="1"/>
    <x v="1"/>
    <x v="67"/>
    <n v="7.5"/>
    <n v="90.777799999999999"/>
    <n v="8.375"/>
    <n v="760.26407500000005"/>
    <n v="0"/>
    <n v="760.26407500000005"/>
    <n v="760264.07500000007"/>
    <n v="63355.339583333342"/>
    <s v="H199001031"/>
    <s v="K8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5"/>
    <x v="437"/>
    <x v="403"/>
    <x v="0"/>
    <m/>
    <x v="1"/>
    <x v="2"/>
    <x v="1"/>
    <x v="67"/>
    <n v="7.5"/>
    <n v="90.777799999999999"/>
    <n v="8.375"/>
    <n v="760.26407500000005"/>
    <n v="0"/>
    <n v="760.26407500000005"/>
    <n v="760264.07500000007"/>
    <n v="63355.339583333342"/>
    <s v="H199001031"/>
    <s v="K8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3"/>
    <x v="438"/>
    <x v="404"/>
    <x v="0"/>
    <m/>
    <x v="1"/>
    <x v="1"/>
    <x v="1"/>
    <x v="67"/>
    <n v="4.5"/>
    <n v="90.777799999999999"/>
    <n v="5.0250000000000004"/>
    <n v="456.15844500000003"/>
    <n v="0"/>
    <n v="456.15844500000003"/>
    <n v="456158.44500000001"/>
    <n v="38013.203750000001"/>
    <s v="H199001031"/>
    <s v="H5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3"/>
    <x v="438"/>
    <x v="404"/>
    <x v="0"/>
    <m/>
    <x v="1"/>
    <x v="2"/>
    <x v="1"/>
    <x v="67"/>
    <n v="4.5"/>
    <n v="90.777799999999999"/>
    <n v="5.0250000000000004"/>
    <n v="456.15844500000003"/>
    <n v="0"/>
    <n v="456.15844500000003"/>
    <n v="456158.44500000001"/>
    <n v="38013.203750000001"/>
    <s v="H199001031"/>
    <s v="H599001031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39"/>
    <x v="405"/>
    <x v="0"/>
    <m/>
    <x v="1"/>
    <x v="1"/>
    <x v="4"/>
    <x v="65"/>
    <n v="7.5"/>
    <n v="90.777799999999999"/>
    <n v="7.125"/>
    <n v="646.79182500000002"/>
    <m/>
    <n v="646.79182500000002"/>
    <n v="646791.82500000007"/>
    <n v="53899.318750000006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39"/>
    <x v="405"/>
    <x v="0"/>
    <m/>
    <x v="1"/>
    <x v="2"/>
    <x v="4"/>
    <x v="65"/>
    <n v="7.5"/>
    <n v="90.777799999999999"/>
    <n v="7.125"/>
    <n v="646.79182500000002"/>
    <n v="0"/>
    <n v="646.79182500000002"/>
    <n v="646791.82500000007"/>
    <n v="53899.318750000006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0"/>
    <x v="5"/>
    <x v="440"/>
    <x v="406"/>
    <x v="0"/>
    <m/>
    <x v="1"/>
    <x v="1"/>
    <x v="5"/>
    <x v="33"/>
    <n v="7.5"/>
    <n v="90.777799999999999"/>
    <n v="6.875"/>
    <n v="624.09737499999994"/>
    <n v="0"/>
    <n v="624.09737499999994"/>
    <n v="624097.375"/>
    <n v="52008.114583333336"/>
    <s v="H199001031"/>
    <s v="K899001031"/>
    <n v="3093"/>
    <n v="3094"/>
    <m/>
    <m/>
    <m/>
    <m/>
    <n v="103"/>
    <m/>
    <n v="2022"/>
    <m/>
    <m/>
    <m/>
  </r>
  <r>
    <x v="1"/>
    <x v="10"/>
    <x v="26"/>
    <x v="34"/>
    <x v="2"/>
    <x v="0"/>
    <x v="5"/>
    <x v="440"/>
    <x v="406"/>
    <x v="0"/>
    <m/>
    <x v="1"/>
    <x v="2"/>
    <x v="5"/>
    <x v="33"/>
    <n v="7.5"/>
    <n v="90.777799999999999"/>
    <n v="6.875"/>
    <n v="624.09737499999994"/>
    <n v="0"/>
    <n v="624.09737499999994"/>
    <n v="624097.375"/>
    <n v="52008.114583333336"/>
    <s v="H199001031"/>
    <s v="K899001031"/>
    <n v="3093"/>
    <n v="3094"/>
    <m/>
    <m/>
    <m/>
    <m/>
    <n v="103"/>
    <m/>
    <n v="2022"/>
    <m/>
    <m/>
    <m/>
  </r>
  <r>
    <x v="1"/>
    <x v="10"/>
    <x v="26"/>
    <x v="34"/>
    <x v="2"/>
    <x v="0"/>
    <x v="2"/>
    <x v="441"/>
    <x v="407"/>
    <x v="0"/>
    <m/>
    <x v="1"/>
    <x v="1"/>
    <x v="5"/>
    <x v="33"/>
    <n v="3"/>
    <n v="90.777799999999999"/>
    <n v="2.75"/>
    <n v="249.63894999999999"/>
    <m/>
    <n v="249.63894999999999"/>
    <n v="249638.94999999998"/>
    <n v="20803.245833333331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1"/>
    <x v="407"/>
    <x v="0"/>
    <m/>
    <x v="1"/>
    <x v="2"/>
    <x v="5"/>
    <x v="33"/>
    <n v="3"/>
    <n v="90.777799999999999"/>
    <n v="2.75"/>
    <n v="249.63894999999999"/>
    <m/>
    <n v="249.63894999999999"/>
    <n v="249638.94999999998"/>
    <n v="20803.245833333331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2"/>
    <x v="408"/>
    <x v="0"/>
    <m/>
    <x v="1"/>
    <x v="1"/>
    <x v="6"/>
    <x v="66"/>
    <n v="15"/>
    <n v="90.777799999999999"/>
    <n v="15"/>
    <n v="1361.6669999999999"/>
    <m/>
    <n v="1361.6669999999999"/>
    <n v="1361667"/>
    <n v="113472.25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2"/>
    <x v="408"/>
    <x v="0"/>
    <m/>
    <x v="1"/>
    <x v="2"/>
    <x v="6"/>
    <x v="33"/>
    <n v="15"/>
    <n v="90.777799999999999"/>
    <n v="13.75"/>
    <n v="1248.1947499999999"/>
    <m/>
    <n v="1248.1947499999999"/>
    <n v="1248194.75"/>
    <n v="104016.22916666667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3"/>
    <x v="409"/>
    <x v="0"/>
    <m/>
    <x v="1"/>
    <x v="1"/>
    <x v="6"/>
    <x v="66"/>
    <n v="3"/>
    <n v="90.777799999999999"/>
    <n v="3"/>
    <n v="272.33339999999998"/>
    <m/>
    <n v="272.33339999999998"/>
    <n v="272333.39999999997"/>
    <n v="22694.449999999997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3"/>
    <x v="409"/>
    <x v="0"/>
    <m/>
    <x v="1"/>
    <x v="2"/>
    <x v="6"/>
    <x v="33"/>
    <n v="3"/>
    <n v="90.777799999999999"/>
    <n v="2.75"/>
    <n v="249.63894999999999"/>
    <m/>
    <n v="249.63894999999999"/>
    <n v="249638.94999999998"/>
    <n v="20803.245833333331"/>
    <m/>
    <m/>
    <n v="3093"/>
    <n v="3094"/>
    <m/>
    <m/>
    <m/>
    <m/>
    <n v="103"/>
    <m/>
    <n v="2022"/>
    <m/>
    <m/>
    <m/>
  </r>
  <r>
    <x v="1"/>
    <x v="10"/>
    <x v="26"/>
    <x v="34"/>
    <x v="2"/>
    <x v="1"/>
    <x v="2"/>
    <x v="444"/>
    <x v="410"/>
    <x v="0"/>
    <m/>
    <x v="1"/>
    <x v="1"/>
    <x v="2"/>
    <x v="29"/>
    <n v="3"/>
    <n v="91.077799999999996"/>
    <n v="3.6"/>
    <n v="327.88008000000002"/>
    <n v="0"/>
    <n v="327.88008000000002"/>
    <n v="327880.08"/>
    <n v="27323.34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4"/>
    <x v="410"/>
    <x v="0"/>
    <m/>
    <x v="1"/>
    <x v="2"/>
    <x v="2"/>
    <x v="29"/>
    <n v="3"/>
    <n v="91.077799999999996"/>
    <n v="3.6"/>
    <n v="327.88008000000002"/>
    <n v="0"/>
    <n v="327.88008000000002"/>
    <n v="327880.08"/>
    <n v="27323.34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5"/>
    <x v="411"/>
    <x v="0"/>
    <m/>
    <x v="1"/>
    <x v="1"/>
    <x v="3"/>
    <x v="23"/>
    <n v="7.5"/>
    <n v="91.677800000000005"/>
    <n v="7.25"/>
    <n v="664.66405000000009"/>
    <n v="0"/>
    <n v="664.66405000000009"/>
    <n v="664664.05000000005"/>
    <n v="55388.670833333337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5"/>
    <x v="411"/>
    <x v="0"/>
    <m/>
    <x v="1"/>
    <x v="2"/>
    <x v="3"/>
    <x v="64"/>
    <n v="7.5"/>
    <n v="91.677800000000005"/>
    <n v="7.875"/>
    <n v="721.96267499999999"/>
    <n v="0"/>
    <n v="721.96267499999999"/>
    <n v="721962.67500000005"/>
    <n v="60163.556250000001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6"/>
    <x v="412"/>
    <x v="0"/>
    <m/>
    <x v="1"/>
    <x v="1"/>
    <x v="3"/>
    <x v="23"/>
    <n v="15"/>
    <n v="91.677800000000005"/>
    <n v="14.5"/>
    <n v="1329.3281000000002"/>
    <m/>
    <n v="1329.3281000000002"/>
    <n v="1329328.1000000001"/>
    <n v="110777.34166666667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6"/>
    <x v="412"/>
    <x v="0"/>
    <m/>
    <x v="1"/>
    <x v="2"/>
    <x v="3"/>
    <x v="64"/>
    <n v="15"/>
    <n v="91.677800000000005"/>
    <n v="15.75"/>
    <n v="1443.92535"/>
    <n v="0"/>
    <n v="1443.92535"/>
    <n v="1443925.35"/>
    <n v="120327.1125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7"/>
    <x v="413"/>
    <x v="0"/>
    <m/>
    <x v="1"/>
    <x v="1"/>
    <x v="4"/>
    <x v="65"/>
    <n v="4.5"/>
    <n v="91.677800000000005"/>
    <n v="4.2750000000000004"/>
    <n v="391.92259500000006"/>
    <n v="0"/>
    <n v="391.92259500000006"/>
    <n v="391922.59500000003"/>
    <n v="32660.216250000001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7"/>
    <x v="413"/>
    <x v="0"/>
    <m/>
    <x v="1"/>
    <x v="2"/>
    <x v="4"/>
    <x v="65"/>
    <n v="4.5"/>
    <n v="91.677800000000005"/>
    <n v="4.2750000000000004"/>
    <n v="391.92259500000006"/>
    <n v="0"/>
    <n v="391.92259500000006"/>
    <n v="391922.59500000003"/>
    <n v="32660.216250000001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8"/>
    <x v="414"/>
    <x v="0"/>
    <m/>
    <x v="1"/>
    <x v="1"/>
    <x v="4"/>
    <x v="65"/>
    <n v="10.5"/>
    <n v="91.677800000000005"/>
    <n v="9.9749999999999996"/>
    <n v="914.48605499999996"/>
    <m/>
    <n v="914.48605499999996"/>
    <n v="914486.05499999993"/>
    <n v="76207.171249999999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48"/>
    <x v="414"/>
    <x v="0"/>
    <m/>
    <x v="1"/>
    <x v="2"/>
    <x v="4"/>
    <x v="65"/>
    <n v="10.5"/>
    <n v="91.677800000000005"/>
    <n v="9.9749999999999996"/>
    <n v="914.48605499999996"/>
    <m/>
    <n v="914.48605499999996"/>
    <n v="914486.05499999993"/>
    <n v="76207.171249999999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0"/>
    <x v="2"/>
    <x v="449"/>
    <x v="415"/>
    <x v="0"/>
    <m/>
    <x v="1"/>
    <x v="1"/>
    <x v="5"/>
    <x v="33"/>
    <n v="19.5"/>
    <n v="91.677800000000005"/>
    <n v="17.875"/>
    <n v="1638.740675"/>
    <m/>
    <n v="1638.740675"/>
    <n v="1638740.675"/>
    <n v="136561.72291666668"/>
    <m/>
    <m/>
    <n v="3093"/>
    <n v="3094"/>
    <m/>
    <m/>
    <m/>
    <m/>
    <n v="103"/>
    <m/>
    <n v="2022"/>
    <m/>
    <m/>
    <m/>
  </r>
  <r>
    <x v="1"/>
    <x v="10"/>
    <x v="26"/>
    <x v="34"/>
    <x v="2"/>
    <x v="0"/>
    <x v="2"/>
    <x v="449"/>
    <x v="415"/>
    <x v="0"/>
    <m/>
    <x v="1"/>
    <x v="2"/>
    <x v="5"/>
    <x v="33"/>
    <n v="19.5"/>
    <n v="91.677800000000005"/>
    <n v="17.875"/>
    <n v="1638.740675"/>
    <m/>
    <n v="1638.740675"/>
    <n v="1638740.675"/>
    <n v="136561.72291666668"/>
    <m/>
    <m/>
    <n v="3093"/>
    <n v="3094"/>
    <m/>
    <m/>
    <m/>
    <m/>
    <n v="103"/>
    <m/>
    <n v="2022"/>
    <m/>
    <m/>
    <m/>
  </r>
  <r>
    <x v="1"/>
    <x v="10"/>
    <x v="26"/>
    <x v="34"/>
    <x v="2"/>
    <x v="1"/>
    <x v="2"/>
    <x v="450"/>
    <x v="416"/>
    <x v="0"/>
    <m/>
    <x v="1"/>
    <x v="1"/>
    <x v="2"/>
    <x v="29"/>
    <n v="9"/>
    <n v="91.777799999999999"/>
    <n v="10.8"/>
    <n v="991.20024000000001"/>
    <n v="0"/>
    <n v="991.20024000000001"/>
    <n v="991200.24"/>
    <n v="82600.02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450"/>
    <x v="416"/>
    <x v="0"/>
    <m/>
    <x v="1"/>
    <x v="2"/>
    <x v="2"/>
    <x v="29"/>
    <n v="9"/>
    <n v="91.777799999999999"/>
    <n v="10.8"/>
    <n v="991.20024000000001"/>
    <n v="0"/>
    <n v="991.20024000000001"/>
    <n v="991200.24"/>
    <n v="82600.02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37"/>
    <x v="0"/>
    <x v="0"/>
    <m/>
    <x v="2"/>
    <x v="0"/>
    <x v="0"/>
    <x v="60"/>
    <n v="60"/>
    <n v="114.96"/>
    <n v="5"/>
    <n v="574.79999999999995"/>
    <m/>
    <n v="574.79999999999995"/>
    <n v="574800"/>
    <n v="47900"/>
    <s v=" "/>
    <s v=" "/>
    <n v="3093"/>
    <n v="3094"/>
    <s v=" "/>
    <s v=" "/>
    <s v=" "/>
    <s v=" "/>
    <n v="103"/>
    <m/>
    <n v="2022"/>
    <m/>
    <m/>
    <m/>
  </r>
  <r>
    <x v="1"/>
    <x v="10"/>
    <x v="26"/>
    <x v="34"/>
    <x v="2"/>
    <x v="1"/>
    <x v="2"/>
    <x v="100"/>
    <x v="0"/>
    <x v="0"/>
    <m/>
    <x v="0"/>
    <x v="3"/>
    <x v="0"/>
    <x v="0"/>
    <m/>
    <m/>
    <n v="0"/>
    <n v="0"/>
    <n v="5090.25"/>
    <n v="5090.25"/>
    <n v="5090250"/>
    <n v="424187.5"/>
    <s v=" "/>
    <s v=" "/>
    <n v="3093"/>
    <n v="3094"/>
    <s v=" "/>
    <s v=" "/>
    <s v=" "/>
    <s v=" "/>
    <n v="103"/>
    <m/>
    <n v="2022"/>
    <m/>
    <m/>
    <m/>
  </r>
  <r>
    <x v="0"/>
    <x v="10"/>
    <x v="9"/>
    <x v="35"/>
    <x v="0"/>
    <x v="0"/>
    <x v="2"/>
    <x v="0"/>
    <x v="0"/>
    <x v="0"/>
    <m/>
    <x v="3"/>
    <x v="0"/>
    <x v="0"/>
    <x v="0"/>
    <m/>
    <m/>
    <n v="0"/>
    <n v="0"/>
    <n v="114.15"/>
    <n v="114.15"/>
    <n v="114150"/>
    <n v="9512.5"/>
    <m/>
    <m/>
    <n v="3564"/>
    <n v="3564"/>
    <m/>
    <m/>
    <m/>
    <m/>
    <n v="41"/>
    <m/>
    <n v="2022"/>
    <m/>
    <m/>
    <m/>
  </r>
  <r>
    <x v="0"/>
    <x v="10"/>
    <x v="9"/>
    <x v="35"/>
    <x v="0"/>
    <x v="0"/>
    <x v="2"/>
    <x v="3"/>
    <x v="0"/>
    <x v="0"/>
    <m/>
    <x v="3"/>
    <x v="0"/>
    <x v="0"/>
    <x v="0"/>
    <m/>
    <m/>
    <n v="0"/>
    <n v="0"/>
    <n v="106"/>
    <n v="106"/>
    <n v="106000"/>
    <n v="8833.3333333333339"/>
    <m/>
    <m/>
    <n v="3564"/>
    <n v="3564"/>
    <m/>
    <m/>
    <m/>
    <m/>
    <n v="41"/>
    <m/>
    <n v="2022"/>
    <m/>
    <m/>
    <m/>
  </r>
  <r>
    <x v="0"/>
    <x v="10"/>
    <x v="9"/>
    <x v="35"/>
    <x v="0"/>
    <x v="0"/>
    <x v="2"/>
    <x v="1"/>
    <x v="0"/>
    <x v="0"/>
    <m/>
    <x v="3"/>
    <x v="0"/>
    <x v="0"/>
    <x v="0"/>
    <m/>
    <m/>
    <n v="0"/>
    <n v="0"/>
    <n v="155"/>
    <n v="155"/>
    <n v="155000"/>
    <n v="12916.666666666666"/>
    <m/>
    <m/>
    <n v="3564"/>
    <n v="3564"/>
    <m/>
    <m/>
    <m/>
    <m/>
    <n v="41"/>
    <m/>
    <n v="2022"/>
    <m/>
    <m/>
    <m/>
  </r>
  <r>
    <x v="0"/>
    <x v="10"/>
    <x v="9"/>
    <x v="35"/>
    <x v="1"/>
    <x v="0"/>
    <x v="2"/>
    <x v="409"/>
    <x v="1"/>
    <x v="0"/>
    <m/>
    <x v="3"/>
    <x v="0"/>
    <x v="0"/>
    <x v="0"/>
    <m/>
    <m/>
    <n v="0"/>
    <n v="0"/>
    <n v="93"/>
    <n v="93"/>
    <n v="93000"/>
    <n v="7750"/>
    <m/>
    <m/>
    <m/>
    <m/>
    <m/>
    <m/>
    <m/>
    <m/>
    <m/>
    <m/>
    <n v="2022"/>
    <m/>
    <m/>
    <m/>
  </r>
  <r>
    <x v="0"/>
    <x v="10"/>
    <x v="9"/>
    <x v="35"/>
    <x v="1"/>
    <x v="0"/>
    <x v="2"/>
    <x v="2"/>
    <x v="1"/>
    <x v="0"/>
    <m/>
    <x v="3"/>
    <x v="0"/>
    <x v="0"/>
    <x v="0"/>
    <m/>
    <m/>
    <n v="0"/>
    <n v="0"/>
    <n v="8"/>
    <n v="8"/>
    <n v="8000"/>
    <n v="666.66666666666663"/>
    <m/>
    <m/>
    <n v="3564"/>
    <n v="3564"/>
    <m/>
    <m/>
    <m/>
    <m/>
    <n v="41"/>
    <m/>
    <n v="2022"/>
    <m/>
    <m/>
    <m/>
  </r>
  <r>
    <x v="1"/>
    <x v="10"/>
    <x v="9"/>
    <x v="35"/>
    <x v="2"/>
    <x v="0"/>
    <x v="2"/>
    <x v="451"/>
    <x v="417"/>
    <x v="0"/>
    <m/>
    <x v="3"/>
    <x v="1"/>
    <x v="2"/>
    <x v="8"/>
    <n v="5"/>
    <n v="105.85"/>
    <n v="1.5"/>
    <n v="158.77499999999998"/>
    <m/>
    <n v="158.77499999999998"/>
    <n v="158774.99999999997"/>
    <n v="13231.249999999998"/>
    <m/>
    <m/>
    <m/>
    <m/>
    <m/>
    <m/>
    <m/>
    <m/>
    <n v="41"/>
    <m/>
    <n v="2022"/>
    <m/>
    <m/>
    <m/>
  </r>
  <r>
    <x v="1"/>
    <x v="10"/>
    <x v="9"/>
    <x v="35"/>
    <x v="2"/>
    <x v="0"/>
    <x v="2"/>
    <x v="452"/>
    <x v="418"/>
    <x v="0"/>
    <m/>
    <x v="3"/>
    <x v="1"/>
    <x v="2"/>
    <x v="8"/>
    <n v="5"/>
    <n v="105.85"/>
    <n v="1.5"/>
    <n v="158.77499999999998"/>
    <m/>
    <n v="158.77499999999998"/>
    <n v="158774.99999999997"/>
    <n v="13231.249999999998"/>
    <m/>
    <m/>
    <m/>
    <m/>
    <m/>
    <m/>
    <m/>
    <m/>
    <n v="41"/>
    <m/>
    <n v="2022"/>
    <m/>
    <m/>
    <m/>
  </r>
  <r>
    <x v="1"/>
    <x v="10"/>
    <x v="9"/>
    <x v="35"/>
    <x v="2"/>
    <x v="0"/>
    <x v="2"/>
    <x v="453"/>
    <x v="419"/>
    <x v="0"/>
    <m/>
    <x v="3"/>
    <x v="1"/>
    <x v="2"/>
    <x v="8"/>
    <n v="20"/>
    <n v="105.85"/>
    <n v="6"/>
    <n v="635.09999999999991"/>
    <m/>
    <n v="635.09999999999991"/>
    <n v="635099.99999999988"/>
    <n v="52924.999999999993"/>
    <m/>
    <m/>
    <m/>
    <m/>
    <m/>
    <m/>
    <m/>
    <m/>
    <n v="41"/>
    <m/>
    <n v="2022"/>
    <m/>
    <m/>
    <m/>
  </r>
  <r>
    <x v="1"/>
    <x v="10"/>
    <x v="9"/>
    <x v="35"/>
    <x v="2"/>
    <x v="0"/>
    <x v="2"/>
    <x v="454"/>
    <x v="420"/>
    <x v="0"/>
    <m/>
    <x v="3"/>
    <x v="2"/>
    <x v="1"/>
    <x v="8"/>
    <n v="7.5"/>
    <n v="105.85"/>
    <n v="2.25"/>
    <n v="238.16249999999999"/>
    <m/>
    <n v="238.16249999999999"/>
    <n v="238162.5"/>
    <n v="19846.875"/>
    <m/>
    <m/>
    <m/>
    <m/>
    <m/>
    <m/>
    <m/>
    <m/>
    <n v="41"/>
    <m/>
    <n v="2022"/>
    <m/>
    <m/>
    <m/>
  </r>
  <r>
    <x v="1"/>
    <x v="10"/>
    <x v="9"/>
    <x v="35"/>
    <x v="2"/>
    <x v="0"/>
    <x v="2"/>
    <x v="455"/>
    <x v="421"/>
    <x v="0"/>
    <m/>
    <x v="3"/>
    <x v="2"/>
    <x v="1"/>
    <x v="8"/>
    <n v="12.5"/>
    <n v="105.85"/>
    <n v="3.75"/>
    <n v="396.9375"/>
    <m/>
    <n v="396.9375"/>
    <n v="396937.5"/>
    <n v="33078.125"/>
    <m/>
    <m/>
    <m/>
    <m/>
    <m/>
    <m/>
    <m/>
    <m/>
    <n v="41"/>
    <m/>
    <n v="2022"/>
    <m/>
    <m/>
    <m/>
  </r>
  <r>
    <x v="1"/>
    <x v="10"/>
    <x v="9"/>
    <x v="35"/>
    <x v="2"/>
    <x v="0"/>
    <x v="2"/>
    <x v="456"/>
    <x v="422"/>
    <x v="0"/>
    <m/>
    <x v="3"/>
    <x v="2"/>
    <x v="1"/>
    <x v="8"/>
    <n v="10"/>
    <n v="105.85"/>
    <n v="3"/>
    <n v="317.54999999999995"/>
    <m/>
    <n v="317.54999999999995"/>
    <n v="317549.99999999994"/>
    <n v="26462.499999999996"/>
    <m/>
    <m/>
    <m/>
    <m/>
    <m/>
    <m/>
    <m/>
    <m/>
    <n v="41"/>
    <m/>
    <n v="2022"/>
    <m/>
    <m/>
    <m/>
  </r>
  <r>
    <x v="1"/>
    <x v="10"/>
    <x v="9"/>
    <x v="35"/>
    <x v="2"/>
    <x v="0"/>
    <x v="2"/>
    <x v="100"/>
    <x v="0"/>
    <x v="0"/>
    <m/>
    <x v="3"/>
    <x v="0"/>
    <x v="0"/>
    <x v="0"/>
    <m/>
    <m/>
    <n v="0"/>
    <n v="0"/>
    <n v="453"/>
    <n v="453"/>
    <n v="453000"/>
    <n v="37750"/>
    <m/>
    <m/>
    <n v="3564"/>
    <n v="3564"/>
    <m/>
    <m/>
    <m/>
    <m/>
    <n v="41"/>
    <m/>
    <n v="2022"/>
    <m/>
    <m/>
    <m/>
  </r>
  <r>
    <x v="0"/>
    <x v="10"/>
    <x v="9"/>
    <x v="36"/>
    <x v="0"/>
    <x v="1"/>
    <x v="2"/>
    <x v="0"/>
    <x v="0"/>
    <x v="0"/>
    <m/>
    <x v="3"/>
    <x v="3"/>
    <x v="0"/>
    <x v="0"/>
    <m/>
    <n v="0"/>
    <n v="0"/>
    <n v="0"/>
    <n v="94.031000000000006"/>
    <n v="94.031000000000006"/>
    <n v="94031"/>
    <n v="7835.916666666667"/>
    <s v=" "/>
    <s v=" "/>
    <n v="3564"/>
    <n v="3564"/>
    <s v=" "/>
    <s v=" "/>
    <s v=" "/>
    <s v=" "/>
    <n v="41"/>
    <m/>
    <n v="2022"/>
    <m/>
    <m/>
    <m/>
  </r>
  <r>
    <x v="0"/>
    <x v="10"/>
    <x v="9"/>
    <x v="36"/>
    <x v="0"/>
    <x v="1"/>
    <x v="2"/>
    <x v="3"/>
    <x v="0"/>
    <x v="0"/>
    <m/>
    <x v="3"/>
    <x v="0"/>
    <x v="0"/>
    <x v="0"/>
    <m/>
    <m/>
    <n v="0"/>
    <n v="0"/>
    <n v="390"/>
    <n v="390"/>
    <n v="390000"/>
    <n v="32500"/>
    <s v=" "/>
    <s v=" "/>
    <n v="3564"/>
    <n v="3564"/>
    <s v=" "/>
    <s v=" "/>
    <s v=" "/>
    <s v=" "/>
    <n v="41"/>
    <m/>
    <n v="2022"/>
    <m/>
    <m/>
    <m/>
  </r>
  <r>
    <x v="0"/>
    <x v="10"/>
    <x v="9"/>
    <x v="36"/>
    <x v="0"/>
    <x v="0"/>
    <x v="2"/>
    <x v="2"/>
    <x v="0"/>
    <x v="0"/>
    <m/>
    <x v="3"/>
    <x v="0"/>
    <x v="0"/>
    <x v="0"/>
    <m/>
    <m/>
    <n v="0"/>
    <n v="0"/>
    <n v="12"/>
    <n v="12"/>
    <n v="12000"/>
    <n v="1000"/>
    <m/>
    <m/>
    <n v="3564"/>
    <n v="3564"/>
    <m/>
    <m/>
    <m/>
    <m/>
    <n v="41"/>
    <m/>
    <n v="2022"/>
    <m/>
    <m/>
    <m/>
  </r>
  <r>
    <x v="0"/>
    <x v="10"/>
    <x v="9"/>
    <x v="36"/>
    <x v="0"/>
    <x v="1"/>
    <x v="2"/>
    <x v="1"/>
    <x v="0"/>
    <x v="0"/>
    <m/>
    <x v="3"/>
    <x v="0"/>
    <x v="0"/>
    <x v="0"/>
    <m/>
    <m/>
    <n v="0"/>
    <n v="0"/>
    <n v="106"/>
    <n v="106"/>
    <n v="106000"/>
    <n v="8833.3333333333339"/>
    <s v=" "/>
    <s v=" "/>
    <n v="3564"/>
    <n v="3564"/>
    <s v=" "/>
    <s v=" "/>
    <s v=" "/>
    <s v=" "/>
    <n v="41"/>
    <m/>
    <n v="2022"/>
    <m/>
    <m/>
    <m/>
  </r>
  <r>
    <x v="0"/>
    <x v="10"/>
    <x v="9"/>
    <x v="36"/>
    <x v="1"/>
    <x v="0"/>
    <x v="2"/>
    <x v="409"/>
    <x v="1"/>
    <x v="0"/>
    <m/>
    <x v="3"/>
    <x v="0"/>
    <x v="0"/>
    <x v="0"/>
    <m/>
    <m/>
    <n v="0"/>
    <n v="0"/>
    <n v="100"/>
    <n v="100"/>
    <n v="100000"/>
    <n v="8333.3333333333339"/>
    <m/>
    <m/>
    <m/>
    <m/>
    <m/>
    <m/>
    <m/>
    <m/>
    <m/>
    <m/>
    <n v="2022"/>
    <m/>
    <m/>
    <m/>
  </r>
  <r>
    <x v="1"/>
    <x v="10"/>
    <x v="9"/>
    <x v="36"/>
    <x v="2"/>
    <x v="0"/>
    <x v="2"/>
    <x v="457"/>
    <x v="423"/>
    <x v="0"/>
    <m/>
    <x v="3"/>
    <x v="2"/>
    <x v="2"/>
    <x v="20"/>
    <n v="7.5"/>
    <n v="94.653800000000004"/>
    <n v="3.125"/>
    <n v="295.79312500000003"/>
    <m/>
    <n v="295.79312500000003"/>
    <n v="295793.12500000006"/>
    <n v="24649.427083333339"/>
    <m/>
    <m/>
    <m/>
    <m/>
    <m/>
    <m/>
    <m/>
    <m/>
    <n v="41"/>
    <m/>
    <n v="2022"/>
    <m/>
    <m/>
    <m/>
  </r>
  <r>
    <x v="1"/>
    <x v="10"/>
    <x v="9"/>
    <x v="36"/>
    <x v="2"/>
    <x v="0"/>
    <x v="2"/>
    <x v="458"/>
    <x v="424"/>
    <x v="0"/>
    <m/>
    <x v="3"/>
    <x v="2"/>
    <x v="2"/>
    <x v="20"/>
    <n v="15"/>
    <n v="94.653800000000004"/>
    <n v="6.25"/>
    <n v="591.58625000000006"/>
    <m/>
    <n v="591.58625000000006"/>
    <n v="591586.25000000012"/>
    <n v="49298.854166666679"/>
    <m/>
    <m/>
    <m/>
    <m/>
    <m/>
    <m/>
    <m/>
    <m/>
    <n v="41"/>
    <m/>
    <n v="2022"/>
    <m/>
    <m/>
    <m/>
  </r>
  <r>
    <x v="1"/>
    <x v="10"/>
    <x v="9"/>
    <x v="36"/>
    <x v="2"/>
    <x v="0"/>
    <x v="2"/>
    <x v="459"/>
    <x v="425"/>
    <x v="0"/>
    <m/>
    <x v="3"/>
    <x v="2"/>
    <x v="2"/>
    <x v="20"/>
    <n v="3"/>
    <n v="94.653800000000004"/>
    <n v="1.25"/>
    <n v="118.31725"/>
    <m/>
    <n v="118.31725"/>
    <n v="118317.25"/>
    <n v="9859.7708333333339"/>
    <m/>
    <m/>
    <m/>
    <m/>
    <m/>
    <m/>
    <m/>
    <m/>
    <n v="41"/>
    <m/>
    <n v="2022"/>
    <m/>
    <m/>
    <m/>
  </r>
  <r>
    <x v="1"/>
    <x v="10"/>
    <x v="9"/>
    <x v="36"/>
    <x v="2"/>
    <x v="0"/>
    <x v="2"/>
    <x v="460"/>
    <x v="426"/>
    <x v="0"/>
    <m/>
    <x v="3"/>
    <x v="1"/>
    <x v="1"/>
    <x v="68"/>
    <n v="1.5"/>
    <n v="94.653800000000004"/>
    <n v="0.67500000000000004"/>
    <n v="63.891315000000006"/>
    <m/>
    <n v="63.891315000000006"/>
    <n v="63891.315000000002"/>
    <n v="5324.2762499999999"/>
    <m/>
    <m/>
    <n v="3564"/>
    <n v="3564"/>
    <m/>
    <m/>
    <m/>
    <m/>
    <n v="41"/>
    <m/>
    <n v="2022"/>
    <m/>
    <m/>
    <m/>
  </r>
  <r>
    <x v="1"/>
    <x v="10"/>
    <x v="9"/>
    <x v="36"/>
    <x v="2"/>
    <x v="0"/>
    <x v="2"/>
    <x v="461"/>
    <x v="427"/>
    <x v="0"/>
    <m/>
    <x v="3"/>
    <x v="1"/>
    <x v="1"/>
    <x v="68"/>
    <n v="19.5"/>
    <n v="94.653800000000004"/>
    <n v="8.7750000000000004"/>
    <n v="830.58709500000009"/>
    <m/>
    <n v="830.58709500000009"/>
    <n v="830587.09500000009"/>
    <n v="69215.591250000012"/>
    <m/>
    <m/>
    <m/>
    <m/>
    <m/>
    <m/>
    <m/>
    <m/>
    <n v="41"/>
    <m/>
    <n v="2022"/>
    <m/>
    <m/>
    <m/>
  </r>
  <r>
    <x v="1"/>
    <x v="10"/>
    <x v="9"/>
    <x v="36"/>
    <x v="2"/>
    <x v="0"/>
    <x v="2"/>
    <x v="459"/>
    <x v="425"/>
    <x v="0"/>
    <m/>
    <x v="3"/>
    <x v="1"/>
    <x v="1"/>
    <x v="68"/>
    <n v="4.5"/>
    <n v="94.653800000000004"/>
    <n v="2.0249999999999999"/>
    <n v="191.673945"/>
    <m/>
    <n v="191.673945"/>
    <n v="191673.94500000001"/>
    <n v="15972.828750000001"/>
    <m/>
    <m/>
    <m/>
    <m/>
    <m/>
    <m/>
    <m/>
    <m/>
    <n v="41"/>
    <m/>
    <n v="2022"/>
    <m/>
    <m/>
    <m/>
  </r>
  <r>
    <x v="1"/>
    <x v="10"/>
    <x v="9"/>
    <x v="36"/>
    <x v="2"/>
    <x v="0"/>
    <x v="3"/>
    <x v="82"/>
    <x v="428"/>
    <x v="0"/>
    <m/>
    <x v="3"/>
    <x v="2"/>
    <x v="2"/>
    <x v="20"/>
    <n v="4.5"/>
    <n v="104.35380000000001"/>
    <n v="1.875"/>
    <n v="195.663375"/>
    <m/>
    <n v="195.663375"/>
    <n v="195663.375"/>
    <n v="16305.28125"/>
    <s v="H199000414"/>
    <s v="H599000414"/>
    <m/>
    <m/>
    <m/>
    <m/>
    <m/>
    <m/>
    <n v="41"/>
    <m/>
    <n v="2022"/>
    <m/>
    <m/>
    <m/>
  </r>
  <r>
    <x v="1"/>
    <x v="10"/>
    <x v="9"/>
    <x v="36"/>
    <x v="2"/>
    <x v="0"/>
    <x v="4"/>
    <x v="462"/>
    <x v="429"/>
    <x v="0"/>
    <m/>
    <x v="3"/>
    <x v="1"/>
    <x v="1"/>
    <x v="68"/>
    <n v="4.5"/>
    <n v="104.35380000000001"/>
    <n v="2.0249999999999999"/>
    <n v="211.31644500000002"/>
    <m/>
    <n v="211.31644500000002"/>
    <n v="211316.44500000001"/>
    <n v="17609.703750000001"/>
    <s v="H199000414"/>
    <s v="C799000414"/>
    <m/>
    <m/>
    <m/>
    <m/>
    <m/>
    <m/>
    <n v="41"/>
    <m/>
    <n v="2022"/>
    <m/>
    <m/>
    <m/>
  </r>
  <r>
    <x v="1"/>
    <x v="10"/>
    <x v="9"/>
    <x v="36"/>
    <x v="2"/>
    <x v="0"/>
    <x v="2"/>
    <x v="100"/>
    <x v="1"/>
    <x v="0"/>
    <m/>
    <x v="3"/>
    <x v="0"/>
    <x v="0"/>
    <x v="0"/>
    <m/>
    <m/>
    <n v="0"/>
    <n v="0"/>
    <n v="693"/>
    <n v="693"/>
    <n v="693000"/>
    <n v="57750"/>
    <m/>
    <m/>
    <n v="3564"/>
    <n v="3564"/>
    <m/>
    <m/>
    <m/>
    <m/>
    <n v="41"/>
    <m/>
    <n v="2022"/>
    <m/>
    <m/>
    <m/>
  </r>
  <r>
    <x v="0"/>
    <x v="10"/>
    <x v="27"/>
    <x v="37"/>
    <x v="0"/>
    <x v="1"/>
    <x v="2"/>
    <x v="1"/>
    <x v="0"/>
    <x v="0"/>
    <m/>
    <x v="0"/>
    <x v="3"/>
    <x v="0"/>
    <x v="0"/>
    <m/>
    <n v="0"/>
    <n v="0"/>
    <n v="0"/>
    <n v="771"/>
    <n v="771"/>
    <n v="771000"/>
    <n v="64250"/>
    <s v=" "/>
    <s v=" "/>
    <n v="3093"/>
    <n v="3094"/>
    <s v=" "/>
    <s v=" "/>
    <s v=" "/>
    <s v=" "/>
    <n v="133"/>
    <m/>
    <n v="2022"/>
    <m/>
    <m/>
    <m/>
  </r>
  <r>
    <x v="0"/>
    <x v="10"/>
    <x v="27"/>
    <x v="37"/>
    <x v="0"/>
    <x v="1"/>
    <x v="2"/>
    <x v="2"/>
    <x v="0"/>
    <x v="0"/>
    <m/>
    <x v="0"/>
    <x v="3"/>
    <x v="0"/>
    <x v="0"/>
    <m/>
    <n v="0"/>
    <n v="0"/>
    <n v="0"/>
    <n v="282.8"/>
    <n v="282.8"/>
    <n v="282800"/>
    <n v="23566.666666666668"/>
    <s v=" "/>
    <s v=" "/>
    <n v="3093"/>
    <n v="3094"/>
    <s v=" "/>
    <s v=" "/>
    <s v=" "/>
    <s v=" "/>
    <n v="133"/>
    <m/>
    <n v="2022"/>
    <m/>
    <m/>
    <m/>
  </r>
  <r>
    <x v="0"/>
    <x v="10"/>
    <x v="27"/>
    <x v="37"/>
    <x v="0"/>
    <x v="1"/>
    <x v="2"/>
    <x v="0"/>
    <x v="0"/>
    <x v="0"/>
    <m/>
    <x v="0"/>
    <x v="0"/>
    <x v="0"/>
    <x v="0"/>
    <m/>
    <n v="0"/>
    <n v="0"/>
    <n v="0"/>
    <n v="1497.7830000000001"/>
    <n v="1497.7830000000001"/>
    <n v="1497783.0000000002"/>
    <n v="124815.25000000001"/>
    <s v=" "/>
    <s v=" "/>
    <n v="3093"/>
    <n v="3094"/>
    <s v=" "/>
    <s v=" "/>
    <s v=" "/>
    <s v=" "/>
    <n v="133"/>
    <m/>
    <n v="2022"/>
    <m/>
    <m/>
    <m/>
  </r>
  <r>
    <x v="0"/>
    <x v="10"/>
    <x v="27"/>
    <x v="37"/>
    <x v="0"/>
    <x v="1"/>
    <x v="2"/>
    <x v="3"/>
    <x v="0"/>
    <x v="0"/>
    <m/>
    <x v="0"/>
    <x v="0"/>
    <x v="0"/>
    <x v="0"/>
    <m/>
    <n v="0"/>
    <n v="0"/>
    <n v="0"/>
    <n v="6035"/>
    <n v="6035"/>
    <n v="6035000"/>
    <n v="502916.66666666669"/>
    <s v=" "/>
    <s v=" "/>
    <n v="3093"/>
    <n v="3094"/>
    <s v=" "/>
    <s v=" "/>
    <s v=" "/>
    <s v=" "/>
    <n v="133"/>
    <m/>
    <n v="2022"/>
    <m/>
    <m/>
    <m/>
  </r>
  <r>
    <x v="0"/>
    <x v="10"/>
    <x v="27"/>
    <x v="37"/>
    <x v="0"/>
    <x v="0"/>
    <x v="2"/>
    <x v="409"/>
    <x v="0"/>
    <x v="0"/>
    <m/>
    <x v="0"/>
    <x v="0"/>
    <x v="0"/>
    <x v="0"/>
    <m/>
    <m/>
    <n v="0"/>
    <n v="0"/>
    <n v="1650"/>
    <n v="1650"/>
    <n v="1650000"/>
    <n v="137500"/>
    <m/>
    <m/>
    <n v="3093"/>
    <n v="3094"/>
    <m/>
    <m/>
    <m/>
    <m/>
    <n v="133"/>
    <m/>
    <n v="2022"/>
    <m/>
    <m/>
    <m/>
  </r>
  <r>
    <x v="0"/>
    <x v="10"/>
    <x v="27"/>
    <x v="37"/>
    <x v="0"/>
    <x v="0"/>
    <x v="2"/>
    <x v="410"/>
    <x v="0"/>
    <x v="0"/>
    <m/>
    <x v="0"/>
    <x v="0"/>
    <x v="0"/>
    <x v="0"/>
    <m/>
    <m/>
    <n v="0"/>
    <n v="0"/>
    <n v="83"/>
    <n v="83"/>
    <n v="83000"/>
    <n v="6916.666666666667"/>
    <m/>
    <m/>
    <n v="3093"/>
    <n v="3094"/>
    <m/>
    <m/>
    <m/>
    <m/>
    <n v="133"/>
    <m/>
    <n v="2022"/>
    <m/>
    <m/>
    <m/>
  </r>
  <r>
    <x v="1"/>
    <x v="10"/>
    <x v="27"/>
    <x v="37"/>
    <x v="2"/>
    <x v="1"/>
    <x v="2"/>
    <x v="72"/>
    <x v="0"/>
    <x v="0"/>
    <m/>
    <x v="0"/>
    <x v="3"/>
    <x v="0"/>
    <x v="9"/>
    <n v="60"/>
    <n v="75.47157"/>
    <n v="3"/>
    <n v="226.41471000000001"/>
    <n v="0"/>
    <n v="226.41471000000001"/>
    <n v="226414.71000000002"/>
    <n v="18867.892500000002"/>
    <s v=" "/>
    <s v=" "/>
    <n v="3093"/>
    <n v="3094"/>
    <s v=" "/>
    <s v=" "/>
    <s v=" "/>
    <s v=" "/>
    <n v="133"/>
    <m/>
    <n v="2022"/>
    <m/>
    <m/>
    <m/>
  </r>
  <r>
    <x v="1"/>
    <x v="10"/>
    <x v="27"/>
    <x v="37"/>
    <x v="2"/>
    <x v="0"/>
    <x v="2"/>
    <x v="5"/>
    <x v="0"/>
    <x v="0"/>
    <m/>
    <x v="0"/>
    <x v="0"/>
    <x v="0"/>
    <x v="2"/>
    <n v="60"/>
    <n v="113.53"/>
    <n v="0"/>
    <n v="0"/>
    <m/>
    <n v="0"/>
    <n v="0"/>
    <n v="0"/>
    <m/>
    <m/>
    <n v="3093"/>
    <n v="3094"/>
    <m/>
    <m/>
    <m/>
    <m/>
    <n v="133"/>
    <m/>
    <n v="2022"/>
    <m/>
    <m/>
    <m/>
  </r>
  <r>
    <x v="1"/>
    <x v="10"/>
    <x v="27"/>
    <x v="37"/>
    <x v="2"/>
    <x v="1"/>
    <x v="2"/>
    <x v="100"/>
    <x v="0"/>
    <x v="0"/>
    <m/>
    <x v="0"/>
    <x v="0"/>
    <x v="0"/>
    <x v="0"/>
    <m/>
    <m/>
    <n v="0"/>
    <n v="0"/>
    <n v="18088"/>
    <n v="18088"/>
    <n v="18088000"/>
    <n v="1507333.3333333333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1"/>
    <x v="2"/>
    <x v="463"/>
    <x v="0"/>
    <x v="0"/>
    <m/>
    <x v="2"/>
    <x v="1"/>
    <x v="5"/>
    <x v="69"/>
    <n v="7.5"/>
    <n v="76.969239999999999"/>
    <n v="12.25"/>
    <n v="942.87319000000002"/>
    <n v="0"/>
    <n v="942.87319000000002"/>
    <n v="942873.19000000006"/>
    <n v="78572.765833333338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1"/>
    <x v="2"/>
    <x v="463"/>
    <x v="0"/>
    <x v="0"/>
    <m/>
    <x v="2"/>
    <x v="2"/>
    <x v="5"/>
    <x v="69"/>
    <n v="7.5"/>
    <n v="76.969239999999999"/>
    <n v="12.25"/>
    <n v="942.87319000000002"/>
    <n v="0"/>
    <n v="942.87319000000002"/>
    <n v="942873.19000000006"/>
    <n v="78572.765833333338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0"/>
    <x v="2"/>
    <x v="464"/>
    <x v="430"/>
    <x v="0"/>
    <m/>
    <x v="1"/>
    <x v="1"/>
    <x v="2"/>
    <x v="70"/>
    <n v="16.5"/>
    <n v="76.969239999999999"/>
    <n v="34.1"/>
    <n v="2624.6510840000001"/>
    <m/>
    <n v="2624.6510840000001"/>
    <n v="2624651.0840000003"/>
    <n v="218720.9236666667"/>
    <m/>
    <m/>
    <n v="3093"/>
    <n v="3094"/>
    <m/>
    <m/>
    <m/>
    <m/>
    <n v="133"/>
    <m/>
    <n v="2022"/>
    <m/>
    <m/>
    <m/>
  </r>
  <r>
    <x v="1"/>
    <x v="10"/>
    <x v="27"/>
    <x v="38"/>
    <x v="2"/>
    <x v="1"/>
    <x v="2"/>
    <x v="464"/>
    <x v="430"/>
    <x v="0"/>
    <m/>
    <x v="1"/>
    <x v="2"/>
    <x v="2"/>
    <x v="70"/>
    <n v="16.5"/>
    <n v="76.969239999999999"/>
    <n v="34.1"/>
    <n v="2624.6510840000001"/>
    <m/>
    <n v="2624.6510840000001"/>
    <n v="2624651.0840000003"/>
    <n v="218720.9236666667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1"/>
    <x v="2"/>
    <x v="66"/>
    <x v="431"/>
    <x v="0"/>
    <m/>
    <x v="1"/>
    <x v="1"/>
    <x v="1"/>
    <x v="71"/>
    <n v="6"/>
    <n v="76.969239999999999"/>
    <n v="12"/>
    <n v="923.63087999999993"/>
    <n v="0"/>
    <n v="923.63087999999993"/>
    <n v="923630.87999999989"/>
    <n v="76969.239999999991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1"/>
    <x v="2"/>
    <x v="66"/>
    <x v="431"/>
    <x v="0"/>
    <m/>
    <x v="1"/>
    <x v="2"/>
    <x v="1"/>
    <x v="71"/>
    <n v="6"/>
    <n v="76.969239999999999"/>
    <n v="12"/>
    <n v="923.63087999999993"/>
    <n v="0"/>
    <n v="923.63087999999993"/>
    <n v="923630.87999999989"/>
    <n v="76969.239999999991"/>
    <s v=" "/>
    <s v=" "/>
    <n v="3093"/>
    <n v="3094"/>
    <s v=" "/>
    <s v=" "/>
    <s v=" "/>
    <s v=" "/>
    <n v="133"/>
    <m/>
    <n v="2022"/>
    <m/>
    <m/>
    <m/>
  </r>
  <r>
    <x v="1"/>
    <x v="10"/>
    <x v="27"/>
    <x v="38"/>
    <x v="2"/>
    <x v="0"/>
    <x v="2"/>
    <x v="465"/>
    <x v="432"/>
    <x v="0"/>
    <m/>
    <x v="1"/>
    <x v="1"/>
    <x v="1"/>
    <x v="71"/>
    <n v="24"/>
    <n v="76.969239999999999"/>
    <n v="48"/>
    <n v="3694.5235199999997"/>
    <m/>
    <n v="3694.5235199999997"/>
    <n v="3694523.5199999996"/>
    <n v="307876.95999999996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5"/>
    <x v="432"/>
    <x v="0"/>
    <m/>
    <x v="1"/>
    <x v="2"/>
    <x v="1"/>
    <x v="71"/>
    <n v="24"/>
    <n v="76.969239999999999"/>
    <n v="48"/>
    <n v="3694.5235199999997"/>
    <m/>
    <n v="3694.5235199999997"/>
    <n v="3694523.5199999996"/>
    <n v="307876.95999999996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6"/>
    <x v="433"/>
    <x v="0"/>
    <m/>
    <x v="1"/>
    <x v="1"/>
    <x v="3"/>
    <x v="72"/>
    <n v="30"/>
    <n v="76.969239999999999"/>
    <n v="56"/>
    <n v="4310.2774399999998"/>
    <m/>
    <n v="4310.2774399999998"/>
    <n v="4310277.4399999995"/>
    <n v="359189.78666666662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6"/>
    <x v="433"/>
    <x v="0"/>
    <m/>
    <x v="1"/>
    <x v="2"/>
    <x v="3"/>
    <x v="72"/>
    <n v="30"/>
    <n v="76.969239999999999"/>
    <n v="56"/>
    <n v="4310.2774399999998"/>
    <m/>
    <n v="4310.2774399999998"/>
    <n v="4310277.4399999995"/>
    <n v="359189.78666666662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7"/>
    <x v="434"/>
    <x v="0"/>
    <m/>
    <x v="1"/>
    <x v="1"/>
    <x v="4"/>
    <x v="69"/>
    <n v="12"/>
    <n v="76.969239999999999"/>
    <n v="19.600000000000001"/>
    <n v="1508.5971040000002"/>
    <m/>
    <n v="1508.5971040000002"/>
    <n v="1508597.1040000003"/>
    <n v="125716.42533333336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7"/>
    <x v="434"/>
    <x v="0"/>
    <m/>
    <x v="1"/>
    <x v="2"/>
    <x v="4"/>
    <x v="73"/>
    <n v="12"/>
    <n v="76.969239999999999"/>
    <n v="21.2"/>
    <n v="1631.7478879999999"/>
    <m/>
    <n v="1631.7478879999999"/>
    <n v="1631747.8879999998"/>
    <n v="135978.99066666665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8"/>
    <x v="435"/>
    <x v="0"/>
    <m/>
    <x v="1"/>
    <x v="1"/>
    <x v="4"/>
    <x v="69"/>
    <n v="13.5"/>
    <n v="76.969239999999999"/>
    <n v="22.05"/>
    <n v="1697.171742"/>
    <m/>
    <n v="1697.171742"/>
    <n v="1697171.7420000001"/>
    <n v="141430.9785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69"/>
    <x v="435"/>
    <x v="0"/>
    <m/>
    <x v="1"/>
    <x v="2"/>
    <x v="4"/>
    <x v="73"/>
    <n v="13.5"/>
    <n v="76.969239999999999"/>
    <n v="23.85"/>
    <n v="1835.7163740000001"/>
    <m/>
    <n v="1835.7163740000001"/>
    <n v="1835716.3740000001"/>
    <n v="152976.3645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0"/>
    <x v="436"/>
    <x v="0"/>
    <m/>
    <x v="1"/>
    <x v="1"/>
    <x v="5"/>
    <x v="69"/>
    <n v="16.5"/>
    <n v="76.969239999999999"/>
    <n v="26.95"/>
    <n v="2074.3210180000001"/>
    <m/>
    <n v="2074.3210180000001"/>
    <n v="2074321.0180000002"/>
    <n v="172860.08483333336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0"/>
    <x v="436"/>
    <x v="0"/>
    <m/>
    <x v="1"/>
    <x v="2"/>
    <x v="5"/>
    <x v="69"/>
    <n v="16.5"/>
    <n v="76.969239999999999"/>
    <n v="26.95"/>
    <n v="2074.3210180000001"/>
    <m/>
    <n v="2074.3210180000001"/>
    <n v="2074321.0180000002"/>
    <n v="172860.08483333336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1"/>
    <x v="437"/>
    <x v="0"/>
    <m/>
    <x v="1"/>
    <x v="1"/>
    <x v="5"/>
    <x v="69"/>
    <n v="6"/>
    <n v="76.969239999999999"/>
    <n v="9.8000000000000007"/>
    <n v="754.29855200000009"/>
    <m/>
    <n v="754.29855200000009"/>
    <n v="754298.55200000014"/>
    <n v="62858.212666666681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1"/>
    <x v="437"/>
    <x v="0"/>
    <m/>
    <x v="1"/>
    <x v="2"/>
    <x v="5"/>
    <x v="69"/>
    <n v="6"/>
    <n v="76.969239999999999"/>
    <n v="9.8000000000000007"/>
    <n v="754.29855200000009"/>
    <m/>
    <n v="754.29855200000009"/>
    <n v="754298.55200000014"/>
    <n v="62858.212666666681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2"/>
    <x v="438"/>
    <x v="0"/>
    <m/>
    <x v="1"/>
    <x v="1"/>
    <x v="6"/>
    <x v="74"/>
    <n v="12"/>
    <n v="76.969239999999999"/>
    <n v="21.6"/>
    <n v="1662.5355840000002"/>
    <m/>
    <n v="1662.5355840000002"/>
    <n v="1662535.5840000003"/>
    <n v="138544.63200000001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2"/>
    <x v="438"/>
    <x v="0"/>
    <m/>
    <x v="1"/>
    <x v="2"/>
    <x v="6"/>
    <x v="75"/>
    <n v="12"/>
    <n v="76.969239999999999"/>
    <n v="19.2"/>
    <n v="1477.8094079999998"/>
    <m/>
    <n v="1477.8094079999998"/>
    <n v="1477809.4079999998"/>
    <n v="123150.78399999999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3"/>
    <x v="439"/>
    <x v="0"/>
    <m/>
    <x v="1"/>
    <x v="1"/>
    <x v="6"/>
    <x v="74"/>
    <n v="15"/>
    <n v="76.969239999999999"/>
    <n v="27"/>
    <n v="2078.16948"/>
    <m/>
    <n v="2078.16948"/>
    <n v="2078169.48"/>
    <n v="173180.79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3"/>
    <x v="439"/>
    <x v="0"/>
    <m/>
    <x v="1"/>
    <x v="2"/>
    <x v="6"/>
    <x v="75"/>
    <n v="15"/>
    <n v="76.969239999999999"/>
    <n v="24"/>
    <n v="1847.2617599999999"/>
    <m/>
    <n v="1847.2617599999999"/>
    <n v="1847261.7599999998"/>
    <n v="153938.47999999998"/>
    <m/>
    <m/>
    <n v="3093"/>
    <n v="3094"/>
    <m/>
    <m/>
    <m/>
    <m/>
    <n v="133"/>
    <m/>
    <n v="2022"/>
    <m/>
    <m/>
    <m/>
  </r>
  <r>
    <x v="1"/>
    <x v="10"/>
    <x v="27"/>
    <x v="38"/>
    <x v="2"/>
    <x v="1"/>
    <x v="3"/>
    <x v="413"/>
    <x v="440"/>
    <x v="0"/>
    <m/>
    <x v="1"/>
    <x v="1"/>
    <x v="2"/>
    <x v="70"/>
    <n v="13.5"/>
    <n v="79.969239999999999"/>
    <n v="27.9"/>
    <n v="2231.1417959999999"/>
    <n v="0"/>
    <n v="2231.1417959999999"/>
    <n v="2231141.7960000001"/>
    <n v="185928.48300000001"/>
    <s v="H199001331"/>
    <s v="H599001331"/>
    <n v="3093"/>
    <n v="3094"/>
    <s v=" "/>
    <s v=" "/>
    <s v=" "/>
    <s v=" "/>
    <n v="133"/>
    <m/>
    <n v="2022"/>
    <m/>
    <m/>
    <m/>
  </r>
  <r>
    <x v="1"/>
    <x v="10"/>
    <x v="27"/>
    <x v="38"/>
    <x v="2"/>
    <x v="1"/>
    <x v="3"/>
    <x v="413"/>
    <x v="440"/>
    <x v="0"/>
    <m/>
    <x v="1"/>
    <x v="2"/>
    <x v="2"/>
    <x v="70"/>
    <n v="13.5"/>
    <n v="79.969239999999999"/>
    <n v="27.9"/>
    <n v="2231.1417959999999"/>
    <m/>
    <n v="2231.1417959999999"/>
    <n v="2231141.7960000001"/>
    <n v="185928.48300000001"/>
    <s v="H199001331"/>
    <s v="H599001331"/>
    <n v="3093"/>
    <n v="3094"/>
    <s v=" "/>
    <s v=" "/>
    <s v=" "/>
    <s v=" "/>
    <n v="133"/>
    <m/>
    <n v="2022"/>
    <m/>
    <m/>
    <m/>
  </r>
  <r>
    <x v="1"/>
    <x v="10"/>
    <x v="27"/>
    <x v="38"/>
    <x v="2"/>
    <x v="0"/>
    <x v="4"/>
    <x v="474"/>
    <x v="441"/>
    <x v="0"/>
    <m/>
    <x v="1"/>
    <x v="1"/>
    <x v="4"/>
    <x v="69"/>
    <n v="4.5"/>
    <n v="79.969239999999999"/>
    <n v="7.35"/>
    <n v="587.77391399999999"/>
    <m/>
    <n v="587.77391399999999"/>
    <n v="587773.91399999999"/>
    <n v="48981.159500000002"/>
    <s v="H199001331"/>
    <s v="C799001331"/>
    <n v="3093"/>
    <n v="3094"/>
    <m/>
    <m/>
    <m/>
    <m/>
    <n v="133"/>
    <m/>
    <n v="2022"/>
    <m/>
    <m/>
    <m/>
  </r>
  <r>
    <x v="1"/>
    <x v="10"/>
    <x v="27"/>
    <x v="38"/>
    <x v="2"/>
    <x v="0"/>
    <x v="4"/>
    <x v="474"/>
    <x v="441"/>
    <x v="0"/>
    <m/>
    <x v="1"/>
    <x v="2"/>
    <x v="4"/>
    <x v="73"/>
    <n v="4.5"/>
    <n v="79.969239999999999"/>
    <n v="7.95"/>
    <n v="635.75545799999998"/>
    <m/>
    <n v="635.75545799999998"/>
    <n v="635755.45799999998"/>
    <n v="52979.621500000001"/>
    <s v="H199001331"/>
    <s v="C799001331"/>
    <n v="3093"/>
    <n v="3094"/>
    <m/>
    <m/>
    <m/>
    <m/>
    <n v="133"/>
    <m/>
    <n v="2022"/>
    <m/>
    <m/>
    <m/>
  </r>
  <r>
    <x v="1"/>
    <x v="10"/>
    <x v="27"/>
    <x v="38"/>
    <x v="2"/>
    <x v="0"/>
    <x v="2"/>
    <x v="475"/>
    <x v="442"/>
    <x v="0"/>
    <m/>
    <x v="1"/>
    <x v="1"/>
    <x v="6"/>
    <x v="74"/>
    <n v="3"/>
    <n v="85.969239999999999"/>
    <n v="5.4"/>
    <n v="464.23389600000002"/>
    <m/>
    <n v="464.23389600000002"/>
    <n v="464233.89600000001"/>
    <n v="38686.158000000003"/>
    <m/>
    <m/>
    <n v="3093"/>
    <n v="3094"/>
    <m/>
    <m/>
    <m/>
    <m/>
    <n v="133"/>
    <m/>
    <n v="2022"/>
    <m/>
    <m/>
    <m/>
  </r>
  <r>
    <x v="1"/>
    <x v="10"/>
    <x v="27"/>
    <x v="38"/>
    <x v="2"/>
    <x v="0"/>
    <x v="2"/>
    <x v="475"/>
    <x v="442"/>
    <x v="0"/>
    <m/>
    <x v="1"/>
    <x v="2"/>
    <x v="6"/>
    <x v="75"/>
    <n v="3"/>
    <n v="85.969239999999999"/>
    <n v="4.8"/>
    <n v="412.65235200000001"/>
    <m/>
    <n v="412.65235200000001"/>
    <n v="412652.35200000001"/>
    <n v="34387.696000000004"/>
    <m/>
    <m/>
    <n v="3093"/>
    <n v="3094"/>
    <m/>
    <m/>
    <m/>
    <m/>
    <n v="133"/>
    <m/>
    <n v="2022"/>
    <m/>
    <m/>
    <m/>
  </r>
  <r>
    <x v="1"/>
    <x v="10"/>
    <x v="27"/>
    <x v="39"/>
    <x v="2"/>
    <x v="1"/>
    <x v="2"/>
    <x v="463"/>
    <x v="0"/>
    <x v="0"/>
    <m/>
    <x v="2"/>
    <x v="1"/>
    <x v="5"/>
    <x v="76"/>
    <n v="7.5"/>
    <n v="76.969239999999999"/>
    <n v="3.625"/>
    <n v="279.01349499999998"/>
    <n v="0"/>
    <n v="279.01349499999998"/>
    <n v="279013.495"/>
    <n v="23251.124583333334"/>
    <s v=" "/>
    <s v=" "/>
    <n v="3093"/>
    <n v="3094"/>
    <s v=" "/>
    <s v=" "/>
    <s v=" "/>
    <s v=" "/>
    <n v="133"/>
    <m/>
    <n v="2022"/>
    <m/>
    <m/>
    <m/>
  </r>
  <r>
    <x v="1"/>
    <x v="10"/>
    <x v="27"/>
    <x v="39"/>
    <x v="2"/>
    <x v="1"/>
    <x v="2"/>
    <x v="463"/>
    <x v="0"/>
    <x v="0"/>
    <m/>
    <x v="2"/>
    <x v="2"/>
    <x v="5"/>
    <x v="21"/>
    <n v="7.5"/>
    <n v="76.969239999999999"/>
    <n v="2.875"/>
    <n v="221.286565"/>
    <n v="0"/>
    <n v="221.286565"/>
    <n v="221286.565"/>
    <n v="18440.547083333335"/>
    <s v=" "/>
    <s v=" "/>
    <n v="3093"/>
    <n v="3094"/>
    <s v=" "/>
    <s v=" "/>
    <s v=" "/>
    <s v=" "/>
    <n v="133"/>
    <m/>
    <n v="2022"/>
    <m/>
    <m/>
    <m/>
  </r>
  <r>
    <x v="1"/>
    <x v="10"/>
    <x v="27"/>
    <x v="39"/>
    <x v="2"/>
    <x v="1"/>
    <x v="2"/>
    <x v="464"/>
    <x v="430"/>
    <x v="0"/>
    <m/>
    <x v="1"/>
    <x v="1"/>
    <x v="2"/>
    <x v="10"/>
    <n v="16.5"/>
    <n v="76.969239999999999"/>
    <n v="12.1"/>
    <n v="931.32780400000001"/>
    <n v="0"/>
    <n v="931.32780400000001"/>
    <n v="931327.804"/>
    <n v="77610.650333333338"/>
    <s v=" "/>
    <s v=" "/>
    <n v="3093"/>
    <n v="3094"/>
    <s v=" "/>
    <s v=" "/>
    <s v=" "/>
    <s v=" "/>
    <n v="133"/>
    <m/>
    <n v="2022"/>
    <m/>
    <m/>
    <m/>
  </r>
  <r>
    <x v="1"/>
    <x v="10"/>
    <x v="27"/>
    <x v="39"/>
    <x v="2"/>
    <x v="0"/>
    <x v="2"/>
    <x v="464"/>
    <x v="430"/>
    <x v="0"/>
    <m/>
    <x v="1"/>
    <x v="2"/>
    <x v="2"/>
    <x v="10"/>
    <n v="16.5"/>
    <n v="76.969239999999999"/>
    <n v="12.1"/>
    <n v="931.32780400000001"/>
    <m/>
    <n v="931.32780400000001"/>
    <n v="931327.804"/>
    <n v="77610.650333333338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66"/>
    <x v="431"/>
    <x v="0"/>
    <m/>
    <x v="1"/>
    <x v="1"/>
    <x v="1"/>
    <x v="63"/>
    <n v="6"/>
    <n v="76.969239999999999"/>
    <n v="3.4"/>
    <n v="261.69541599999997"/>
    <m/>
    <n v="261.69541599999997"/>
    <n v="261695.41599999997"/>
    <n v="21807.951333333331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66"/>
    <x v="431"/>
    <x v="0"/>
    <m/>
    <x v="1"/>
    <x v="2"/>
    <x v="1"/>
    <x v="43"/>
    <n v="6"/>
    <n v="76.969239999999999"/>
    <n v="3.7"/>
    <n v="284.78618800000004"/>
    <m/>
    <n v="284.78618800000004"/>
    <n v="284786.18800000002"/>
    <n v="23732.182333333334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5"/>
    <x v="432"/>
    <x v="0"/>
    <m/>
    <x v="1"/>
    <x v="1"/>
    <x v="1"/>
    <x v="63"/>
    <n v="24"/>
    <n v="76.969239999999999"/>
    <n v="13.6"/>
    <n v="1046.7816639999999"/>
    <m/>
    <n v="1046.7816639999999"/>
    <n v="1046781.6639999999"/>
    <n v="87231.805333333323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5"/>
    <x v="432"/>
    <x v="0"/>
    <m/>
    <x v="1"/>
    <x v="2"/>
    <x v="1"/>
    <x v="43"/>
    <n v="24"/>
    <n v="76.969239999999999"/>
    <n v="14.8"/>
    <n v="1139.1447520000002"/>
    <m/>
    <n v="1139.1447520000002"/>
    <n v="1139144.7520000001"/>
    <n v="94928.729333333336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6"/>
    <x v="433"/>
    <x v="0"/>
    <m/>
    <x v="1"/>
    <x v="1"/>
    <x v="3"/>
    <x v="77"/>
    <n v="30"/>
    <n v="76.969239999999999"/>
    <n v="20.5"/>
    <n v="1577.86942"/>
    <m/>
    <n v="1577.86942"/>
    <n v="1577869.42"/>
    <n v="131489.11833333332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6"/>
    <x v="433"/>
    <x v="0"/>
    <m/>
    <x v="1"/>
    <x v="2"/>
    <x v="3"/>
    <x v="12"/>
    <n v="30"/>
    <n v="76.969239999999999"/>
    <n v="16"/>
    <n v="1231.50784"/>
    <m/>
    <n v="1231.50784"/>
    <n v="1231507.8400000001"/>
    <n v="102625.65333333334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7"/>
    <x v="434"/>
    <x v="0"/>
    <m/>
    <x v="1"/>
    <x v="1"/>
    <x v="4"/>
    <x v="1"/>
    <n v="12"/>
    <n v="76.969239999999999"/>
    <n v="5.2"/>
    <n v="400.240048"/>
    <m/>
    <n v="400.240048"/>
    <n v="400240.04800000001"/>
    <n v="33353.337333333337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7"/>
    <x v="434"/>
    <x v="0"/>
    <m/>
    <x v="1"/>
    <x v="2"/>
    <x v="4"/>
    <x v="27"/>
    <n v="12"/>
    <n v="76.969239999999999"/>
    <n v="7.8"/>
    <n v="600.36007199999995"/>
    <m/>
    <n v="600.36007199999995"/>
    <n v="600360.07199999993"/>
    <n v="50030.005999999994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8"/>
    <x v="435"/>
    <x v="0"/>
    <m/>
    <x v="1"/>
    <x v="1"/>
    <x v="4"/>
    <x v="1"/>
    <n v="13.5"/>
    <n v="76.969239999999999"/>
    <n v="5.85"/>
    <n v="450.27005399999996"/>
    <m/>
    <n v="450.27005399999996"/>
    <n v="450270.05399999995"/>
    <n v="37522.504499999995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68"/>
    <x v="435"/>
    <x v="0"/>
    <m/>
    <x v="1"/>
    <x v="2"/>
    <x v="4"/>
    <x v="27"/>
    <n v="13.5"/>
    <n v="76.969239999999999"/>
    <n v="8.7750000000000004"/>
    <n v="675.405081"/>
    <m/>
    <n v="675.405081"/>
    <n v="675405.08100000001"/>
    <n v="56283.75675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0"/>
    <x v="436"/>
    <x v="0"/>
    <m/>
    <x v="1"/>
    <x v="1"/>
    <x v="5"/>
    <x v="76"/>
    <n v="16.5"/>
    <n v="76.969239999999999"/>
    <n v="7.9749999999999996"/>
    <n v="613.82968899999992"/>
    <m/>
    <n v="613.82968899999992"/>
    <n v="613829.6889999999"/>
    <n v="51152.474083333327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0"/>
    <x v="436"/>
    <x v="0"/>
    <m/>
    <x v="1"/>
    <x v="2"/>
    <x v="5"/>
    <x v="21"/>
    <n v="16.5"/>
    <n v="76.969239999999999"/>
    <n v="6.3250000000000002"/>
    <n v="486.830443"/>
    <m/>
    <n v="486.830443"/>
    <n v="486830.44300000003"/>
    <n v="40569.203583333336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1"/>
    <x v="437"/>
    <x v="0"/>
    <m/>
    <x v="1"/>
    <x v="1"/>
    <x v="5"/>
    <x v="76"/>
    <n v="6"/>
    <n v="76.969239999999999"/>
    <n v="2.9"/>
    <n v="223.21079599999999"/>
    <m/>
    <n v="223.21079599999999"/>
    <n v="223210.796"/>
    <n v="18600.899666666668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1"/>
    <x v="437"/>
    <x v="0"/>
    <m/>
    <x v="1"/>
    <x v="2"/>
    <x v="5"/>
    <x v="21"/>
    <n v="6"/>
    <n v="76.969239999999999"/>
    <n v="2.2999999999999998"/>
    <n v="177.02925199999999"/>
    <m/>
    <n v="177.02925199999999"/>
    <n v="177029.25199999998"/>
    <n v="14752.437666666665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2"/>
    <x v="438"/>
    <x v="0"/>
    <m/>
    <x v="1"/>
    <x v="1"/>
    <x v="6"/>
    <x v="7"/>
    <n v="12"/>
    <n v="76.969239999999999"/>
    <n v="4.4000000000000004"/>
    <n v="338.66465600000004"/>
    <m/>
    <n v="338.66465600000004"/>
    <n v="338664.65600000002"/>
    <n v="28222.054666666667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2"/>
    <x v="438"/>
    <x v="0"/>
    <m/>
    <x v="1"/>
    <x v="2"/>
    <x v="6"/>
    <x v="68"/>
    <n v="12"/>
    <n v="76.969239999999999"/>
    <n v="5.4"/>
    <n v="415.63389600000005"/>
    <m/>
    <n v="415.63389600000005"/>
    <n v="415633.89600000007"/>
    <n v="34636.158000000003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3"/>
    <x v="439"/>
    <x v="0"/>
    <m/>
    <x v="1"/>
    <x v="1"/>
    <x v="6"/>
    <x v="7"/>
    <n v="15"/>
    <n v="76.969239999999999"/>
    <n v="5.5"/>
    <n v="423.33082000000002"/>
    <m/>
    <n v="423.33082000000002"/>
    <n v="423330.82"/>
    <n v="35277.568333333336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3"/>
    <x v="439"/>
    <x v="0"/>
    <m/>
    <x v="1"/>
    <x v="2"/>
    <x v="6"/>
    <x v="68"/>
    <n v="15"/>
    <n v="76.969239999999999"/>
    <n v="6.75"/>
    <n v="519.54237000000001"/>
    <m/>
    <n v="519.54237000000001"/>
    <n v="519542.37"/>
    <n v="43295.197500000002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4"/>
    <x v="474"/>
    <x v="441"/>
    <x v="0"/>
    <m/>
    <x v="1"/>
    <x v="1"/>
    <x v="4"/>
    <x v="1"/>
    <n v="4.5"/>
    <n v="79.597669999999994"/>
    <n v="1.95"/>
    <n v="155.21545649999999"/>
    <m/>
    <n v="155.21545649999999"/>
    <n v="155215.4565"/>
    <n v="12934.621375000001"/>
    <s v="H199001331"/>
    <s v="C799001331"/>
    <n v="3093"/>
    <n v="3094"/>
    <m/>
    <m/>
    <m/>
    <m/>
    <n v="133"/>
    <m/>
    <n v="2022"/>
    <m/>
    <m/>
    <m/>
  </r>
  <r>
    <x v="1"/>
    <x v="10"/>
    <x v="27"/>
    <x v="39"/>
    <x v="2"/>
    <x v="0"/>
    <x v="4"/>
    <x v="474"/>
    <x v="441"/>
    <x v="0"/>
    <m/>
    <x v="1"/>
    <x v="2"/>
    <x v="4"/>
    <x v="27"/>
    <n v="4.5"/>
    <n v="79.597669999999994"/>
    <n v="2.9249999999999998"/>
    <n v="232.82318474999997"/>
    <m/>
    <n v="232.82318474999997"/>
    <n v="232823.18474999996"/>
    <n v="19401.932062499996"/>
    <s v="H199001331"/>
    <s v="C799001331"/>
    <n v="3093"/>
    <n v="3094"/>
    <m/>
    <m/>
    <m/>
    <m/>
    <n v="133"/>
    <m/>
    <n v="2022"/>
    <m/>
    <m/>
    <m/>
  </r>
  <r>
    <x v="1"/>
    <x v="10"/>
    <x v="27"/>
    <x v="39"/>
    <x v="2"/>
    <x v="0"/>
    <x v="3"/>
    <x v="413"/>
    <x v="440"/>
    <x v="0"/>
    <m/>
    <x v="1"/>
    <x v="1"/>
    <x v="2"/>
    <x v="10"/>
    <n v="13.5"/>
    <n v="79.969239999999999"/>
    <n v="9.9"/>
    <n v="791.69547599999999"/>
    <m/>
    <n v="791.69547599999999"/>
    <n v="791695.47600000002"/>
    <n v="65974.623000000007"/>
    <s v="H199001331"/>
    <s v="H599001331"/>
    <n v="3093"/>
    <n v="3094"/>
    <m/>
    <m/>
    <m/>
    <m/>
    <n v="133"/>
    <m/>
    <n v="2022"/>
    <m/>
    <m/>
    <m/>
  </r>
  <r>
    <x v="1"/>
    <x v="10"/>
    <x v="27"/>
    <x v="39"/>
    <x v="2"/>
    <x v="0"/>
    <x v="3"/>
    <x v="413"/>
    <x v="440"/>
    <x v="0"/>
    <m/>
    <x v="1"/>
    <x v="2"/>
    <x v="2"/>
    <x v="10"/>
    <n v="13.5"/>
    <n v="79.969239999999999"/>
    <n v="9.9"/>
    <n v="791.69547599999999"/>
    <m/>
    <n v="791.69547599999999"/>
    <n v="791695.47600000002"/>
    <n v="65974.623000000007"/>
    <s v="H199001331"/>
    <s v="H599001331"/>
    <n v="3093"/>
    <n v="3094"/>
    <m/>
    <m/>
    <m/>
    <m/>
    <n v="133"/>
    <m/>
    <n v="2022"/>
    <m/>
    <m/>
    <m/>
  </r>
  <r>
    <x v="1"/>
    <x v="10"/>
    <x v="27"/>
    <x v="39"/>
    <x v="2"/>
    <x v="0"/>
    <x v="2"/>
    <x v="475"/>
    <x v="442"/>
    <x v="0"/>
    <m/>
    <x v="1"/>
    <x v="1"/>
    <x v="6"/>
    <x v="7"/>
    <n v="3"/>
    <n v="85.969239999999999"/>
    <n v="1.1000000000000001"/>
    <n v="94.566164000000001"/>
    <m/>
    <n v="94.566164000000001"/>
    <n v="94566.164000000004"/>
    <n v="7880.5136666666667"/>
    <m/>
    <m/>
    <n v="3093"/>
    <n v="3094"/>
    <m/>
    <m/>
    <m/>
    <m/>
    <n v="133"/>
    <m/>
    <n v="2022"/>
    <m/>
    <m/>
    <m/>
  </r>
  <r>
    <x v="1"/>
    <x v="10"/>
    <x v="27"/>
    <x v="39"/>
    <x v="2"/>
    <x v="0"/>
    <x v="2"/>
    <x v="475"/>
    <x v="442"/>
    <x v="0"/>
    <m/>
    <x v="1"/>
    <x v="2"/>
    <x v="6"/>
    <x v="68"/>
    <n v="3"/>
    <n v="85.969239999999999"/>
    <n v="1.35"/>
    <n v="116.058474"/>
    <m/>
    <n v="116.058474"/>
    <n v="116058.474"/>
    <n v="9671.5395000000008"/>
    <m/>
    <m/>
    <n v="3093"/>
    <n v="3094"/>
    <m/>
    <m/>
    <m/>
    <m/>
    <n v="133"/>
    <m/>
    <n v="2022"/>
    <m/>
    <m/>
    <m/>
  </r>
  <r>
    <x v="0"/>
    <x v="10"/>
    <x v="28"/>
    <x v="40"/>
    <x v="0"/>
    <x v="0"/>
    <x v="2"/>
    <x v="1"/>
    <x v="0"/>
    <x v="0"/>
    <m/>
    <x v="0"/>
    <x v="3"/>
    <x v="0"/>
    <x v="0"/>
    <m/>
    <n v="0"/>
    <n v="0"/>
    <n v="0"/>
    <n v="828"/>
    <n v="828"/>
    <n v="828000"/>
    <n v="69000"/>
    <s v=" "/>
    <s v=" "/>
    <n v="3093"/>
    <n v="3094"/>
    <s v=" "/>
    <s v=" "/>
    <s v=" "/>
    <s v=" "/>
    <n v="141"/>
    <m/>
    <n v="2022"/>
    <m/>
    <m/>
    <m/>
  </r>
  <r>
    <x v="0"/>
    <x v="10"/>
    <x v="28"/>
    <x v="40"/>
    <x v="0"/>
    <x v="0"/>
    <x v="2"/>
    <x v="0"/>
    <x v="0"/>
    <x v="0"/>
    <m/>
    <x v="0"/>
    <x v="0"/>
    <x v="0"/>
    <x v="0"/>
    <m/>
    <n v="0"/>
    <n v="0"/>
    <n v="0"/>
    <n v="862.55100000000004"/>
    <n v="862.55100000000004"/>
    <n v="862551"/>
    <n v="71879.25"/>
    <s v=" "/>
    <s v=" "/>
    <n v="3093"/>
    <n v="3094"/>
    <s v=" "/>
    <s v=" "/>
    <s v=" "/>
    <s v=" "/>
    <n v="141"/>
    <m/>
    <n v="2022"/>
    <s v="Specialister, övergripande ansvar"/>
    <m/>
    <m/>
  </r>
  <r>
    <x v="0"/>
    <x v="10"/>
    <x v="28"/>
    <x v="40"/>
    <x v="0"/>
    <x v="0"/>
    <x v="2"/>
    <x v="2"/>
    <x v="0"/>
    <x v="0"/>
    <m/>
    <x v="0"/>
    <x v="0"/>
    <x v="0"/>
    <x v="0"/>
    <m/>
    <m/>
    <n v="0"/>
    <n v="0"/>
    <n v="176"/>
    <n v="176"/>
    <n v="176000"/>
    <n v="14666.666666666666"/>
    <s v=" "/>
    <s v=" "/>
    <n v="3093"/>
    <n v="3094"/>
    <s v=" "/>
    <s v=" "/>
    <s v=" "/>
    <s v=" "/>
    <n v="141"/>
    <m/>
    <n v="2022"/>
    <m/>
    <m/>
    <m/>
  </r>
  <r>
    <x v="0"/>
    <x v="10"/>
    <x v="28"/>
    <x v="40"/>
    <x v="0"/>
    <x v="0"/>
    <x v="2"/>
    <x v="3"/>
    <x v="0"/>
    <x v="0"/>
    <m/>
    <x v="0"/>
    <x v="0"/>
    <x v="0"/>
    <x v="0"/>
    <m/>
    <n v="0"/>
    <n v="0"/>
    <n v="0"/>
    <n v="5553"/>
    <n v="5553"/>
    <n v="5553000"/>
    <n v="462750"/>
    <s v=" "/>
    <s v=" "/>
    <n v="3093"/>
    <n v="3094"/>
    <s v=" "/>
    <s v=" "/>
    <s v=" "/>
    <s v=" "/>
    <n v="141"/>
    <m/>
    <n v="2022"/>
    <m/>
    <m/>
    <m/>
  </r>
  <r>
    <x v="0"/>
    <x v="10"/>
    <x v="28"/>
    <x v="40"/>
    <x v="0"/>
    <x v="0"/>
    <x v="2"/>
    <x v="410"/>
    <x v="0"/>
    <x v="0"/>
    <m/>
    <x v="0"/>
    <x v="0"/>
    <x v="0"/>
    <x v="0"/>
    <m/>
    <m/>
    <n v="0"/>
    <n v="0"/>
    <n v="83"/>
    <n v="83"/>
    <n v="83000"/>
    <n v="6916.666666666667"/>
    <m/>
    <m/>
    <n v="3093"/>
    <n v="3094"/>
    <m/>
    <m/>
    <m/>
    <m/>
    <n v="141"/>
    <m/>
    <n v="2022"/>
    <m/>
    <m/>
    <m/>
  </r>
  <r>
    <x v="0"/>
    <x v="10"/>
    <x v="28"/>
    <x v="40"/>
    <x v="0"/>
    <x v="0"/>
    <x v="2"/>
    <x v="409"/>
    <x v="0"/>
    <x v="0"/>
    <m/>
    <x v="0"/>
    <x v="0"/>
    <x v="0"/>
    <x v="0"/>
    <m/>
    <m/>
    <n v="0"/>
    <n v="0"/>
    <n v="1239"/>
    <n v="1239"/>
    <n v="1239000"/>
    <n v="103250"/>
    <m/>
    <m/>
    <n v="3093"/>
    <n v="3094"/>
    <m/>
    <m/>
    <m/>
    <m/>
    <n v="141"/>
    <m/>
    <n v="2022"/>
    <m/>
    <m/>
    <m/>
  </r>
  <r>
    <x v="1"/>
    <x v="10"/>
    <x v="28"/>
    <x v="40"/>
    <x v="2"/>
    <x v="0"/>
    <x v="2"/>
    <x v="100"/>
    <x v="0"/>
    <x v="0"/>
    <n v="1"/>
    <x v="5"/>
    <x v="3"/>
    <x v="0"/>
    <x v="0"/>
    <m/>
    <n v="0"/>
    <n v="0"/>
    <n v="0"/>
    <n v="8400"/>
    <n v="8400"/>
    <n v="8400000"/>
    <n v="700000"/>
    <s v=" "/>
    <s v=" "/>
    <n v="3093"/>
    <n v="3094"/>
    <s v=" "/>
    <s v=" "/>
    <s v=" "/>
    <s v=" "/>
    <n v="141"/>
    <m/>
    <n v="2022"/>
    <m/>
    <m/>
    <m/>
  </r>
  <r>
    <x v="1"/>
    <x v="10"/>
    <x v="28"/>
    <x v="40"/>
    <x v="2"/>
    <x v="1"/>
    <x v="2"/>
    <x v="37"/>
    <x v="0"/>
    <x v="0"/>
    <n v="1"/>
    <x v="2"/>
    <x v="0"/>
    <x v="0"/>
    <x v="7"/>
    <n v="60"/>
    <n v="108.99"/>
    <n v="22"/>
    <n v="2397.7799999999997"/>
    <m/>
    <n v="2397.7799999999997"/>
    <n v="2397779.9999999995"/>
    <n v="199814.99999999997"/>
    <m/>
    <m/>
    <n v="3093"/>
    <n v="3094"/>
    <m/>
    <m/>
    <m/>
    <m/>
    <n v="141"/>
    <m/>
    <n v="2022"/>
    <m/>
    <m/>
    <m/>
  </r>
  <r>
    <x v="1"/>
    <x v="10"/>
    <x v="28"/>
    <x v="41"/>
    <x v="2"/>
    <x v="0"/>
    <x v="20"/>
    <x v="476"/>
    <x v="443"/>
    <x v="0"/>
    <n v="0.75"/>
    <x v="1"/>
    <x v="1"/>
    <x v="2"/>
    <x v="20"/>
    <n v="7.5"/>
    <n v="78.776229999999998"/>
    <n v="3.125"/>
    <n v="246.17571874999999"/>
    <n v="0"/>
    <n v="246.17571874999999"/>
    <n v="246175.71875"/>
    <n v="20514.64322916666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6"/>
    <x v="443"/>
    <x v="0"/>
    <n v="0.75"/>
    <x v="1"/>
    <x v="2"/>
    <x v="2"/>
    <x v="20"/>
    <n v="7.5"/>
    <n v="78.776229999999998"/>
    <n v="3.125"/>
    <n v="246.17571874999999"/>
    <n v="0"/>
    <n v="246.17571874999999"/>
    <n v="246175.71875"/>
    <n v="20514.64322916666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6"/>
    <x v="443"/>
    <x v="0"/>
    <n v="0.75"/>
    <x v="1"/>
    <x v="1"/>
    <x v="1"/>
    <x v="20"/>
    <n v="7.5"/>
    <n v="78.776229999999998"/>
    <n v="3.125"/>
    <n v="246.17571874999999"/>
    <n v="0"/>
    <n v="246.17571874999999"/>
    <n v="246175.71875"/>
    <n v="20514.64322916666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7"/>
    <x v="444"/>
    <x v="0"/>
    <n v="0.75"/>
    <x v="1"/>
    <x v="1"/>
    <x v="1"/>
    <x v="20"/>
    <n v="15"/>
    <n v="78.776229999999998"/>
    <n v="6.25"/>
    <n v="492.35143749999997"/>
    <n v="0"/>
    <n v="492.35143749999997"/>
    <n v="492351.4375"/>
    <n v="41029.286458333336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6"/>
    <x v="443"/>
    <x v="0"/>
    <n v="0.75"/>
    <x v="1"/>
    <x v="2"/>
    <x v="1"/>
    <x v="21"/>
    <n v="7.5"/>
    <n v="78.776229999999998"/>
    <n v="2.875"/>
    <n v="226.48166125"/>
    <n v="0"/>
    <n v="226.48166125"/>
    <n v="226481.66125"/>
    <n v="18873.471770833334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7"/>
    <x v="444"/>
    <x v="0"/>
    <n v="0.75"/>
    <x v="1"/>
    <x v="2"/>
    <x v="1"/>
    <x v="21"/>
    <n v="15"/>
    <n v="78.776229999999998"/>
    <n v="5.75"/>
    <n v="452.9633225"/>
    <n v="0"/>
    <n v="452.9633225"/>
    <n v="452963.32250000001"/>
    <n v="37746.943541666667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3"/>
    <x v="478"/>
    <x v="445"/>
    <x v="0"/>
    <n v="0.75"/>
    <x v="1"/>
    <x v="1"/>
    <x v="2"/>
    <x v="20"/>
    <n v="7.5"/>
    <n v="80.776229999999998"/>
    <n v="3.125"/>
    <n v="252.42571874999999"/>
    <n v="0"/>
    <n v="252.42571874999999"/>
    <n v="252425.71875"/>
    <n v="21035.4765625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3"/>
    <x v="478"/>
    <x v="445"/>
    <x v="0"/>
    <n v="0.75"/>
    <x v="1"/>
    <x v="2"/>
    <x v="2"/>
    <x v="20"/>
    <n v="7.5"/>
    <n v="80.776229999999998"/>
    <n v="3.125"/>
    <n v="252.42571874999999"/>
    <n v="0"/>
    <n v="252.42571874999999"/>
    <n v="252425.71875"/>
    <n v="21035.4765625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9"/>
    <x v="446"/>
    <x v="0"/>
    <n v="0.75"/>
    <x v="1"/>
    <x v="1"/>
    <x v="2"/>
    <x v="20"/>
    <n v="3.5"/>
    <n v="81.776229999999998"/>
    <n v="1.4583333333333333"/>
    <n v="119.25700208333332"/>
    <n v="0"/>
    <n v="119.25700208333332"/>
    <n v="119257.00208333333"/>
    <n v="9938.083506944443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9"/>
    <x v="446"/>
    <x v="0"/>
    <n v="0.75"/>
    <x v="1"/>
    <x v="2"/>
    <x v="2"/>
    <x v="20"/>
    <n v="3.5"/>
    <n v="81.776229999999998"/>
    <n v="1.4583333333333333"/>
    <n v="119.25700208333332"/>
    <n v="0"/>
    <n v="119.25700208333332"/>
    <n v="119257.00208333333"/>
    <n v="9938.083506944443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9"/>
    <x v="446"/>
    <x v="0"/>
    <n v="0.75"/>
    <x v="1"/>
    <x v="1"/>
    <x v="3"/>
    <x v="35"/>
    <n v="4"/>
    <n v="81.776229999999998"/>
    <n v="1.3333333333333333"/>
    <n v="109.03497333333333"/>
    <n v="0"/>
    <n v="109.03497333333333"/>
    <n v="109034.97333333333"/>
    <n v="9086.2477777777767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80"/>
    <x v="447"/>
    <x v="0"/>
    <n v="0.75"/>
    <x v="1"/>
    <x v="1"/>
    <x v="3"/>
    <x v="35"/>
    <n v="15"/>
    <n v="81.776229999999998"/>
    <n v="5"/>
    <n v="408.88114999999999"/>
    <n v="0"/>
    <n v="408.88114999999999"/>
    <n v="408881.14999999997"/>
    <n v="34073.429166666661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79"/>
    <x v="446"/>
    <x v="0"/>
    <n v="0.75"/>
    <x v="1"/>
    <x v="2"/>
    <x v="3"/>
    <x v="35"/>
    <n v="4"/>
    <n v="81.776229999999998"/>
    <n v="1.3333333333333333"/>
    <n v="109.03497333333333"/>
    <n v="0"/>
    <n v="109.03497333333333"/>
    <n v="109034.97333333333"/>
    <n v="9086.2477777777767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1"/>
    <x v="2"/>
    <x v="0"/>
    <x v="20"/>
    <x v="480"/>
    <x v="447"/>
    <x v="0"/>
    <n v="0.75"/>
    <x v="1"/>
    <x v="2"/>
    <x v="3"/>
    <x v="35"/>
    <n v="15"/>
    <n v="81.776229999999998"/>
    <n v="5"/>
    <n v="408.88114999999999"/>
    <n v="0"/>
    <n v="408.88114999999999"/>
    <n v="408881.14999999997"/>
    <n v="34073.429166666661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1"/>
    <x v="448"/>
    <x v="0"/>
    <n v="1"/>
    <x v="1"/>
    <x v="1"/>
    <x v="2"/>
    <x v="7"/>
    <n v="15"/>
    <n v="69.326229999999995"/>
    <n v="5.5"/>
    <n v="381.294265"/>
    <n v="0"/>
    <n v="381.294265"/>
    <n v="381294.26500000001"/>
    <n v="31774.522083333333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1"/>
    <x v="448"/>
    <x v="0"/>
    <n v="1"/>
    <x v="1"/>
    <x v="2"/>
    <x v="2"/>
    <x v="7"/>
    <n v="15"/>
    <n v="69.326229999999995"/>
    <n v="5.5"/>
    <n v="381.294265"/>
    <n v="0"/>
    <n v="381.294265"/>
    <n v="381294.26500000001"/>
    <n v="31774.522083333333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2"/>
    <x v="449"/>
    <x v="0"/>
    <n v="1"/>
    <x v="1"/>
    <x v="1"/>
    <x v="1"/>
    <x v="8"/>
    <n v="7.5"/>
    <n v="69.326229999999995"/>
    <n v="2.25"/>
    <n v="155.98401749999999"/>
    <n v="0"/>
    <n v="155.98401749999999"/>
    <n v="155984.01749999999"/>
    <n v="12998.66812499999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2"/>
    <x v="449"/>
    <x v="0"/>
    <n v="1"/>
    <x v="1"/>
    <x v="2"/>
    <x v="1"/>
    <x v="8"/>
    <n v="7.5"/>
    <n v="69.326229999999995"/>
    <n v="2.25"/>
    <n v="155.98401749999999"/>
    <n v="0"/>
    <n v="155.98401749999999"/>
    <n v="155984.01749999999"/>
    <n v="12998.66812499999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3"/>
    <x v="450"/>
    <x v="0"/>
    <n v="1"/>
    <x v="1"/>
    <x v="1"/>
    <x v="1"/>
    <x v="8"/>
    <n v="7.5"/>
    <n v="70.326229999999995"/>
    <n v="2.25"/>
    <n v="158.23401749999999"/>
    <n v="0"/>
    <n v="158.23401749999999"/>
    <n v="158234.01749999999"/>
    <n v="13186.16812499999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3"/>
    <x v="450"/>
    <x v="0"/>
    <n v="1"/>
    <x v="1"/>
    <x v="2"/>
    <x v="1"/>
    <x v="8"/>
    <n v="7.5"/>
    <n v="70.326229999999995"/>
    <n v="2.25"/>
    <n v="158.23401749999999"/>
    <n v="0"/>
    <n v="158.23401749999999"/>
    <n v="158234.01749999999"/>
    <n v="13186.16812499999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79"/>
    <x v="451"/>
    <x v="0"/>
    <n v="1"/>
    <x v="1"/>
    <x v="1"/>
    <x v="2"/>
    <x v="7"/>
    <n v="7.5"/>
    <n v="72.326229999999995"/>
    <n v="2.75"/>
    <n v="198.8971325"/>
    <n v="0"/>
    <n v="198.8971325"/>
    <n v="198897.13250000001"/>
    <n v="16574.76104166666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79"/>
    <x v="451"/>
    <x v="0"/>
    <n v="1"/>
    <x v="1"/>
    <x v="2"/>
    <x v="2"/>
    <x v="7"/>
    <n v="7.5"/>
    <n v="72.326229999999995"/>
    <n v="2.75"/>
    <n v="198.8971325"/>
    <n v="0"/>
    <n v="198.8971325"/>
    <n v="198897.13250000001"/>
    <n v="16574.761041666668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4"/>
    <x v="452"/>
    <x v="0"/>
    <n v="1"/>
    <x v="1"/>
    <x v="1"/>
    <x v="1"/>
    <x v="8"/>
    <n v="1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2"/>
    <x v="484"/>
    <x v="452"/>
    <x v="0"/>
    <n v="1"/>
    <x v="1"/>
    <x v="2"/>
    <x v="1"/>
    <x v="8"/>
    <n v="1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3"/>
    <x v="478"/>
    <x v="445"/>
    <x v="0"/>
    <n v="1"/>
    <x v="1"/>
    <x v="1"/>
    <x v="2"/>
    <x v="7"/>
    <n v="7.5"/>
    <n v="80.776229999999998"/>
    <n v="2.75"/>
    <n v="222.13463250000001"/>
    <n v="0"/>
    <n v="222.13463250000001"/>
    <n v="222134.63250000001"/>
    <n v="18511.219375000001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2"/>
    <x v="2"/>
    <x v="0"/>
    <x v="3"/>
    <x v="478"/>
    <x v="445"/>
    <x v="0"/>
    <n v="1"/>
    <x v="1"/>
    <x v="2"/>
    <x v="2"/>
    <x v="7"/>
    <n v="7.5"/>
    <n v="80.776229999999998"/>
    <n v="2.75"/>
    <n v="222.13463250000001"/>
    <n v="0"/>
    <n v="222.13463250000001"/>
    <n v="222134.63250000001"/>
    <n v="18511.219375000001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2"/>
    <x v="411"/>
    <x v="0"/>
    <x v="0"/>
    <n v="0.5"/>
    <x v="2"/>
    <x v="1"/>
    <x v="4"/>
    <x v="11"/>
    <n v="7.5"/>
    <n v="64.326229999999995"/>
    <n v="4.5"/>
    <n v="289.46803499999999"/>
    <n v="0"/>
    <n v="289.46803499999999"/>
    <n v="289468.03499999997"/>
    <n v="24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2"/>
    <x v="485"/>
    <x v="453"/>
    <x v="1"/>
    <n v="0.5"/>
    <x v="1"/>
    <x v="1"/>
    <x v="3"/>
    <x v="59"/>
    <n v="15"/>
    <n v="72.326229999999995"/>
    <n v="5"/>
    <n v="361.63114999999999"/>
    <n v="0"/>
    <n v="361.63114999999999"/>
    <n v="361631.14999999997"/>
    <n v="30135.929166666665"/>
    <s v=" "/>
    <s v=" 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2"/>
    <x v="485"/>
    <x v="453"/>
    <x v="1"/>
    <n v="0.5"/>
    <x v="1"/>
    <x v="2"/>
    <x v="3"/>
    <x v="59"/>
    <n v="15"/>
    <n v="72.326229999999995"/>
    <n v="5"/>
    <n v="361.63114999999999"/>
    <n v="0"/>
    <n v="361.63114999999999"/>
    <n v="361631.14999999997"/>
    <n v="30135.929166666665"/>
    <s v=" "/>
    <s v=" 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2"/>
    <x v="485"/>
    <x v="453"/>
    <x v="1"/>
    <n v="0.5"/>
    <x v="1"/>
    <x v="1"/>
    <x v="4"/>
    <x v="11"/>
    <n v="7.5"/>
    <n v="72.326229999999995"/>
    <n v="2.25"/>
    <n v="162.73401749999999"/>
    <n v="0"/>
    <n v="162.73401749999999"/>
    <n v="162734.01749999999"/>
    <n v="13561.168124999998"/>
    <s v=" "/>
    <s v=" 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2"/>
    <x v="486"/>
    <x v="454"/>
    <x v="0"/>
    <n v="0.5"/>
    <x v="1"/>
    <x v="1"/>
    <x v="2"/>
    <x v="33"/>
    <n v="7.5"/>
    <n v="72.326229999999995"/>
    <n v="6.875"/>
    <n v="497.24283124999999"/>
    <m/>
    <n v="497.24283124999999"/>
    <n v="497242.83124999999"/>
    <n v="41436.90260416666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86"/>
    <x v="454"/>
    <x v="0"/>
    <n v="0.5"/>
    <x v="1"/>
    <x v="2"/>
    <x v="2"/>
    <x v="33"/>
    <n v="7.5"/>
    <n v="72.326229999999995"/>
    <n v="6.875"/>
    <n v="497.24283124999999"/>
    <m/>
    <n v="497.24283124999999"/>
    <n v="497242.83124999999"/>
    <n v="41436.90260416666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87"/>
    <x v="455"/>
    <x v="0"/>
    <n v="0.5"/>
    <x v="1"/>
    <x v="1"/>
    <x v="2"/>
    <x v="33"/>
    <n v="7.5"/>
    <n v="72.326229999999995"/>
    <n v="6.875"/>
    <n v="497.24283124999999"/>
    <m/>
    <n v="497.24283124999999"/>
    <n v="497242.83124999999"/>
    <n v="41436.90260416666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87"/>
    <x v="455"/>
    <x v="0"/>
    <n v="0.5"/>
    <x v="1"/>
    <x v="2"/>
    <x v="2"/>
    <x v="33"/>
    <n v="7.5"/>
    <n v="72.326229999999995"/>
    <n v="6.875"/>
    <n v="497.24283124999999"/>
    <m/>
    <n v="497.24283124999999"/>
    <n v="497242.83124999999"/>
    <n v="41436.90260416666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88"/>
    <x v="456"/>
    <x v="2"/>
    <n v="0.5"/>
    <x v="1"/>
    <x v="2"/>
    <x v="4"/>
    <x v="11"/>
    <n v="7.5"/>
    <n v="72.326229999999995"/>
    <n v="1.4850000000000001"/>
    <n v="107.40445155"/>
    <m/>
    <n v="107.40445155"/>
    <n v="107404.45155"/>
    <n v="8950.3709624999992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79"/>
    <x v="451"/>
    <x v="0"/>
    <n v="0.5"/>
    <x v="1"/>
    <x v="1"/>
    <x v="2"/>
    <x v="33"/>
    <n v="4"/>
    <n v="72.326229999999995"/>
    <n v="3.6666666666666665"/>
    <n v="265.19617666666664"/>
    <m/>
    <n v="265.19617666666664"/>
    <n v="265196.17666666664"/>
    <n v="22099.68138888888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79"/>
    <x v="451"/>
    <x v="0"/>
    <n v="0.5"/>
    <x v="1"/>
    <x v="2"/>
    <x v="2"/>
    <x v="33"/>
    <n v="4"/>
    <n v="72.326229999999995"/>
    <n v="3.6666666666666665"/>
    <n v="265.19617666666664"/>
    <m/>
    <n v="265.19617666666664"/>
    <n v="265196.17666666664"/>
    <n v="22099.681388888886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79"/>
    <x v="451"/>
    <x v="0"/>
    <n v="0.5"/>
    <x v="1"/>
    <x v="2"/>
    <x v="1"/>
    <x v="10"/>
    <n v="3.5"/>
    <n v="72.326229999999995"/>
    <n v="2.5666666666666669"/>
    <n v="185.63732366666667"/>
    <m/>
    <n v="185.63732366666667"/>
    <n v="185637.32366666666"/>
    <n v="15469.776972222222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2"/>
    <x v="479"/>
    <x v="451"/>
    <x v="0"/>
    <n v="0.5"/>
    <x v="1"/>
    <x v="1"/>
    <x v="1"/>
    <x v="10"/>
    <n v="3.5"/>
    <n v="72.326229999999995"/>
    <n v="2.5666666666666669"/>
    <n v="185.63732366666667"/>
    <m/>
    <n v="185.63732366666667"/>
    <n v="185637.32366666666"/>
    <n v="15469.776972222222"/>
    <m/>
    <m/>
    <n v="3093"/>
    <n v="3094"/>
    <m/>
    <m/>
    <m/>
    <m/>
    <n v="141"/>
    <m/>
    <n v="2022"/>
    <m/>
    <m/>
    <m/>
  </r>
  <r>
    <x v="1"/>
    <x v="10"/>
    <x v="28"/>
    <x v="43"/>
    <x v="2"/>
    <x v="0"/>
    <x v="17"/>
    <x v="489"/>
    <x v="457"/>
    <x v="0"/>
    <n v="0.5"/>
    <x v="1"/>
    <x v="1"/>
    <x v="1"/>
    <x v="10"/>
    <n v="7.5"/>
    <n v="80.776229999999998"/>
    <n v="5.5"/>
    <n v="444.26926500000002"/>
    <m/>
    <n v="444.26926500000002"/>
    <n v="444269.26500000001"/>
    <n v="37022.438750000001"/>
    <s v="H199001411"/>
    <s v="K699001411"/>
    <n v="3093"/>
    <n v="3094"/>
    <m/>
    <m/>
    <m/>
    <m/>
    <n v="141"/>
    <m/>
    <n v="2022"/>
    <m/>
    <m/>
    <m/>
  </r>
  <r>
    <x v="1"/>
    <x v="10"/>
    <x v="28"/>
    <x v="43"/>
    <x v="2"/>
    <x v="0"/>
    <x v="17"/>
    <x v="489"/>
    <x v="457"/>
    <x v="0"/>
    <n v="0.5"/>
    <x v="1"/>
    <x v="2"/>
    <x v="1"/>
    <x v="10"/>
    <n v="7.5"/>
    <n v="80.776229999999998"/>
    <n v="5.5"/>
    <n v="444.26926500000002"/>
    <m/>
    <n v="444.26926500000002"/>
    <n v="444269.26500000001"/>
    <n v="37022.438750000001"/>
    <s v="H199001411"/>
    <s v="K699001411"/>
    <n v="3093"/>
    <n v="3094"/>
    <m/>
    <m/>
    <m/>
    <m/>
    <n v="141"/>
    <m/>
    <n v="2022"/>
    <m/>
    <m/>
    <m/>
  </r>
  <r>
    <x v="1"/>
    <x v="10"/>
    <x v="28"/>
    <x v="43"/>
    <x v="2"/>
    <x v="0"/>
    <x v="17"/>
    <x v="490"/>
    <x v="458"/>
    <x v="2"/>
    <n v="0.5"/>
    <x v="1"/>
    <x v="2"/>
    <x v="4"/>
    <x v="11"/>
    <n v="7.5"/>
    <n v="80.776229999999998"/>
    <n v="1.4850000000000001"/>
    <n v="119.95270155"/>
    <m/>
    <n v="119.95270155"/>
    <n v="119952.70155"/>
    <n v="9996.0584624999992"/>
    <s v="H199001411"/>
    <s v="K699001411"/>
    <n v="3093"/>
    <n v="3094"/>
    <m/>
    <m/>
    <m/>
    <m/>
    <n v="141"/>
    <m/>
    <n v="2022"/>
    <m/>
    <m/>
    <m/>
  </r>
  <r>
    <x v="1"/>
    <x v="10"/>
    <x v="28"/>
    <x v="43"/>
    <x v="2"/>
    <x v="0"/>
    <x v="17"/>
    <x v="491"/>
    <x v="459"/>
    <x v="2"/>
    <n v="0.5"/>
    <x v="1"/>
    <x v="2"/>
    <x v="4"/>
    <x v="11"/>
    <n v="7.5"/>
    <n v="80.776229999999998"/>
    <n v="1.4850000000000001"/>
    <n v="119.95270155"/>
    <m/>
    <n v="119.95270155"/>
    <n v="119952.70155"/>
    <n v="9996.0584624999992"/>
    <s v="H199001411"/>
    <s v="K699001411"/>
    <n v="3093"/>
    <n v="3094"/>
    <m/>
    <m/>
    <m/>
    <m/>
    <n v="141"/>
    <m/>
    <n v="2022"/>
    <m/>
    <m/>
    <m/>
  </r>
  <r>
    <x v="1"/>
    <x v="10"/>
    <x v="28"/>
    <x v="43"/>
    <x v="2"/>
    <x v="0"/>
    <x v="17"/>
    <x v="485"/>
    <x v="460"/>
    <x v="1"/>
    <n v="0.5"/>
    <x v="1"/>
    <x v="1"/>
    <x v="3"/>
    <x v="59"/>
    <n v="15"/>
    <n v="81.776229999999998"/>
    <n v="5"/>
    <n v="408.88114999999999"/>
    <n v="0"/>
    <n v="408.88114999999999"/>
    <n v="408881.14999999997"/>
    <n v="34073.429166666661"/>
    <s v="H199001411"/>
    <s v="K699001411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17"/>
    <x v="485"/>
    <x v="460"/>
    <x v="1"/>
    <n v="0.5"/>
    <x v="1"/>
    <x v="2"/>
    <x v="3"/>
    <x v="59"/>
    <n v="15"/>
    <n v="81.776229999999998"/>
    <n v="5"/>
    <n v="408.88114999999999"/>
    <n v="0"/>
    <n v="408.88114999999999"/>
    <n v="408881.14999999997"/>
    <n v="34073.429166666661"/>
    <s v="H199001411"/>
    <s v="K699001411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17"/>
    <x v="485"/>
    <x v="460"/>
    <x v="1"/>
    <n v="0.5"/>
    <x v="1"/>
    <x v="1"/>
    <x v="4"/>
    <x v="11"/>
    <n v="7.5"/>
    <n v="81.776229999999998"/>
    <n v="2.25"/>
    <n v="183.99651749999998"/>
    <n v="0"/>
    <n v="183.99651749999998"/>
    <n v="183996.51749999999"/>
    <n v="15333.043124999998"/>
    <s v="H199001411"/>
    <s v="K699001411"/>
    <n v="3093"/>
    <n v="3094"/>
    <s v=" "/>
    <s v=" "/>
    <s v=" "/>
    <s v=" "/>
    <n v="141"/>
    <m/>
    <n v="2022"/>
    <m/>
    <m/>
    <m/>
  </r>
  <r>
    <x v="1"/>
    <x v="10"/>
    <x v="28"/>
    <x v="43"/>
    <x v="2"/>
    <x v="0"/>
    <x v="17"/>
    <x v="492"/>
    <x v="461"/>
    <x v="0"/>
    <n v="0.5"/>
    <x v="1"/>
    <x v="1"/>
    <x v="1"/>
    <x v="10"/>
    <n v="7.5"/>
    <n v="81.776229999999998"/>
    <n v="5.5"/>
    <n v="449.76926500000002"/>
    <m/>
    <n v="449.76926500000002"/>
    <n v="449769.26500000001"/>
    <n v="37480.772083333337"/>
    <s v="H199001411"/>
    <s v="K699001411"/>
    <n v="3093"/>
    <n v="3094"/>
    <m/>
    <m/>
    <m/>
    <m/>
    <n v="141"/>
    <m/>
    <n v="2022"/>
    <m/>
    <m/>
    <m/>
  </r>
  <r>
    <x v="1"/>
    <x v="10"/>
    <x v="28"/>
    <x v="43"/>
    <x v="2"/>
    <x v="0"/>
    <x v="17"/>
    <x v="492"/>
    <x v="461"/>
    <x v="0"/>
    <n v="0.5"/>
    <x v="1"/>
    <x v="2"/>
    <x v="1"/>
    <x v="10"/>
    <n v="7.5"/>
    <n v="81.776229999999998"/>
    <n v="5.5"/>
    <n v="449.76926500000002"/>
    <m/>
    <n v="449.76926500000002"/>
    <n v="449769.26500000001"/>
    <n v="37480.772083333337"/>
    <s v="H199001411"/>
    <s v="K699001411"/>
    <n v="3093"/>
    <n v="3094"/>
    <m/>
    <m/>
    <m/>
    <m/>
    <n v="141"/>
    <m/>
    <n v="2022"/>
    <m/>
    <m/>
    <m/>
  </r>
  <r>
    <x v="1"/>
    <x v="10"/>
    <x v="28"/>
    <x v="44"/>
    <x v="2"/>
    <x v="0"/>
    <x v="2"/>
    <x v="411"/>
    <x v="0"/>
    <x v="0"/>
    <n v="0.5"/>
    <x v="2"/>
    <x v="1"/>
    <x v="5"/>
    <x v="13"/>
    <n v="7.5"/>
    <n v="64.326229999999995"/>
    <n v="3.5"/>
    <n v="225.14180499999998"/>
    <n v="0"/>
    <n v="225.14180499999998"/>
    <n v="225141.80499999996"/>
    <n v="18761.8170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11"/>
    <x v="0"/>
    <x v="0"/>
    <n v="0.5"/>
    <x v="2"/>
    <x v="2"/>
    <x v="5"/>
    <x v="12"/>
    <n v="7.5"/>
    <n v="64.326229999999995"/>
    <n v="4"/>
    <n v="257.30491999999998"/>
    <n v="0"/>
    <n v="257.30491999999998"/>
    <n v="257304.91999999998"/>
    <n v="21442.076666666664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3"/>
    <x v="462"/>
    <x v="0"/>
    <n v="0.5"/>
    <x v="1"/>
    <x v="1"/>
    <x v="3"/>
    <x v="1"/>
    <n v="7.5"/>
    <n v="70.326229999999995"/>
    <n v="3.25"/>
    <n v="228.56024749999997"/>
    <m/>
    <n v="228.56024749999997"/>
    <n v="228560.24749999997"/>
    <n v="19046.687291666665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4"/>
    <x v="463"/>
    <x v="0"/>
    <n v="0.5"/>
    <x v="1"/>
    <x v="1"/>
    <x v="3"/>
    <x v="1"/>
    <n v="7.5"/>
    <n v="70.326229999999995"/>
    <n v="3.25"/>
    <n v="228.56024749999997"/>
    <m/>
    <n v="228.56024749999997"/>
    <n v="228560.24749999997"/>
    <n v="19046.687291666665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3"/>
    <x v="462"/>
    <x v="0"/>
    <n v="0.5"/>
    <x v="1"/>
    <x v="2"/>
    <x v="3"/>
    <x v="5"/>
    <n v="7.5"/>
    <n v="70.326229999999995"/>
    <n v="3.75"/>
    <n v="263.72336250000001"/>
    <n v="0"/>
    <n v="263.72336250000001"/>
    <n v="263723.36249999999"/>
    <n v="21976.946874999998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4"/>
    <x v="463"/>
    <x v="0"/>
    <n v="0.5"/>
    <x v="1"/>
    <x v="2"/>
    <x v="3"/>
    <x v="5"/>
    <n v="7.5"/>
    <n v="70.326229999999995"/>
    <n v="3.75"/>
    <n v="263.72336250000001"/>
    <n v="0"/>
    <n v="263.72336250000001"/>
    <n v="263723.36249999999"/>
    <n v="21976.946874999998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3"/>
    <x v="462"/>
    <x v="0"/>
    <n v="1"/>
    <x v="1"/>
    <x v="1"/>
    <x v="1"/>
    <x v="63"/>
    <n v="7.5"/>
    <n v="70.326229999999995"/>
    <n v="4.25"/>
    <n v="298.88647749999996"/>
    <n v="0"/>
    <n v="298.88647749999996"/>
    <n v="298886.47749999998"/>
    <n v="24907.20645833333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5"/>
    <x v="463"/>
    <x v="0"/>
    <n v="1"/>
    <x v="1"/>
    <x v="1"/>
    <x v="1"/>
    <x v="63"/>
    <n v="7.5"/>
    <n v="70.326229999999995"/>
    <n v="4.25"/>
    <n v="298.88647749999996"/>
    <n v="0"/>
    <n v="298.88647749999996"/>
    <n v="298886.47749999998"/>
    <n v="24907.20645833333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3"/>
    <x v="462"/>
    <x v="0"/>
    <n v="1"/>
    <x v="1"/>
    <x v="2"/>
    <x v="1"/>
    <x v="63"/>
    <n v="7.5"/>
    <n v="70.326229999999995"/>
    <n v="4.25"/>
    <n v="298.88647749999996"/>
    <n v="0"/>
    <n v="298.88647749999996"/>
    <n v="298886.47749999998"/>
    <n v="24907.20645833333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5"/>
    <x v="463"/>
    <x v="0"/>
    <n v="1"/>
    <x v="1"/>
    <x v="2"/>
    <x v="1"/>
    <x v="63"/>
    <n v="7.5"/>
    <n v="70.326229999999995"/>
    <n v="4.25"/>
    <n v="298.88647749999996"/>
    <n v="0"/>
    <n v="298.88647749999996"/>
    <n v="298886.47749999998"/>
    <n v="24907.20645833333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79"/>
    <x v="451"/>
    <x v="0"/>
    <n v="0.5"/>
    <x v="1"/>
    <x v="1"/>
    <x v="2"/>
    <x v="43"/>
    <n v="7.5"/>
    <n v="72.326229999999995"/>
    <n v="4.625"/>
    <n v="334.50881375"/>
    <n v="0"/>
    <n v="334.50881375"/>
    <n v="334508.81375000003"/>
    <n v="27875.734479166669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79"/>
    <x v="451"/>
    <x v="0"/>
    <n v="0.5"/>
    <x v="1"/>
    <x v="2"/>
    <x v="2"/>
    <x v="43"/>
    <n v="7.5"/>
    <n v="72.326229999999995"/>
    <n v="4.625"/>
    <n v="334.50881375"/>
    <n v="0"/>
    <n v="334.50881375"/>
    <n v="334508.81375000003"/>
    <n v="27875.734479166669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6"/>
    <x v="464"/>
    <x v="0"/>
    <n v="0.5"/>
    <x v="1"/>
    <x v="1"/>
    <x v="1"/>
    <x v="12"/>
    <n v="7.5"/>
    <n v="72.326229999999995"/>
    <n v="4"/>
    <n v="289.30491999999998"/>
    <n v="0"/>
    <n v="289.30491999999998"/>
    <n v="289304.92"/>
    <n v="24108.743333333332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7"/>
    <x v="465"/>
    <x v="0"/>
    <n v="0.5"/>
    <x v="1"/>
    <x v="1"/>
    <x v="1"/>
    <x v="12"/>
    <n v="7.5"/>
    <n v="72.326229999999995"/>
    <n v="4"/>
    <n v="289.30491999999998"/>
    <n v="0"/>
    <n v="289.30491999999998"/>
    <n v="289304.92"/>
    <n v="24108.743333333332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6"/>
    <x v="464"/>
    <x v="0"/>
    <n v="0.5"/>
    <x v="1"/>
    <x v="2"/>
    <x v="1"/>
    <x v="12"/>
    <n v="7.5"/>
    <n v="72.326229999999995"/>
    <n v="4"/>
    <n v="289.30491999999998"/>
    <n v="0"/>
    <n v="289.30491999999998"/>
    <n v="289304.92"/>
    <n v="24108.743333333332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7"/>
    <x v="465"/>
    <x v="0"/>
    <n v="0.5"/>
    <x v="1"/>
    <x v="2"/>
    <x v="1"/>
    <x v="12"/>
    <n v="7.5"/>
    <n v="72.326229999999995"/>
    <n v="4"/>
    <n v="289.30491999999998"/>
    <n v="0"/>
    <n v="289.30491999999998"/>
    <n v="289304.92"/>
    <n v="24108.743333333332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8"/>
    <x v="466"/>
    <x v="0"/>
    <n v="0.5"/>
    <x v="1"/>
    <x v="1"/>
    <x v="4"/>
    <x v="18"/>
    <n v="15"/>
    <n v="72.326229999999995"/>
    <n v="8.75"/>
    <n v="632.85451249999994"/>
    <n v="0"/>
    <n v="632.85451249999994"/>
    <n v="632854.51249999995"/>
    <n v="52737.876041666663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8"/>
    <x v="466"/>
    <x v="0"/>
    <n v="0.5"/>
    <x v="1"/>
    <x v="2"/>
    <x v="4"/>
    <x v="6"/>
    <n v="15"/>
    <n v="72.326229999999995"/>
    <n v="6"/>
    <n v="433.95737999999994"/>
    <m/>
    <n v="433.95737999999994"/>
    <n v="433957.37999999995"/>
    <n v="36163.114999999998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6"/>
    <x v="464"/>
    <x v="0"/>
    <n v="1"/>
    <x v="1"/>
    <x v="1"/>
    <x v="2"/>
    <x v="11"/>
    <n v="7.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9"/>
    <x v="465"/>
    <x v="0"/>
    <n v="1"/>
    <x v="1"/>
    <x v="1"/>
    <x v="2"/>
    <x v="11"/>
    <n v="7.5"/>
    <n v="72.326229999999995"/>
    <n v="4.5"/>
    <n v="325.46803499999999"/>
    <n v="0"/>
    <n v="325.46803499999999"/>
    <n v="325468.03499999997"/>
    <n v="27122.336249999997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79"/>
    <x v="451"/>
    <x v="0"/>
    <n v="1"/>
    <x v="1"/>
    <x v="1"/>
    <x v="2"/>
    <x v="11"/>
    <n v="7.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6"/>
    <x v="464"/>
    <x v="0"/>
    <n v="1"/>
    <x v="1"/>
    <x v="2"/>
    <x v="2"/>
    <x v="11"/>
    <n v="7.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9"/>
    <x v="465"/>
    <x v="0"/>
    <n v="1"/>
    <x v="1"/>
    <x v="2"/>
    <x v="2"/>
    <x v="11"/>
    <n v="7.5"/>
    <n v="72.326229999999995"/>
    <n v="4.5"/>
    <n v="325.46803499999999"/>
    <n v="0"/>
    <n v="325.46803499999999"/>
    <n v="325468.03499999997"/>
    <n v="27122.336249999997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79"/>
    <x v="451"/>
    <x v="0"/>
    <n v="1"/>
    <x v="1"/>
    <x v="2"/>
    <x v="2"/>
    <x v="11"/>
    <n v="7.5"/>
    <n v="72.326229999999995"/>
    <n v="4.5"/>
    <n v="325.46803499999999"/>
    <n v="0"/>
    <n v="325.46803499999999"/>
    <n v="325468.03499999997"/>
    <n v="27122.3362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498"/>
    <x v="466"/>
    <x v="0"/>
    <n v="1"/>
    <x v="1"/>
    <x v="1"/>
    <x v="1"/>
    <x v="63"/>
    <n v="15"/>
    <n v="72.326229999999995"/>
    <n v="8.5"/>
    <n v="614.77295499999991"/>
    <m/>
    <n v="614.77295499999991"/>
    <n v="614772.95499999996"/>
    <n v="51231.079583333332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498"/>
    <x v="466"/>
    <x v="0"/>
    <n v="1"/>
    <x v="1"/>
    <x v="2"/>
    <x v="1"/>
    <x v="63"/>
    <n v="15"/>
    <n v="72.326229999999995"/>
    <n v="8.5"/>
    <n v="614.77295499999991"/>
    <n v="0"/>
    <n v="614.77295499999991"/>
    <n v="614772.95499999996"/>
    <n v="51231.079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2"/>
    <x v="500"/>
    <x v="467"/>
    <x v="0"/>
    <n v="1"/>
    <x v="1"/>
    <x v="1"/>
    <x v="3"/>
    <x v="27"/>
    <n v="4.5"/>
    <n v="72.326229999999995"/>
    <n v="2.9249999999999998"/>
    <n v="211.55422274999998"/>
    <m/>
    <n v="211.55422274999998"/>
    <n v="211554.22274999999"/>
    <n v="17629.518562499998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501"/>
    <x v="468"/>
    <x v="0"/>
    <n v="1"/>
    <x v="1"/>
    <x v="1"/>
    <x v="3"/>
    <x v="27"/>
    <n v="3"/>
    <n v="72.326229999999995"/>
    <n v="1.95"/>
    <n v="141.0361485"/>
    <m/>
    <n v="141.0361485"/>
    <n v="141036.14850000001"/>
    <n v="11753.012375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500"/>
    <x v="467"/>
    <x v="0"/>
    <n v="1"/>
    <x v="1"/>
    <x v="2"/>
    <x v="3"/>
    <x v="12"/>
    <n v="4.5"/>
    <n v="72.326229999999995"/>
    <n v="2.4"/>
    <n v="173.58295199999998"/>
    <m/>
    <n v="173.58295199999998"/>
    <n v="173582.95199999999"/>
    <n v="14465.245999999999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2"/>
    <x v="501"/>
    <x v="468"/>
    <x v="0"/>
    <n v="1"/>
    <x v="1"/>
    <x v="2"/>
    <x v="3"/>
    <x v="12"/>
    <n v="3"/>
    <n v="72.326229999999995"/>
    <n v="1.6"/>
    <n v="115.721968"/>
    <m/>
    <n v="115.721968"/>
    <n v="115721.96800000001"/>
    <n v="9643.4973333333346"/>
    <m/>
    <m/>
    <n v="3093"/>
    <n v="3094"/>
    <m/>
    <m/>
    <m/>
    <m/>
    <n v="141"/>
    <m/>
    <n v="2022"/>
    <m/>
    <m/>
    <m/>
  </r>
  <r>
    <x v="1"/>
    <x v="10"/>
    <x v="28"/>
    <x v="44"/>
    <x v="2"/>
    <x v="0"/>
    <x v="3"/>
    <x v="502"/>
    <x v="469"/>
    <x v="0"/>
    <n v="0.5"/>
    <x v="1"/>
    <x v="1"/>
    <x v="2"/>
    <x v="43"/>
    <n v="7.5"/>
    <n v="81.776229999999998"/>
    <n v="4.625"/>
    <n v="378.21506375000001"/>
    <n v="0"/>
    <n v="378.21506375000001"/>
    <n v="378215.06375000003"/>
    <n v="31517.921979166669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3"/>
    <x v="502"/>
    <x v="469"/>
    <x v="0"/>
    <n v="0.5"/>
    <x v="1"/>
    <x v="2"/>
    <x v="2"/>
    <x v="43"/>
    <n v="7.5"/>
    <n v="81.776229999999998"/>
    <n v="4.625"/>
    <n v="378.21506375000001"/>
    <n v="0"/>
    <n v="378.21506375000001"/>
    <n v="378215.06375000003"/>
    <n v="31517.921979166669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3"/>
    <x v="503"/>
    <x v="470"/>
    <x v="0"/>
    <n v="0.5"/>
    <x v="1"/>
    <x v="1"/>
    <x v="5"/>
    <x v="13"/>
    <n v="7.5"/>
    <n v="81.776229999999998"/>
    <n v="3.5"/>
    <n v="286.21680500000002"/>
    <m/>
    <n v="286.21680500000002"/>
    <n v="286216.80500000005"/>
    <n v="23851.400416666671"/>
    <s v="H199001411"/>
    <s v="H599001411"/>
    <n v="3093"/>
    <n v="3094"/>
    <m/>
    <m/>
    <m/>
    <m/>
    <n v="141"/>
    <m/>
    <n v="2022"/>
    <m/>
    <m/>
    <m/>
  </r>
  <r>
    <x v="1"/>
    <x v="10"/>
    <x v="28"/>
    <x v="44"/>
    <x v="2"/>
    <x v="0"/>
    <x v="3"/>
    <x v="503"/>
    <x v="470"/>
    <x v="0"/>
    <n v="0.5"/>
    <x v="1"/>
    <x v="2"/>
    <x v="5"/>
    <x v="12"/>
    <n v="7.5"/>
    <n v="81.776229999999998"/>
    <n v="4"/>
    <n v="327.10491999999999"/>
    <m/>
    <n v="327.10491999999999"/>
    <n v="327104.92"/>
    <n v="27258.743333333332"/>
    <s v="H199001411"/>
    <s v="H599001411"/>
    <n v="3093"/>
    <n v="3094"/>
    <m/>
    <m/>
    <m/>
    <m/>
    <n v="141"/>
    <m/>
    <n v="2022"/>
    <m/>
    <m/>
    <m/>
  </r>
  <r>
    <x v="1"/>
    <x v="10"/>
    <x v="28"/>
    <x v="44"/>
    <x v="2"/>
    <x v="0"/>
    <x v="3"/>
    <x v="502"/>
    <x v="469"/>
    <x v="0"/>
    <n v="1"/>
    <x v="1"/>
    <x v="1"/>
    <x v="2"/>
    <x v="11"/>
    <n v="7.5"/>
    <n v="81.776229999999998"/>
    <n v="4.5"/>
    <n v="367.99303499999996"/>
    <n v="0"/>
    <n v="367.99303499999996"/>
    <n v="367993.03499999997"/>
    <n v="30666.086249999997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3"/>
    <x v="502"/>
    <x v="469"/>
    <x v="0"/>
    <n v="1"/>
    <x v="1"/>
    <x v="2"/>
    <x v="2"/>
    <x v="11"/>
    <n v="7.5"/>
    <n v="81.776229999999998"/>
    <n v="4.5"/>
    <n v="367.99303499999996"/>
    <n v="0"/>
    <n v="367.99303499999996"/>
    <n v="367993.03499999997"/>
    <n v="30666.086249999997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4"/>
    <x v="2"/>
    <x v="0"/>
    <x v="3"/>
    <x v="503"/>
    <x v="470"/>
    <x v="0"/>
    <n v="1"/>
    <x v="1"/>
    <x v="1"/>
    <x v="3"/>
    <x v="27"/>
    <n v="7.5"/>
    <n v="81.776229999999998"/>
    <n v="4.875"/>
    <n v="398.65912125"/>
    <m/>
    <n v="398.65912125"/>
    <n v="398659.12125000003"/>
    <n v="33221.5934375"/>
    <s v="H199001411"/>
    <s v="H599001411"/>
    <n v="3093"/>
    <n v="3094"/>
    <m/>
    <m/>
    <m/>
    <m/>
    <n v="141"/>
    <m/>
    <n v="2022"/>
    <m/>
    <m/>
    <m/>
  </r>
  <r>
    <x v="1"/>
    <x v="10"/>
    <x v="28"/>
    <x v="44"/>
    <x v="2"/>
    <x v="0"/>
    <x v="3"/>
    <x v="503"/>
    <x v="470"/>
    <x v="0"/>
    <n v="1"/>
    <x v="1"/>
    <x v="2"/>
    <x v="3"/>
    <x v="12"/>
    <n v="7.5"/>
    <n v="81.776229999999998"/>
    <n v="4"/>
    <n v="327.10491999999999"/>
    <m/>
    <n v="327.10491999999999"/>
    <n v="327104.92"/>
    <n v="27258.743333333332"/>
    <s v="H199001411"/>
    <s v="H599001411"/>
    <n v="3093"/>
    <n v="3094"/>
    <m/>
    <m/>
    <m/>
    <m/>
    <n v="141"/>
    <m/>
    <n v="2022"/>
    <m/>
    <m/>
    <m/>
  </r>
  <r>
    <x v="1"/>
    <x v="10"/>
    <x v="28"/>
    <x v="45"/>
    <x v="2"/>
    <x v="0"/>
    <x v="2"/>
    <x v="504"/>
    <x v="471"/>
    <x v="0"/>
    <n v="1"/>
    <x v="1"/>
    <x v="1"/>
    <x v="2"/>
    <x v="6"/>
    <n v="15"/>
    <n v="70.326229999999995"/>
    <n v="6"/>
    <n v="421.95737999999994"/>
    <n v="0"/>
    <n v="421.95737999999994"/>
    <n v="421957.37999999995"/>
    <n v="35163.114999999998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4"/>
    <x v="471"/>
    <x v="0"/>
    <n v="1"/>
    <x v="1"/>
    <x v="2"/>
    <x v="2"/>
    <x v="6"/>
    <n v="15"/>
    <n v="70.326229999999995"/>
    <n v="6"/>
    <n v="421.95737999999994"/>
    <n v="0"/>
    <n v="421.95737999999994"/>
    <n v="421957.37999999995"/>
    <n v="35163.114999999998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5"/>
    <x v="472"/>
    <x v="0"/>
    <n v="1"/>
    <x v="1"/>
    <x v="1"/>
    <x v="1"/>
    <x v="7"/>
    <n v="7.5"/>
    <n v="70.326229999999995"/>
    <n v="2.75"/>
    <n v="193.3971325"/>
    <n v="0"/>
    <n v="193.3971325"/>
    <n v="193397.13250000001"/>
    <n v="16116.427708333335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6"/>
    <x v="473"/>
    <x v="0"/>
    <n v="1"/>
    <x v="1"/>
    <x v="1"/>
    <x v="1"/>
    <x v="7"/>
    <n v="7.5"/>
    <n v="70.326229999999995"/>
    <n v="2.75"/>
    <n v="193.3971325"/>
    <n v="0"/>
    <n v="193.3971325"/>
    <n v="193397.13250000001"/>
    <n v="16116.427708333335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5"/>
    <x v="472"/>
    <x v="0"/>
    <n v="1"/>
    <x v="1"/>
    <x v="2"/>
    <x v="1"/>
    <x v="7"/>
    <n v="7.5"/>
    <n v="70.326229999999995"/>
    <n v="2.75"/>
    <n v="193.3971325"/>
    <n v="0"/>
    <n v="193.3971325"/>
    <n v="193397.13250000001"/>
    <n v="16116.427708333335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6"/>
    <x v="473"/>
    <x v="0"/>
    <n v="1"/>
    <x v="1"/>
    <x v="2"/>
    <x v="1"/>
    <x v="7"/>
    <n v="7.5"/>
    <n v="70.326229999999995"/>
    <n v="2.75"/>
    <n v="193.3971325"/>
    <n v="0"/>
    <n v="193.3971325"/>
    <n v="193397.13250000001"/>
    <n v="16116.427708333335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479"/>
    <x v="451"/>
    <x v="0"/>
    <n v="1"/>
    <x v="1"/>
    <x v="1"/>
    <x v="2"/>
    <x v="6"/>
    <n v="7.5"/>
    <n v="72.326229999999995"/>
    <n v="3"/>
    <n v="216.97868999999997"/>
    <n v="0"/>
    <n v="216.97868999999997"/>
    <n v="216978.68999999997"/>
    <n v="18081.557499999999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479"/>
    <x v="451"/>
    <x v="0"/>
    <n v="1"/>
    <x v="1"/>
    <x v="2"/>
    <x v="2"/>
    <x v="6"/>
    <n v="7.5"/>
    <n v="72.326229999999995"/>
    <n v="3"/>
    <n v="216.97868999999997"/>
    <n v="0"/>
    <n v="216.97868999999997"/>
    <n v="216978.68999999997"/>
    <n v="18081.557499999999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7"/>
    <x v="474"/>
    <x v="0"/>
    <n v="1"/>
    <x v="1"/>
    <x v="1"/>
    <x v="1"/>
    <x v="7"/>
    <n v="15"/>
    <n v="72.326229999999995"/>
    <n v="5.5"/>
    <n v="397.794265"/>
    <n v="0"/>
    <n v="397.794265"/>
    <n v="397794.26500000001"/>
    <n v="33149.522083333337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2"/>
    <x v="507"/>
    <x v="474"/>
    <x v="0"/>
    <n v="1"/>
    <x v="1"/>
    <x v="2"/>
    <x v="1"/>
    <x v="7"/>
    <n v="15"/>
    <n v="72.326229999999995"/>
    <n v="5.5"/>
    <n v="397.794265"/>
    <n v="0"/>
    <n v="397.794265"/>
    <n v="397794.26500000001"/>
    <n v="33149.522083333337"/>
    <s v=" "/>
    <s v=" 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3"/>
    <x v="478"/>
    <x v="445"/>
    <x v="0"/>
    <n v="1"/>
    <x v="1"/>
    <x v="1"/>
    <x v="2"/>
    <x v="6"/>
    <n v="7.5"/>
    <n v="80.776229999999998"/>
    <n v="3"/>
    <n v="242.32868999999999"/>
    <n v="0"/>
    <n v="242.32868999999999"/>
    <n v="242328.69"/>
    <n v="20194.057499999999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5"/>
    <x v="2"/>
    <x v="0"/>
    <x v="3"/>
    <x v="478"/>
    <x v="445"/>
    <x v="0"/>
    <n v="1"/>
    <x v="1"/>
    <x v="2"/>
    <x v="2"/>
    <x v="6"/>
    <n v="7.5"/>
    <n v="80.776229999999998"/>
    <n v="3"/>
    <n v="242.32868999999999"/>
    <n v="0"/>
    <n v="242.32868999999999"/>
    <n v="242328.69"/>
    <n v="20194.057499999999"/>
    <s v="H199001411"/>
    <s v="H599001411"/>
    <n v="3093"/>
    <n v="3094"/>
    <s v=" "/>
    <s v=" "/>
    <s v=" "/>
    <s v=" "/>
    <n v="141"/>
    <m/>
    <n v="2022"/>
    <m/>
    <m/>
    <m/>
  </r>
  <r>
    <x v="1"/>
    <x v="10"/>
    <x v="28"/>
    <x v="46"/>
    <x v="2"/>
    <x v="0"/>
    <x v="2"/>
    <x v="411"/>
    <x v="0"/>
    <x v="0"/>
    <n v="0.5"/>
    <x v="2"/>
    <x v="1"/>
    <x v="4"/>
    <x v="62"/>
    <n v="7.5"/>
    <n v="64.326229999999995"/>
    <n v="1.75"/>
    <n v="112.57090249999999"/>
    <n v="0"/>
    <n v="112.57090249999999"/>
    <n v="112570.90249999998"/>
    <n v="9380.9085416666658"/>
    <s v=" "/>
    <s v=" "/>
    <n v="3093"/>
    <n v="3094"/>
    <s v=" "/>
    <s v=" "/>
    <s v=" "/>
    <s v=" "/>
    <n v="141"/>
    <m/>
    <n v="2022"/>
    <m/>
    <m/>
    <m/>
  </r>
  <r>
    <x v="1"/>
    <x v="10"/>
    <x v="28"/>
    <x v="46"/>
    <x v="2"/>
    <x v="0"/>
    <x v="2"/>
    <x v="508"/>
    <x v="475"/>
    <x v="0"/>
    <n v="0.5"/>
    <x v="1"/>
    <x v="2"/>
    <x v="3"/>
    <x v="39"/>
    <n v="7.5"/>
    <n v="70.326229999999995"/>
    <n v="1.875"/>
    <n v="131.86168125"/>
    <m/>
    <n v="131.86168125"/>
    <n v="131861.68124999999"/>
    <n v="10988.473437499999"/>
    <m/>
    <m/>
    <n v="3093"/>
    <n v="3094"/>
    <m/>
    <m/>
    <m/>
    <m/>
    <n v="141"/>
    <m/>
    <n v="2022"/>
    <m/>
    <m/>
    <m/>
  </r>
  <r>
    <x v="1"/>
    <x v="10"/>
    <x v="28"/>
    <x v="46"/>
    <x v="2"/>
    <x v="0"/>
    <x v="2"/>
    <x v="509"/>
    <x v="476"/>
    <x v="0"/>
    <n v="0.5"/>
    <x v="1"/>
    <x v="2"/>
    <x v="2"/>
    <x v="35"/>
    <n v="7.5"/>
    <n v="71.326229999999995"/>
    <n v="2.5"/>
    <n v="178.315575"/>
    <n v="0"/>
    <n v="178.315575"/>
    <n v="178315.57499999998"/>
    <n v="14859.631249999999"/>
    <s v=" "/>
    <s v=" "/>
    <n v="3093"/>
    <n v="3094"/>
    <s v=" "/>
    <s v=" "/>
    <s v=" "/>
    <s v=" "/>
    <n v="141"/>
    <m/>
    <n v="2022"/>
    <m/>
    <m/>
    <m/>
  </r>
  <r>
    <x v="1"/>
    <x v="10"/>
    <x v="28"/>
    <x v="46"/>
    <x v="2"/>
    <x v="0"/>
    <x v="2"/>
    <x v="479"/>
    <x v="451"/>
    <x v="0"/>
    <n v="0.5"/>
    <x v="1"/>
    <x v="2"/>
    <x v="2"/>
    <x v="35"/>
    <n v="7.5"/>
    <n v="72.326229999999995"/>
    <n v="2.5"/>
    <n v="180.815575"/>
    <n v="0"/>
    <n v="180.815575"/>
    <n v="180815.57499999998"/>
    <n v="15067.964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6"/>
    <x v="2"/>
    <x v="0"/>
    <x v="2"/>
    <x v="510"/>
    <x v="477"/>
    <x v="0"/>
    <n v="0.5"/>
    <x v="1"/>
    <x v="1"/>
    <x v="4"/>
    <x v="62"/>
    <n v="7.5"/>
    <n v="72.326229999999995"/>
    <n v="1.75"/>
    <n v="126.57090249999999"/>
    <n v="0"/>
    <n v="126.57090249999999"/>
    <n v="126570.90249999998"/>
    <n v="10547.575208333332"/>
    <s v=" "/>
    <s v=" "/>
    <n v="3093"/>
    <n v="3094"/>
    <s v=" "/>
    <s v=" "/>
    <s v=" "/>
    <s v=" "/>
    <n v="141"/>
    <m/>
    <n v="2022"/>
    <m/>
    <m/>
    <m/>
  </r>
  <r>
    <x v="1"/>
    <x v="10"/>
    <x v="28"/>
    <x v="46"/>
    <x v="2"/>
    <x v="0"/>
    <x v="2"/>
    <x v="511"/>
    <x v="478"/>
    <x v="0"/>
    <n v="0.5"/>
    <x v="1"/>
    <x v="2"/>
    <x v="3"/>
    <x v="39"/>
    <n v="7.5"/>
    <n v="72.326229999999995"/>
    <n v="1.875"/>
    <n v="135.61168125"/>
    <m/>
    <n v="135.61168125"/>
    <n v="135611.68124999999"/>
    <n v="11300.973437499999"/>
    <m/>
    <m/>
    <n v="3093"/>
    <n v="3094"/>
    <m/>
    <m/>
    <m/>
    <m/>
    <n v="141"/>
    <m/>
    <n v="2022"/>
    <m/>
    <m/>
    <m/>
  </r>
  <r>
    <x v="1"/>
    <x v="10"/>
    <x v="28"/>
    <x v="46"/>
    <x v="2"/>
    <x v="0"/>
    <x v="20"/>
    <x v="512"/>
    <x v="479"/>
    <x v="0"/>
    <n v="0.5"/>
    <x v="1"/>
    <x v="1"/>
    <x v="1"/>
    <x v="39"/>
    <n v="15"/>
    <n v="79.776229999999998"/>
    <n v="3.75"/>
    <n v="299.16086250000001"/>
    <n v="0"/>
    <n v="299.16086250000001"/>
    <n v="299160.86249999999"/>
    <n v="24930.071874999998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"/>
    <x v="411"/>
    <x v="0"/>
    <x v="0"/>
    <n v="0.5"/>
    <x v="2"/>
    <x v="1"/>
    <x v="4"/>
    <x v="54"/>
    <n v="7.5"/>
    <n v="64.326229999999995"/>
    <n v="1.5"/>
    <n v="96.489344999999986"/>
    <n v="0"/>
    <n v="96.489344999999986"/>
    <n v="96489.344999999987"/>
    <n v="8040.7787499999986"/>
    <s v=" "/>
    <s v=" 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"/>
    <x v="513"/>
    <x v="480"/>
    <x v="0"/>
    <n v="0.5"/>
    <x v="1"/>
    <x v="2"/>
    <x v="3"/>
    <x v="54"/>
    <n v="7.5"/>
    <n v="69.326229999999995"/>
    <n v="1.5"/>
    <n v="103.98934499999999"/>
    <m/>
    <n v="103.98934499999999"/>
    <n v="103989.34499999999"/>
    <n v="8665.7787499999995"/>
    <m/>
    <m/>
    <n v="3093"/>
    <n v="3094"/>
    <m/>
    <m/>
    <m/>
    <m/>
    <n v="141"/>
    <m/>
    <n v="2022"/>
    <m/>
    <m/>
    <m/>
  </r>
  <r>
    <x v="1"/>
    <x v="10"/>
    <x v="28"/>
    <x v="47"/>
    <x v="2"/>
    <x v="0"/>
    <x v="2"/>
    <x v="509"/>
    <x v="476"/>
    <x v="0"/>
    <n v="0.5"/>
    <x v="1"/>
    <x v="2"/>
    <x v="2"/>
    <x v="35"/>
    <n v="7.5"/>
    <n v="71.326229999999995"/>
    <n v="2.5"/>
    <n v="178.315575"/>
    <n v="0"/>
    <n v="178.315575"/>
    <n v="178315.57499999998"/>
    <n v="14859.631249999999"/>
    <s v=" "/>
    <s v=" 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"/>
    <x v="479"/>
    <x v="451"/>
    <x v="0"/>
    <n v="0.5"/>
    <x v="1"/>
    <x v="2"/>
    <x v="2"/>
    <x v="35"/>
    <n v="7.5"/>
    <n v="72.326229999999995"/>
    <n v="2.5"/>
    <n v="180.815575"/>
    <n v="0"/>
    <n v="180.815575"/>
    <n v="180815.57499999998"/>
    <n v="15067.964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"/>
    <x v="514"/>
    <x v="481"/>
    <x v="0"/>
    <n v="0.5"/>
    <x v="1"/>
    <x v="2"/>
    <x v="3"/>
    <x v="54"/>
    <n v="7.5"/>
    <n v="72.326229999999995"/>
    <n v="1.5"/>
    <n v="108.48934499999999"/>
    <n v="0"/>
    <n v="108.48934499999999"/>
    <n v="108489.34499999999"/>
    <n v="9040.7787499999995"/>
    <s v=" "/>
    <s v=" 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"/>
    <x v="514"/>
    <x v="481"/>
    <x v="0"/>
    <n v="0.5"/>
    <x v="1"/>
    <x v="1"/>
    <x v="4"/>
    <x v="54"/>
    <n v="7.5"/>
    <n v="72.326229999999995"/>
    <n v="1.5"/>
    <n v="108.48934499999999"/>
    <n v="0"/>
    <n v="108.48934499999999"/>
    <n v="108489.34499999999"/>
    <n v="9040.7787499999995"/>
    <s v=" "/>
    <s v=" "/>
    <n v="3093"/>
    <n v="3094"/>
    <s v=" "/>
    <s v=" "/>
    <s v=" "/>
    <s v=" "/>
    <n v="141"/>
    <m/>
    <n v="2022"/>
    <m/>
    <m/>
    <m/>
  </r>
  <r>
    <x v="1"/>
    <x v="10"/>
    <x v="28"/>
    <x v="47"/>
    <x v="2"/>
    <x v="0"/>
    <x v="20"/>
    <x v="515"/>
    <x v="482"/>
    <x v="0"/>
    <n v="0.5"/>
    <x v="1"/>
    <x v="1"/>
    <x v="1"/>
    <x v="38"/>
    <n v="15"/>
    <n v="78.776229999999998"/>
    <n v="4"/>
    <n v="315.10491999999999"/>
    <n v="0"/>
    <n v="315.10491999999999"/>
    <n v="315104.92"/>
    <n v="26258.743333333332"/>
    <s v="H199001411"/>
    <s v="S199001411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6"/>
    <x v="0"/>
    <x v="0"/>
    <n v="0.5"/>
    <x v="2"/>
    <x v="2"/>
    <x v="4"/>
    <x v="35"/>
    <n v="7.5"/>
    <n v="64.326229999999995"/>
    <n v="2.5"/>
    <n v="160.815575"/>
    <n v="0"/>
    <n v="160.815575"/>
    <n v="160815.57499999998"/>
    <n v="13401.297916666665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7"/>
    <x v="483"/>
    <x v="0"/>
    <n v="0.5"/>
    <x v="1"/>
    <x v="1"/>
    <x v="2"/>
    <x v="6"/>
    <n v="7.5"/>
    <n v="69.326229999999995"/>
    <n v="3"/>
    <n v="207.97868999999997"/>
    <n v="0"/>
    <n v="207.97868999999997"/>
    <n v="207978.68999999997"/>
    <n v="17331.557499999999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8"/>
    <x v="483"/>
    <x v="0"/>
    <n v="0.5"/>
    <x v="1"/>
    <x v="1"/>
    <x v="2"/>
    <x v="55"/>
    <n v="7.5"/>
    <n v="69.326229999999995"/>
    <n v="1"/>
    <n v="69.326229999999995"/>
    <n v="0"/>
    <n v="69.326229999999995"/>
    <n v="69326.23"/>
    <n v="5777.185833333333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7"/>
    <x v="483"/>
    <x v="0"/>
    <n v="0.5"/>
    <x v="1"/>
    <x v="2"/>
    <x v="1"/>
    <x v="35"/>
    <n v="7.5"/>
    <n v="69.326229999999995"/>
    <n v="2.5"/>
    <n v="173.315575"/>
    <n v="0"/>
    <n v="173.315575"/>
    <n v="173315.57499999998"/>
    <n v="14442.964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8"/>
    <x v="483"/>
    <x v="0"/>
    <n v="0.5"/>
    <x v="1"/>
    <x v="2"/>
    <x v="1"/>
    <x v="4"/>
    <n v="7.5"/>
    <n v="69.326229999999995"/>
    <n v="0.75"/>
    <n v="51.994672499999993"/>
    <n v="0"/>
    <n v="51.994672499999993"/>
    <n v="51994.672499999993"/>
    <n v="4332.88937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19"/>
    <x v="484"/>
    <x v="0"/>
    <n v="0.5"/>
    <x v="1"/>
    <x v="2"/>
    <x v="4"/>
    <x v="60"/>
    <n v="7.5"/>
    <n v="69.326229999999995"/>
    <n v="0.625"/>
    <n v="43.328893749999999"/>
    <n v="0"/>
    <n v="43.328893749999999"/>
    <n v="43328.893749999996"/>
    <n v="3610.7411458333331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0"/>
    <x v="485"/>
    <x v="0"/>
    <n v="0.5"/>
    <x v="1"/>
    <x v="2"/>
    <x v="1"/>
    <x v="35"/>
    <n v="7.5"/>
    <n v="71.326229999999995"/>
    <n v="2.5"/>
    <n v="178.315575"/>
    <n v="0"/>
    <n v="178.315575"/>
    <n v="178315.57499999998"/>
    <n v="14859.631249999999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1"/>
    <x v="486"/>
    <x v="0"/>
    <n v="0.5"/>
    <x v="1"/>
    <x v="2"/>
    <x v="1"/>
    <x v="4"/>
    <n v="7.5"/>
    <n v="71.326229999999995"/>
    <n v="0.75"/>
    <n v="53.494672499999993"/>
    <n v="0"/>
    <n v="53.494672499999993"/>
    <n v="53494.672499999993"/>
    <n v="4457.8893749999997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2"/>
    <x v="487"/>
    <x v="0"/>
    <n v="0.5"/>
    <x v="1"/>
    <x v="1"/>
    <x v="3"/>
    <x v="35"/>
    <n v="7.5"/>
    <n v="71.326229999999995"/>
    <n v="2.5"/>
    <n v="178.315575"/>
    <n v="0"/>
    <n v="178.315575"/>
    <n v="178315.57499999998"/>
    <n v="14859.631249999999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1"/>
    <x v="486"/>
    <x v="0"/>
    <n v="0.5"/>
    <x v="1"/>
    <x v="1"/>
    <x v="3"/>
    <x v="60"/>
    <n v="7.5"/>
    <n v="71.326229999999995"/>
    <n v="0.625"/>
    <n v="44.578893749999999"/>
    <n v="0"/>
    <n v="44.578893749999999"/>
    <n v="44578.893749999996"/>
    <n v="3714.9078124999996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3"/>
    <x v="451"/>
    <x v="0"/>
    <n v="0.5"/>
    <x v="1"/>
    <x v="1"/>
    <x v="2"/>
    <x v="6"/>
    <n v="7.5"/>
    <n v="72.326229999999995"/>
    <n v="3"/>
    <n v="216.97868999999997"/>
    <n v="0"/>
    <n v="216.97868999999997"/>
    <n v="216978.68999999997"/>
    <n v="18081.557499999999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4"/>
    <x v="451"/>
    <x v="0"/>
    <n v="0.5"/>
    <x v="1"/>
    <x v="1"/>
    <x v="2"/>
    <x v="55"/>
    <n v="7.5"/>
    <n v="72.326229999999995"/>
    <n v="1"/>
    <n v="72.326229999999995"/>
    <n v="0"/>
    <n v="72.326229999999995"/>
    <n v="72326.23"/>
    <n v="6027.185833333333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5"/>
    <x v="488"/>
    <x v="0"/>
    <n v="0.5"/>
    <x v="1"/>
    <x v="1"/>
    <x v="3"/>
    <x v="60"/>
    <n v="7.5"/>
    <n v="72.326229999999995"/>
    <n v="0.625"/>
    <n v="45.203893749999999"/>
    <n v="0"/>
    <n v="45.203893749999999"/>
    <n v="45203.893749999996"/>
    <n v="3766.9911458333331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6"/>
    <x v="488"/>
    <x v="0"/>
    <n v="0.5"/>
    <x v="1"/>
    <x v="1"/>
    <x v="3"/>
    <x v="35"/>
    <n v="7.5"/>
    <n v="72.326229999999995"/>
    <n v="2.5"/>
    <n v="180.815575"/>
    <n v="0"/>
    <n v="180.815575"/>
    <n v="180815.57499999998"/>
    <n v="15067.964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6"/>
    <x v="488"/>
    <x v="0"/>
    <n v="0.5"/>
    <x v="1"/>
    <x v="2"/>
    <x v="4"/>
    <x v="35"/>
    <n v="7.5"/>
    <n v="72.326229999999995"/>
    <n v="2.5"/>
    <n v="180.815575"/>
    <n v="0"/>
    <n v="180.815575"/>
    <n v="180815.57499999998"/>
    <n v="15067.964583333332"/>
    <s v=" "/>
    <s v=" "/>
    <n v="3093"/>
    <n v="3094"/>
    <s v=" "/>
    <s v=" "/>
    <s v=" "/>
    <s v=" "/>
    <n v="141"/>
    <m/>
    <n v="2022"/>
    <m/>
    <m/>
    <m/>
  </r>
  <r>
    <x v="1"/>
    <x v="10"/>
    <x v="28"/>
    <x v="48"/>
    <x v="2"/>
    <x v="0"/>
    <x v="2"/>
    <x v="527"/>
    <x v="488"/>
    <x v="0"/>
    <n v="0.5"/>
    <x v="1"/>
    <x v="2"/>
    <x v="4"/>
    <x v="60"/>
    <n v="7.5"/>
    <n v="72.326229999999995"/>
    <n v="0.625"/>
    <n v="45.203893749999999"/>
    <n v="0"/>
    <n v="45.203893749999999"/>
    <n v="45203.893749999996"/>
    <n v="3766.9911458333331"/>
    <s v=" "/>
    <s v=" "/>
    <n v="3093"/>
    <n v="3094"/>
    <s v=" "/>
    <s v=" "/>
    <s v=" "/>
    <s v=" "/>
    <n v="141"/>
    <m/>
    <n v="2022"/>
    <m/>
    <m/>
    <m/>
  </r>
  <r>
    <x v="1"/>
    <x v="10"/>
    <x v="28"/>
    <x v="49"/>
    <x v="2"/>
    <x v="0"/>
    <x v="20"/>
    <x v="528"/>
    <x v="489"/>
    <x v="0"/>
    <n v="1"/>
    <x v="1"/>
    <x v="1"/>
    <x v="2"/>
    <x v="6"/>
    <n v="15"/>
    <n v="80.776229999999998"/>
    <n v="6"/>
    <n v="484.65737999999999"/>
    <m/>
    <n v="484.65737999999999"/>
    <n v="484657.38"/>
    <n v="40388.114999999998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28"/>
    <x v="489"/>
    <x v="0"/>
    <n v="1"/>
    <x v="1"/>
    <x v="2"/>
    <x v="2"/>
    <x v="6"/>
    <n v="15"/>
    <n v="80.776229999999998"/>
    <n v="6"/>
    <n v="484.65737999999999"/>
    <m/>
    <n v="484.65737999999999"/>
    <n v="484657.38"/>
    <n v="40388.114999999998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29"/>
    <x v="490"/>
    <x v="0"/>
    <n v="1"/>
    <x v="1"/>
    <x v="1"/>
    <x v="1"/>
    <x v="35"/>
    <n v="7.5"/>
    <n v="80.776229999999998"/>
    <n v="2.5"/>
    <n v="201.940575"/>
    <m/>
    <n v="201.940575"/>
    <n v="201940.57499999998"/>
    <n v="16828.38124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0"/>
    <x v="491"/>
    <x v="0"/>
    <n v="1"/>
    <x v="1"/>
    <x v="1"/>
    <x v="1"/>
    <x v="35"/>
    <n v="7.5"/>
    <n v="80.776229999999998"/>
    <n v="2.5"/>
    <n v="201.940575"/>
    <m/>
    <n v="201.940575"/>
    <n v="201940.57499999998"/>
    <n v="16828.38124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29"/>
    <x v="490"/>
    <x v="0"/>
    <n v="1"/>
    <x v="1"/>
    <x v="2"/>
    <x v="1"/>
    <x v="35"/>
    <n v="7.5"/>
    <n v="80.776229999999998"/>
    <n v="2.5"/>
    <n v="201.940575"/>
    <m/>
    <n v="201.940575"/>
    <n v="201940.57499999998"/>
    <n v="16828.38124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0"/>
    <x v="491"/>
    <x v="0"/>
    <n v="1"/>
    <x v="1"/>
    <x v="2"/>
    <x v="1"/>
    <x v="35"/>
    <n v="7.5"/>
    <n v="80.776229999999998"/>
    <n v="2.5"/>
    <n v="201.940575"/>
    <m/>
    <n v="201.940575"/>
    <n v="201940.57499999998"/>
    <n v="16828.38124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3"/>
    <x v="531"/>
    <x v="492"/>
    <x v="0"/>
    <n v="1"/>
    <x v="1"/>
    <x v="1"/>
    <x v="2"/>
    <x v="6"/>
    <n v="7.5"/>
    <n v="81.776229999999998"/>
    <n v="3"/>
    <n v="245.32868999999999"/>
    <m/>
    <n v="245.32868999999999"/>
    <n v="245328.69"/>
    <n v="20444.057499999999"/>
    <s v="H199001411"/>
    <s v="H5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2"/>
    <x v="493"/>
    <x v="0"/>
    <n v="1"/>
    <x v="1"/>
    <x v="1"/>
    <x v="2"/>
    <x v="6"/>
    <n v="7.5"/>
    <n v="81.776229999999998"/>
    <n v="3"/>
    <n v="245.32868999999999"/>
    <m/>
    <n v="245.32868999999999"/>
    <n v="245328.69"/>
    <n v="20444.05749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3"/>
    <x v="531"/>
    <x v="492"/>
    <x v="0"/>
    <n v="1"/>
    <x v="1"/>
    <x v="2"/>
    <x v="2"/>
    <x v="6"/>
    <n v="7.5"/>
    <n v="81.776229999999998"/>
    <n v="3"/>
    <n v="245.32868999999999"/>
    <m/>
    <n v="245.32868999999999"/>
    <n v="245328.69"/>
    <n v="20444.057499999999"/>
    <s v="H199001411"/>
    <s v="H5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2"/>
    <x v="493"/>
    <x v="0"/>
    <n v="1"/>
    <x v="1"/>
    <x v="2"/>
    <x v="2"/>
    <x v="6"/>
    <n v="7.5"/>
    <n v="81.776229999999998"/>
    <n v="3"/>
    <n v="245.32868999999999"/>
    <m/>
    <n v="245.32868999999999"/>
    <n v="245328.69"/>
    <n v="20444.057499999999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3"/>
    <x v="494"/>
    <x v="0"/>
    <n v="1"/>
    <x v="1"/>
    <x v="1"/>
    <x v="1"/>
    <x v="35"/>
    <n v="15"/>
    <n v="81.776229999999998"/>
    <n v="5"/>
    <n v="408.88114999999999"/>
    <m/>
    <n v="408.88114999999999"/>
    <n v="408881.14999999997"/>
    <n v="34073.429166666661"/>
    <s v="H199001411"/>
    <s v="S199001411"/>
    <n v="3093"/>
    <n v="3094"/>
    <m/>
    <m/>
    <m/>
    <m/>
    <n v="141"/>
    <m/>
    <n v="2022"/>
    <m/>
    <m/>
    <m/>
  </r>
  <r>
    <x v="1"/>
    <x v="10"/>
    <x v="28"/>
    <x v="49"/>
    <x v="2"/>
    <x v="0"/>
    <x v="20"/>
    <x v="533"/>
    <x v="494"/>
    <x v="0"/>
    <n v="1"/>
    <x v="1"/>
    <x v="2"/>
    <x v="1"/>
    <x v="35"/>
    <n v="15"/>
    <n v="81.776229999999998"/>
    <n v="5"/>
    <n v="408.88114999999999"/>
    <m/>
    <n v="408.88114999999999"/>
    <n v="408881.14999999997"/>
    <n v="34073.429166666661"/>
    <s v="H199001411"/>
    <s v="S199001411"/>
    <n v="3093"/>
    <n v="3094"/>
    <m/>
    <m/>
    <m/>
    <m/>
    <n v="141"/>
    <m/>
    <n v="2022"/>
    <m/>
    <m/>
    <m/>
  </r>
  <r>
    <x v="1"/>
    <x v="10"/>
    <x v="28"/>
    <x v="50"/>
    <x v="2"/>
    <x v="0"/>
    <x v="2"/>
    <x v="534"/>
    <x v="495"/>
    <x v="0"/>
    <n v="0.5"/>
    <x v="1"/>
    <x v="2"/>
    <x v="1"/>
    <x v="20"/>
    <n v="15"/>
    <n v="70.326229999999995"/>
    <n v="6.25"/>
    <n v="439.53893749999997"/>
    <n v="0"/>
    <n v="439.53893749999997"/>
    <n v="439538.9375"/>
    <n v="36628.244791666664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501"/>
    <x v="468"/>
    <x v="0"/>
    <n v="0.5"/>
    <x v="1"/>
    <x v="1"/>
    <x v="3"/>
    <x v="7"/>
    <n v="3"/>
    <n v="72.326229999999995"/>
    <n v="1.1000000000000001"/>
    <n v="79.558852999999999"/>
    <m/>
    <n v="79.558852999999999"/>
    <n v="79558.853000000003"/>
    <n v="6629.9044166666672"/>
    <m/>
    <m/>
    <n v="3093"/>
    <n v="3094"/>
    <m/>
    <m/>
    <m/>
    <m/>
    <n v="141"/>
    <m/>
    <n v="2022"/>
    <m/>
    <m/>
    <m/>
  </r>
  <r>
    <x v="1"/>
    <x v="10"/>
    <x v="28"/>
    <x v="50"/>
    <x v="2"/>
    <x v="0"/>
    <x v="2"/>
    <x v="535"/>
    <x v="496"/>
    <x v="0"/>
    <n v="0.5"/>
    <x v="1"/>
    <x v="1"/>
    <x v="2"/>
    <x v="13"/>
    <n v="7.5"/>
    <n v="72.326229999999995"/>
    <n v="3.5"/>
    <n v="253.14180499999998"/>
    <n v="0"/>
    <n v="253.14180499999998"/>
    <n v="253141.80499999996"/>
    <n v="21095.150416666664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479"/>
    <x v="451"/>
    <x v="0"/>
    <n v="0.5"/>
    <x v="1"/>
    <x v="1"/>
    <x v="2"/>
    <x v="13"/>
    <n v="7.5"/>
    <n v="72.326229999999995"/>
    <n v="3.5"/>
    <n v="253.14180499999998"/>
    <n v="0"/>
    <n v="253.14180499999998"/>
    <n v="253141.80499999996"/>
    <n v="21095.150416666664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536"/>
    <x v="497"/>
    <x v="0"/>
    <n v="0.5"/>
    <x v="1"/>
    <x v="1"/>
    <x v="3"/>
    <x v="7"/>
    <n v="7.5"/>
    <n v="72.326229999999995"/>
    <n v="2.75"/>
    <n v="198.8971325"/>
    <n v="0"/>
    <n v="198.8971325"/>
    <n v="198897.13250000001"/>
    <n v="16574.761041666668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536"/>
    <x v="497"/>
    <x v="0"/>
    <n v="0.5"/>
    <x v="1"/>
    <x v="2"/>
    <x v="4"/>
    <x v="56"/>
    <n v="7.5"/>
    <n v="72.326229999999995"/>
    <n v="2.625"/>
    <n v="189.85635374999998"/>
    <n v="0"/>
    <n v="189.85635374999998"/>
    <n v="189856.35374999998"/>
    <n v="15821.362812499998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537"/>
    <x v="498"/>
    <x v="0"/>
    <n v="0.5"/>
    <x v="1"/>
    <x v="2"/>
    <x v="4"/>
    <x v="56"/>
    <n v="7.5"/>
    <n v="72.326229999999995"/>
    <n v="2.625"/>
    <n v="189.85635374999998"/>
    <n v="0"/>
    <n v="189.85635374999998"/>
    <n v="189856.35374999998"/>
    <n v="15821.362812499998"/>
    <s v=" "/>
    <s v=" "/>
    <n v="3093"/>
    <n v="3094"/>
    <s v=" "/>
    <s v=" "/>
    <s v=" "/>
    <s v=" "/>
    <n v="141"/>
    <m/>
    <n v="2022"/>
    <m/>
    <m/>
    <m/>
  </r>
  <r>
    <x v="1"/>
    <x v="10"/>
    <x v="28"/>
    <x v="50"/>
    <x v="2"/>
    <x v="0"/>
    <x v="2"/>
    <x v="538"/>
    <x v="499"/>
    <x v="0"/>
    <n v="0.5"/>
    <x v="1"/>
    <x v="1"/>
    <x v="3"/>
    <x v="7"/>
    <n v="4.5"/>
    <n v="72.326229999999995"/>
    <n v="1.65"/>
    <n v="119.33827949999998"/>
    <m/>
    <n v="119.33827949999998"/>
    <n v="119338.27949999999"/>
    <n v="9944.8566249999985"/>
    <m/>
    <m/>
    <n v="3093"/>
    <n v="3094"/>
    <m/>
    <m/>
    <m/>
    <m/>
    <n v="141"/>
    <m/>
    <n v="2022"/>
    <m/>
    <m/>
    <m/>
  </r>
  <r>
    <x v="1"/>
    <x v="10"/>
    <x v="28"/>
    <x v="51"/>
    <x v="2"/>
    <x v="0"/>
    <x v="2"/>
    <x v="411"/>
    <x v="0"/>
    <x v="0"/>
    <n v="0.5"/>
    <x v="2"/>
    <x v="1"/>
    <x v="3"/>
    <x v="55"/>
    <n v="7.5"/>
    <n v="64.326229999999995"/>
    <n v="1"/>
    <n v="64.326229999999995"/>
    <n v="0"/>
    <n v="64.326229999999995"/>
    <n v="64326.229999999996"/>
    <n v="5360.519166666666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39"/>
    <x v="500"/>
    <x v="0"/>
    <n v="0.5"/>
    <x v="1"/>
    <x v="1"/>
    <x v="2"/>
    <x v="38"/>
    <n v="7.5"/>
    <n v="69.326229999999995"/>
    <n v="2"/>
    <n v="138.65245999999999"/>
    <n v="0"/>
    <n v="138.65245999999999"/>
    <n v="138652.46"/>
    <n v="11554.371666666666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40"/>
    <x v="501"/>
    <x v="0"/>
    <n v="0.5"/>
    <x v="1"/>
    <x v="2"/>
    <x v="1"/>
    <x v="53"/>
    <n v="7.5"/>
    <n v="69.326229999999995"/>
    <n v="1.25"/>
    <n v="86.657787499999998"/>
    <m/>
    <n v="86.657787499999998"/>
    <n v="86657.787499999991"/>
    <n v="7221.4822916666662"/>
    <m/>
    <m/>
    <n v="3093"/>
    <n v="3094"/>
    <m/>
    <m/>
    <m/>
    <m/>
    <n v="141"/>
    <m/>
    <n v="2022"/>
    <m/>
    <m/>
    <m/>
  </r>
  <r>
    <x v="1"/>
    <x v="10"/>
    <x v="28"/>
    <x v="51"/>
    <x v="2"/>
    <x v="0"/>
    <x v="2"/>
    <x v="541"/>
    <x v="502"/>
    <x v="0"/>
    <n v="0.5"/>
    <x v="1"/>
    <x v="2"/>
    <x v="1"/>
    <x v="53"/>
    <n v="7.5"/>
    <n v="69.326229999999995"/>
    <n v="1.25"/>
    <n v="86.657787499999998"/>
    <n v="0"/>
    <n v="86.657787499999998"/>
    <n v="86657.787499999991"/>
    <n v="7221.4822916666662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42"/>
    <x v="503"/>
    <x v="0"/>
    <n v="0.5"/>
    <x v="1"/>
    <x v="1"/>
    <x v="2"/>
    <x v="38"/>
    <n v="7.5"/>
    <n v="71.326229999999995"/>
    <n v="2"/>
    <n v="142.65245999999999"/>
    <n v="0"/>
    <n v="142.65245999999999"/>
    <n v="142652.46"/>
    <n v="11887.705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43"/>
    <x v="504"/>
    <x v="0"/>
    <n v="0.5"/>
    <x v="1"/>
    <x v="2"/>
    <x v="4"/>
    <x v="55"/>
    <n v="7.5"/>
    <n v="71.326229999999995"/>
    <n v="1"/>
    <n v="71.326229999999995"/>
    <n v="0"/>
    <n v="71.326229999999995"/>
    <n v="71326.23"/>
    <n v="5943.8525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44"/>
    <x v="505"/>
    <x v="0"/>
    <n v="0.5"/>
    <x v="1"/>
    <x v="1"/>
    <x v="3"/>
    <x v="55"/>
    <n v="7.5"/>
    <n v="72.326229999999995"/>
    <n v="1"/>
    <n v="72.326229999999995"/>
    <n v="0"/>
    <n v="72.326229999999995"/>
    <n v="72326.23"/>
    <n v="6027.185833333333"/>
    <s v=" "/>
    <s v=" "/>
    <n v="3093"/>
    <n v="3094"/>
    <s v=" "/>
    <s v=" "/>
    <s v=" "/>
    <s v=" "/>
    <n v="141"/>
    <m/>
    <n v="2022"/>
    <m/>
    <m/>
    <m/>
  </r>
  <r>
    <x v="1"/>
    <x v="10"/>
    <x v="28"/>
    <x v="51"/>
    <x v="2"/>
    <x v="0"/>
    <x v="2"/>
    <x v="544"/>
    <x v="505"/>
    <x v="0"/>
    <n v="0.5"/>
    <x v="1"/>
    <x v="2"/>
    <x v="4"/>
    <x v="55"/>
    <n v="7.5"/>
    <n v="72.326229999999995"/>
    <n v="1"/>
    <n v="72.326229999999995"/>
    <n v="0"/>
    <n v="72.326229999999995"/>
    <n v="72326.23"/>
    <n v="6027.185833333333"/>
    <s v=" "/>
    <s v=" "/>
    <n v="3093"/>
    <n v="3094"/>
    <s v=" "/>
    <s v=" "/>
    <s v=" "/>
    <s v=" "/>
    <n v="141"/>
    <m/>
    <n v="2022"/>
    <m/>
    <m/>
    <m/>
  </r>
  <r>
    <x v="0"/>
    <x v="11"/>
    <x v="29"/>
    <x v="52"/>
    <x v="0"/>
    <x v="0"/>
    <x v="21"/>
    <x v="9"/>
    <x v="0"/>
    <x v="0"/>
    <m/>
    <x v="0"/>
    <x v="3"/>
    <x v="0"/>
    <x v="0"/>
    <m/>
    <n v="0"/>
    <n v="0"/>
    <n v="0"/>
    <n v="55.48"/>
    <n v="55.48"/>
    <n v="55480"/>
    <n v="4623.333333333333"/>
    <s v="US99001091"/>
    <s v="US82071091"/>
    <n v="39498"/>
    <m/>
    <s v=" "/>
    <s v=" "/>
    <s v=" "/>
    <s v=" "/>
    <n v="109"/>
    <m/>
    <n v="2019"/>
    <s v="PN 7, övergripande ansvar"/>
    <m/>
    <m/>
  </r>
  <r>
    <x v="0"/>
    <x v="11"/>
    <x v="29"/>
    <x v="52"/>
    <x v="0"/>
    <x v="0"/>
    <x v="21"/>
    <x v="0"/>
    <x v="0"/>
    <x v="0"/>
    <m/>
    <x v="0"/>
    <x v="3"/>
    <x v="0"/>
    <x v="0"/>
    <m/>
    <n v="0"/>
    <n v="0"/>
    <n v="0"/>
    <n v="537"/>
    <n v="537"/>
    <n v="537000"/>
    <n v="44750"/>
    <s v="US99001091"/>
    <s v="US82071091"/>
    <n v="39498"/>
    <m/>
    <s v=" "/>
    <s v=" "/>
    <s v=" "/>
    <s v=" "/>
    <n v="109"/>
    <m/>
    <n v="2019"/>
    <m/>
    <m/>
    <m/>
  </r>
  <r>
    <x v="0"/>
    <x v="11"/>
    <x v="29"/>
    <x v="52"/>
    <x v="0"/>
    <x v="0"/>
    <x v="21"/>
    <x v="1"/>
    <x v="0"/>
    <x v="0"/>
    <m/>
    <x v="0"/>
    <x v="0"/>
    <x v="0"/>
    <x v="0"/>
    <m/>
    <n v="0"/>
    <n v="0"/>
    <n v="0"/>
    <n v="512.11"/>
    <n v="512.11"/>
    <n v="512110"/>
    <n v="42675.833333333336"/>
    <s v="US99001091"/>
    <s v="US82071091"/>
    <n v="39498"/>
    <m/>
    <s v=" "/>
    <s v=" "/>
    <s v=" "/>
    <s v=" "/>
    <n v="109"/>
    <m/>
    <n v="2019"/>
    <m/>
    <m/>
    <m/>
  </r>
  <r>
    <x v="0"/>
    <x v="11"/>
    <x v="29"/>
    <x v="52"/>
    <x v="0"/>
    <x v="0"/>
    <x v="21"/>
    <x v="2"/>
    <x v="0"/>
    <x v="0"/>
    <m/>
    <x v="0"/>
    <x v="0"/>
    <x v="0"/>
    <x v="0"/>
    <m/>
    <n v="0"/>
    <n v="0"/>
    <n v="0"/>
    <n v="480.88"/>
    <n v="480.88"/>
    <n v="480880"/>
    <n v="40073.333333333336"/>
    <s v="US99001091"/>
    <s v="US82071901"/>
    <n v="39498"/>
    <m/>
    <s v=" "/>
    <s v=" "/>
    <s v=" "/>
    <s v=" "/>
    <n v="109"/>
    <m/>
    <n v="2019"/>
    <m/>
    <m/>
    <m/>
  </r>
  <r>
    <x v="0"/>
    <x v="11"/>
    <x v="29"/>
    <x v="52"/>
    <x v="0"/>
    <x v="0"/>
    <x v="8"/>
    <x v="3"/>
    <x v="0"/>
    <x v="0"/>
    <m/>
    <x v="0"/>
    <x v="0"/>
    <x v="0"/>
    <x v="0"/>
    <m/>
    <n v="0"/>
    <n v="0"/>
    <n v="0"/>
    <n v="459.37"/>
    <n v="459.37"/>
    <n v="459370"/>
    <n v="38280.833333333336"/>
    <s v="US82071091"/>
    <s v="C182001091"/>
    <n v="39489"/>
    <n v="39489"/>
    <s v=" "/>
    <s v=" "/>
    <s v=" "/>
    <s v=" "/>
    <n v="109"/>
    <m/>
    <n v="2019"/>
    <m/>
    <m/>
    <m/>
  </r>
  <r>
    <x v="1"/>
    <x v="11"/>
    <x v="29"/>
    <x v="52"/>
    <x v="2"/>
    <x v="0"/>
    <x v="22"/>
    <x v="545"/>
    <x v="506"/>
    <x v="0"/>
    <m/>
    <x v="1"/>
    <x v="2"/>
    <x v="2"/>
    <x v="78"/>
    <n v="12"/>
    <n v="98.1"/>
    <n v="10.8"/>
    <n v="1059.48"/>
    <m/>
    <n v="1059.48"/>
    <n v="1059480"/>
    <n v="88290"/>
    <s v="US99001091"/>
    <s v="C599001091"/>
    <n v="3093"/>
    <n v="3094"/>
    <s v=" "/>
    <s v=" "/>
    <s v=" "/>
    <s v=" "/>
    <n v="109"/>
    <m/>
    <n v="2022"/>
    <m/>
    <m/>
    <m/>
  </r>
  <r>
    <x v="1"/>
    <x v="11"/>
    <x v="29"/>
    <x v="52"/>
    <x v="2"/>
    <x v="0"/>
    <x v="23"/>
    <x v="546"/>
    <x v="507"/>
    <x v="0"/>
    <m/>
    <x v="1"/>
    <x v="2"/>
    <x v="2"/>
    <x v="78"/>
    <n v="12"/>
    <n v="98.1"/>
    <n v="10.8"/>
    <n v="1059.48"/>
    <n v="0"/>
    <n v="1059.48"/>
    <n v="1059480"/>
    <n v="88290"/>
    <s v="US99001091"/>
    <s v="C299001091"/>
    <n v="3093"/>
    <n v="3094"/>
    <s v=" "/>
    <s v=" "/>
    <s v=" "/>
    <s v=" "/>
    <n v="109"/>
    <m/>
    <n v="2022"/>
    <m/>
    <m/>
    <m/>
  </r>
  <r>
    <x v="1"/>
    <x v="11"/>
    <x v="29"/>
    <x v="52"/>
    <x v="2"/>
    <x v="0"/>
    <x v="23"/>
    <x v="547"/>
    <x v="508"/>
    <x v="0"/>
    <m/>
    <x v="1"/>
    <x v="2"/>
    <x v="2"/>
    <x v="78"/>
    <n v="6"/>
    <n v="98.1"/>
    <n v="5.4"/>
    <n v="529.74"/>
    <n v="0"/>
    <n v="529.74"/>
    <n v="529740"/>
    <n v="44145"/>
    <s v="US99001091"/>
    <s v="C299001091"/>
    <n v="3093"/>
    <n v="3094"/>
    <s v=" "/>
    <s v=" "/>
    <s v=" "/>
    <s v=" "/>
    <n v="109"/>
    <m/>
    <n v="2022"/>
    <m/>
    <m/>
    <m/>
  </r>
  <r>
    <x v="1"/>
    <x v="11"/>
    <x v="29"/>
    <x v="52"/>
    <x v="2"/>
    <x v="0"/>
    <x v="0"/>
    <x v="548"/>
    <x v="509"/>
    <x v="0"/>
    <m/>
    <x v="1"/>
    <x v="1"/>
    <x v="1"/>
    <x v="79"/>
    <n v="10"/>
    <n v="98.1"/>
    <n v="8.3333333333333339"/>
    <n v="817.5"/>
    <m/>
    <n v="817.5"/>
    <n v="817500"/>
    <n v="68125"/>
    <s v="US99001091"/>
    <s v="H299001091"/>
    <n v="3093"/>
    <n v="3094"/>
    <m/>
    <m/>
    <m/>
    <m/>
    <n v="109"/>
    <m/>
    <n v="2022"/>
    <m/>
    <m/>
    <m/>
  </r>
  <r>
    <x v="1"/>
    <x v="11"/>
    <x v="29"/>
    <x v="52"/>
    <x v="2"/>
    <x v="0"/>
    <x v="23"/>
    <x v="549"/>
    <x v="510"/>
    <x v="0"/>
    <m/>
    <x v="1"/>
    <x v="1"/>
    <x v="1"/>
    <x v="79"/>
    <n v="12"/>
    <n v="98.1"/>
    <n v="10"/>
    <n v="981"/>
    <m/>
    <n v="981"/>
    <n v="981000"/>
    <n v="81750"/>
    <s v="US99001091"/>
    <s v="C299001091"/>
    <n v="3093"/>
    <n v="3094"/>
    <m/>
    <m/>
    <m/>
    <m/>
    <n v="109"/>
    <m/>
    <n v="2022"/>
    <m/>
    <m/>
    <m/>
  </r>
  <r>
    <x v="1"/>
    <x v="11"/>
    <x v="29"/>
    <x v="52"/>
    <x v="2"/>
    <x v="0"/>
    <x v="23"/>
    <x v="550"/>
    <x v="511"/>
    <x v="0"/>
    <m/>
    <x v="1"/>
    <x v="1"/>
    <x v="1"/>
    <x v="79"/>
    <n v="8"/>
    <n v="98.1"/>
    <n v="6.666666666666667"/>
    <n v="654"/>
    <m/>
    <n v="654"/>
    <n v="654000"/>
    <n v="54500"/>
    <s v="US99001091"/>
    <s v="C299001091"/>
    <n v="3093"/>
    <n v="3094"/>
    <m/>
    <m/>
    <m/>
    <m/>
    <n v="109"/>
    <m/>
    <n v="2022"/>
    <m/>
    <m/>
    <m/>
  </r>
  <r>
    <x v="1"/>
    <x v="11"/>
    <x v="29"/>
    <x v="52"/>
    <x v="2"/>
    <x v="0"/>
    <x v="3"/>
    <x v="551"/>
    <x v="512"/>
    <x v="0"/>
    <m/>
    <x v="1"/>
    <x v="2"/>
    <x v="3"/>
    <x v="40"/>
    <n v="4"/>
    <n v="98.1"/>
    <n v="3.2"/>
    <n v="313.92"/>
    <m/>
    <n v="313.92"/>
    <n v="313920"/>
    <n v="26160"/>
    <s v="US99001091"/>
    <s v="H599001091"/>
    <n v="3093"/>
    <n v="3094"/>
    <m/>
    <m/>
    <m/>
    <m/>
    <n v="109"/>
    <m/>
    <n v="2022"/>
    <m/>
    <m/>
    <m/>
  </r>
  <r>
    <x v="1"/>
    <x v="11"/>
    <x v="29"/>
    <x v="52"/>
    <x v="2"/>
    <x v="0"/>
    <x v="14"/>
    <x v="552"/>
    <x v="513"/>
    <x v="0"/>
    <m/>
    <x v="1"/>
    <x v="2"/>
    <x v="3"/>
    <x v="40"/>
    <n v="4.5"/>
    <n v="91.6"/>
    <n v="3.6"/>
    <n v="329.76"/>
    <m/>
    <n v="329.76"/>
    <n v="329760"/>
    <n v="27480"/>
    <s v="US99001091"/>
    <s v="C699001091"/>
    <n v="3093"/>
    <n v="3094"/>
    <m/>
    <m/>
    <m/>
    <m/>
    <n v="109"/>
    <m/>
    <n v="2022"/>
    <m/>
    <m/>
    <m/>
  </r>
  <r>
    <x v="1"/>
    <x v="11"/>
    <x v="29"/>
    <x v="52"/>
    <x v="2"/>
    <x v="0"/>
    <x v="11"/>
    <x v="553"/>
    <x v="514"/>
    <x v="0"/>
    <m/>
    <x v="1"/>
    <x v="2"/>
    <x v="3"/>
    <x v="40"/>
    <n v="8.5"/>
    <n v="98.1"/>
    <n v="6.8"/>
    <n v="667.07999999999993"/>
    <m/>
    <n v="667.07999999999993"/>
    <n v="667079.99999999988"/>
    <n v="55589.999999999993"/>
    <s v="US99001091"/>
    <s v="C499001091"/>
    <n v="3093"/>
    <n v="3094"/>
    <m/>
    <m/>
    <m/>
    <m/>
    <n v="109"/>
    <m/>
    <n v="2022"/>
    <m/>
    <m/>
    <m/>
  </r>
  <r>
    <x v="1"/>
    <x v="11"/>
    <x v="29"/>
    <x v="52"/>
    <x v="2"/>
    <x v="0"/>
    <x v="8"/>
    <x v="554"/>
    <x v="515"/>
    <x v="0"/>
    <m/>
    <x v="1"/>
    <x v="2"/>
    <x v="3"/>
    <x v="40"/>
    <n v="13"/>
    <n v="98.1"/>
    <n v="10.4"/>
    <n v="1020.24"/>
    <m/>
    <n v="1020.24"/>
    <n v="1020240"/>
    <n v="85020"/>
    <s v="US99001091"/>
    <s v="C199001091"/>
    <n v="3093"/>
    <n v="3094"/>
    <m/>
    <m/>
    <m/>
    <m/>
    <n v="109"/>
    <m/>
    <n v="2022"/>
    <m/>
    <m/>
    <m/>
  </r>
  <r>
    <x v="1"/>
    <x v="11"/>
    <x v="29"/>
    <x v="52"/>
    <x v="2"/>
    <x v="0"/>
    <x v="3"/>
    <x v="116"/>
    <x v="516"/>
    <x v="0"/>
    <m/>
    <x v="1"/>
    <x v="1"/>
    <x v="4"/>
    <x v="11"/>
    <n v="3"/>
    <n v="98.1"/>
    <n v="1.8"/>
    <n v="176.57999999999998"/>
    <m/>
    <n v="176.57999999999998"/>
    <n v="176579.99999999997"/>
    <n v="14714.999999999998"/>
    <s v="US99001091"/>
    <s v="H599001091"/>
    <n v="3093"/>
    <n v="3094"/>
    <m/>
    <m/>
    <m/>
    <m/>
    <n v="109"/>
    <m/>
    <n v="2022"/>
    <m/>
    <m/>
    <m/>
  </r>
  <r>
    <x v="1"/>
    <x v="11"/>
    <x v="29"/>
    <x v="52"/>
    <x v="2"/>
    <x v="0"/>
    <x v="4"/>
    <x v="555"/>
    <x v="517"/>
    <x v="0"/>
    <m/>
    <x v="1"/>
    <x v="1"/>
    <x v="4"/>
    <x v="11"/>
    <n v="4"/>
    <n v="98.1"/>
    <n v="2.4"/>
    <n v="235.43999999999997"/>
    <m/>
    <n v="235.43999999999997"/>
    <n v="235439.99999999997"/>
    <n v="19619.999999999996"/>
    <s v="US99001091"/>
    <s v="C799001091"/>
    <n v="3093"/>
    <n v="3094"/>
    <m/>
    <m/>
    <m/>
    <m/>
    <n v="109"/>
    <m/>
    <n v="2022"/>
    <m/>
    <m/>
    <m/>
  </r>
  <r>
    <x v="1"/>
    <x v="11"/>
    <x v="29"/>
    <x v="52"/>
    <x v="2"/>
    <x v="0"/>
    <x v="7"/>
    <x v="556"/>
    <x v="518"/>
    <x v="0"/>
    <m/>
    <x v="1"/>
    <x v="1"/>
    <x v="4"/>
    <x v="11"/>
    <n v="10"/>
    <n v="98.1"/>
    <n v="6"/>
    <n v="588.59999999999991"/>
    <m/>
    <n v="588.59999999999991"/>
    <n v="588599.99999999988"/>
    <n v="49049.999999999993"/>
    <s v="US99001091"/>
    <s v="C399001091"/>
    <n v="3093"/>
    <n v="3094"/>
    <m/>
    <m/>
    <m/>
    <m/>
    <n v="109"/>
    <m/>
    <n v="2022"/>
    <m/>
    <m/>
    <m/>
  </r>
  <r>
    <x v="1"/>
    <x v="11"/>
    <x v="29"/>
    <x v="52"/>
    <x v="2"/>
    <x v="0"/>
    <x v="7"/>
    <x v="557"/>
    <x v="519"/>
    <x v="0"/>
    <m/>
    <x v="1"/>
    <x v="1"/>
    <x v="4"/>
    <x v="11"/>
    <n v="13"/>
    <n v="98.1"/>
    <n v="7.8"/>
    <n v="765.18"/>
    <m/>
    <n v="765.18"/>
    <n v="765180"/>
    <n v="63765"/>
    <s v="US99001091"/>
    <s v="C399001091"/>
    <n v="3093"/>
    <n v="3094"/>
    <m/>
    <m/>
    <m/>
    <m/>
    <n v="109"/>
    <m/>
    <n v="2022"/>
    <m/>
    <m/>
    <m/>
  </r>
  <r>
    <x v="1"/>
    <x v="11"/>
    <x v="29"/>
    <x v="52"/>
    <x v="2"/>
    <x v="0"/>
    <x v="6"/>
    <x v="558"/>
    <x v="520"/>
    <x v="0"/>
    <m/>
    <x v="1"/>
    <x v="2"/>
    <x v="5"/>
    <x v="11"/>
    <n v="15"/>
    <n v="98.1"/>
    <n v="9"/>
    <n v="882.9"/>
    <m/>
    <n v="882.9"/>
    <n v="882900"/>
    <n v="73575"/>
    <s v="US99001091"/>
    <s v="K799001091"/>
    <n v="3093"/>
    <n v="3094"/>
    <m/>
    <m/>
    <m/>
    <m/>
    <n v="109"/>
    <m/>
    <n v="2022"/>
    <m/>
    <m/>
    <m/>
  </r>
  <r>
    <x v="1"/>
    <x v="11"/>
    <x v="29"/>
    <x v="52"/>
    <x v="2"/>
    <x v="0"/>
    <x v="15"/>
    <x v="559"/>
    <x v="521"/>
    <x v="0"/>
    <m/>
    <x v="1"/>
    <x v="2"/>
    <x v="5"/>
    <x v="11"/>
    <n v="15"/>
    <n v="98.1"/>
    <n v="9"/>
    <n v="882.9"/>
    <m/>
    <n v="882.9"/>
    <n v="882900"/>
    <n v="73575"/>
    <s v="US99001091"/>
    <s v="K299001091"/>
    <n v="3093"/>
    <n v="3094"/>
    <m/>
    <m/>
    <m/>
    <m/>
    <n v="109"/>
    <m/>
    <n v="2022"/>
    <m/>
    <m/>
    <m/>
  </r>
  <r>
    <x v="1"/>
    <x v="11"/>
    <x v="29"/>
    <x v="52"/>
    <x v="2"/>
    <x v="0"/>
    <x v="8"/>
    <x v="280"/>
    <x v="522"/>
    <x v="0"/>
    <m/>
    <x v="1"/>
    <x v="1"/>
    <x v="6"/>
    <x v="26"/>
    <n v="30"/>
    <n v="79.400000000000006"/>
    <n v="23"/>
    <n v="1826.2"/>
    <m/>
    <n v="1826.2"/>
    <n v="1826200"/>
    <n v="152183.33333333334"/>
    <s v="US99001091"/>
    <s v="C199001091"/>
    <n v="3093"/>
    <n v="3094"/>
    <m/>
    <m/>
    <m/>
    <m/>
    <n v="109"/>
    <m/>
    <n v="2022"/>
    <m/>
    <m/>
    <m/>
  </r>
  <r>
    <x v="1"/>
    <x v="11"/>
    <x v="29"/>
    <x v="52"/>
    <x v="2"/>
    <x v="0"/>
    <x v="21"/>
    <x v="72"/>
    <x v="0"/>
    <x v="0"/>
    <m/>
    <x v="2"/>
    <x v="3"/>
    <x v="0"/>
    <x v="35"/>
    <n v="60"/>
    <n v="90.4"/>
    <n v="20"/>
    <n v="1808"/>
    <n v="0"/>
    <n v="1808"/>
    <n v="1808000"/>
    <n v="150666.66666666666"/>
    <s v="US99001091"/>
    <s v="US10910001"/>
    <n v="3093"/>
    <n v="3094"/>
    <s v=" "/>
    <s v=" "/>
    <s v=" "/>
    <s v=" "/>
    <n v="109"/>
    <m/>
    <n v="2022"/>
    <m/>
    <m/>
    <m/>
  </r>
  <r>
    <x v="1"/>
    <x v="11"/>
    <x v="29"/>
    <x v="52"/>
    <x v="2"/>
    <x v="0"/>
    <x v="21"/>
    <x v="560"/>
    <x v="0"/>
    <x v="0"/>
    <m/>
    <x v="0"/>
    <x v="0"/>
    <x v="0"/>
    <x v="0"/>
    <m/>
    <m/>
    <n v="0"/>
    <n v="0"/>
    <n v="0"/>
    <n v="0"/>
    <n v="0"/>
    <n v="0"/>
    <s v="US99001091"/>
    <s v="US10910001"/>
    <n v="3093"/>
    <n v="3094"/>
    <s v=" "/>
    <s v=" "/>
    <s v=" "/>
    <s v=" "/>
    <n v="109"/>
    <m/>
    <n v="2022"/>
    <m/>
    <m/>
    <m/>
  </r>
  <r>
    <x v="1"/>
    <x v="11"/>
    <x v="29"/>
    <x v="52"/>
    <x v="3"/>
    <x v="0"/>
    <x v="0"/>
    <x v="548"/>
    <x v="509"/>
    <x v="0"/>
    <m/>
    <x v="1"/>
    <x v="1"/>
    <x v="1"/>
    <x v="15"/>
    <n v="10"/>
    <n v="98.1"/>
    <n v="0.16666666666666666"/>
    <n v="16.349999999999998"/>
    <m/>
    <n v="16.349999999999998"/>
    <n v="16349.999999999998"/>
    <n v="1362.4999999999998"/>
    <s v="US99001091"/>
    <s v="H299001091"/>
    <n v="3093"/>
    <n v="3094"/>
    <m/>
    <m/>
    <m/>
    <m/>
    <n v="109"/>
    <m/>
    <n v="2022"/>
    <m/>
    <m/>
    <m/>
  </r>
  <r>
    <x v="1"/>
    <x v="11"/>
    <x v="29"/>
    <x v="52"/>
    <x v="3"/>
    <x v="0"/>
    <x v="23"/>
    <x v="549"/>
    <x v="510"/>
    <x v="0"/>
    <m/>
    <x v="1"/>
    <x v="1"/>
    <x v="1"/>
    <x v="15"/>
    <n v="12"/>
    <n v="98.1"/>
    <n v="0.2"/>
    <n v="19.62"/>
    <m/>
    <n v="19.62"/>
    <n v="19620"/>
    <n v="1635"/>
    <s v="US99001091"/>
    <s v="C299001091"/>
    <n v="3093"/>
    <n v="3094"/>
    <m/>
    <m/>
    <m/>
    <m/>
    <n v="109"/>
    <m/>
    <n v="2022"/>
    <m/>
    <m/>
    <m/>
  </r>
  <r>
    <x v="1"/>
    <x v="11"/>
    <x v="29"/>
    <x v="52"/>
    <x v="3"/>
    <x v="0"/>
    <x v="23"/>
    <x v="550"/>
    <x v="511"/>
    <x v="0"/>
    <m/>
    <x v="1"/>
    <x v="1"/>
    <x v="1"/>
    <x v="15"/>
    <n v="8"/>
    <n v="98.1"/>
    <n v="0.13333333333333333"/>
    <n v="13.079999999999998"/>
    <m/>
    <n v="13.079999999999998"/>
    <n v="13079.999999999998"/>
    <n v="1089.9999999999998"/>
    <s v="US99001091"/>
    <s v="C299001091"/>
    <n v="3093"/>
    <n v="3094"/>
    <m/>
    <m/>
    <m/>
    <m/>
    <n v="109"/>
    <m/>
    <n v="2022"/>
    <m/>
    <m/>
    <m/>
  </r>
  <r>
    <x v="1"/>
    <x v="11"/>
    <x v="29"/>
    <x v="52"/>
    <x v="3"/>
    <x v="0"/>
    <x v="3"/>
    <x v="551"/>
    <x v="512"/>
    <x v="0"/>
    <m/>
    <x v="1"/>
    <x v="2"/>
    <x v="3"/>
    <x v="15"/>
    <n v="4"/>
    <n v="98.1"/>
    <n v="6.6666666666666666E-2"/>
    <n v="6.5399999999999991"/>
    <m/>
    <n v="6.5399999999999991"/>
    <n v="6539.9999999999991"/>
    <n v="544.99999999999989"/>
    <s v="US99001091"/>
    <s v="H599001091"/>
    <n v="3093"/>
    <n v="3094"/>
    <m/>
    <m/>
    <m/>
    <m/>
    <n v="109"/>
    <m/>
    <n v="2022"/>
    <m/>
    <m/>
    <m/>
  </r>
  <r>
    <x v="1"/>
    <x v="11"/>
    <x v="29"/>
    <x v="52"/>
    <x v="3"/>
    <x v="0"/>
    <x v="14"/>
    <x v="552"/>
    <x v="513"/>
    <x v="0"/>
    <m/>
    <x v="1"/>
    <x v="2"/>
    <x v="3"/>
    <x v="15"/>
    <n v="4.5"/>
    <n v="91.6"/>
    <n v="7.4999999999999997E-2"/>
    <n v="6.8699999999999992"/>
    <m/>
    <n v="6.8699999999999992"/>
    <n v="6869.9999999999991"/>
    <n v="572.49999999999989"/>
    <s v="US99001091"/>
    <s v="C699001091"/>
    <n v="3093"/>
    <n v="3094"/>
    <m/>
    <m/>
    <m/>
    <m/>
    <n v="109"/>
    <m/>
    <n v="2022"/>
    <m/>
    <m/>
    <m/>
  </r>
  <r>
    <x v="1"/>
    <x v="11"/>
    <x v="29"/>
    <x v="52"/>
    <x v="3"/>
    <x v="0"/>
    <x v="11"/>
    <x v="553"/>
    <x v="514"/>
    <x v="0"/>
    <m/>
    <x v="1"/>
    <x v="2"/>
    <x v="3"/>
    <x v="15"/>
    <n v="8.5"/>
    <n v="98.1"/>
    <n v="0.14166666666666666"/>
    <n v="13.897499999999999"/>
    <m/>
    <n v="13.897499999999999"/>
    <n v="13897.499999999998"/>
    <n v="1158.1249999999998"/>
    <s v="US99001091"/>
    <s v="C499001091"/>
    <n v="3093"/>
    <n v="3094"/>
    <m/>
    <m/>
    <m/>
    <m/>
    <n v="109"/>
    <m/>
    <n v="2022"/>
    <m/>
    <m/>
    <m/>
  </r>
  <r>
    <x v="1"/>
    <x v="11"/>
    <x v="29"/>
    <x v="52"/>
    <x v="3"/>
    <x v="0"/>
    <x v="8"/>
    <x v="554"/>
    <x v="515"/>
    <x v="0"/>
    <m/>
    <x v="1"/>
    <x v="2"/>
    <x v="3"/>
    <x v="15"/>
    <n v="13"/>
    <n v="98.1"/>
    <n v="0.21666666666666667"/>
    <n v="21.254999999999999"/>
    <m/>
    <n v="21.254999999999999"/>
    <n v="21255"/>
    <n v="1771.25"/>
    <s v="US99001091"/>
    <s v="C199001091"/>
    <n v="3093"/>
    <n v="3094"/>
    <m/>
    <m/>
    <m/>
    <m/>
    <n v="109"/>
    <m/>
    <n v="2022"/>
    <m/>
    <m/>
    <m/>
  </r>
  <r>
    <x v="1"/>
    <x v="11"/>
    <x v="29"/>
    <x v="52"/>
    <x v="3"/>
    <x v="0"/>
    <x v="3"/>
    <x v="116"/>
    <x v="516"/>
    <x v="0"/>
    <m/>
    <x v="1"/>
    <x v="1"/>
    <x v="4"/>
    <x v="4"/>
    <n v="3"/>
    <n v="98.1"/>
    <n v="0.3"/>
    <n v="29.429999999999996"/>
    <m/>
    <n v="29.429999999999996"/>
    <n v="29429.999999999996"/>
    <n v="2452.4999999999995"/>
    <s v="US99001091"/>
    <s v="H599001091"/>
    <n v="3093"/>
    <n v="3094"/>
    <m/>
    <m/>
    <m/>
    <m/>
    <n v="109"/>
    <m/>
    <n v="2022"/>
    <m/>
    <m/>
    <m/>
  </r>
  <r>
    <x v="1"/>
    <x v="11"/>
    <x v="29"/>
    <x v="52"/>
    <x v="3"/>
    <x v="0"/>
    <x v="4"/>
    <x v="555"/>
    <x v="517"/>
    <x v="0"/>
    <m/>
    <x v="1"/>
    <x v="1"/>
    <x v="4"/>
    <x v="4"/>
    <n v="4"/>
    <n v="98.1"/>
    <n v="0.4"/>
    <n v="39.24"/>
    <m/>
    <n v="39.24"/>
    <n v="39240"/>
    <n v="3270"/>
    <s v="US99001091"/>
    <s v="C799001091"/>
    <n v="3093"/>
    <n v="3094"/>
    <m/>
    <m/>
    <m/>
    <m/>
    <n v="109"/>
    <m/>
    <n v="2022"/>
    <m/>
    <m/>
    <m/>
  </r>
  <r>
    <x v="1"/>
    <x v="11"/>
    <x v="29"/>
    <x v="52"/>
    <x v="3"/>
    <x v="0"/>
    <x v="7"/>
    <x v="556"/>
    <x v="518"/>
    <x v="0"/>
    <m/>
    <x v="1"/>
    <x v="1"/>
    <x v="4"/>
    <x v="4"/>
    <n v="10"/>
    <n v="98.1"/>
    <n v="1"/>
    <n v="98.1"/>
    <m/>
    <n v="98.1"/>
    <n v="98100"/>
    <n v="8175"/>
    <s v="US99001091"/>
    <s v="C399001091"/>
    <n v="3093"/>
    <n v="3094"/>
    <m/>
    <m/>
    <m/>
    <m/>
    <n v="109"/>
    <m/>
    <n v="2022"/>
    <m/>
    <m/>
    <m/>
  </r>
  <r>
    <x v="1"/>
    <x v="11"/>
    <x v="29"/>
    <x v="52"/>
    <x v="3"/>
    <x v="0"/>
    <x v="7"/>
    <x v="557"/>
    <x v="519"/>
    <x v="0"/>
    <m/>
    <x v="1"/>
    <x v="1"/>
    <x v="4"/>
    <x v="4"/>
    <n v="13"/>
    <n v="98.1"/>
    <n v="1.3"/>
    <n v="127.53"/>
    <m/>
    <n v="127.53"/>
    <n v="127530"/>
    <n v="10627.5"/>
    <s v="US99001091"/>
    <s v="C399001091"/>
    <n v="3093"/>
    <n v="3094"/>
    <m/>
    <m/>
    <m/>
    <m/>
    <n v="109"/>
    <m/>
    <n v="2022"/>
    <m/>
    <m/>
    <m/>
  </r>
  <r>
    <x v="1"/>
    <x v="11"/>
    <x v="29"/>
    <x v="52"/>
    <x v="3"/>
    <x v="0"/>
    <x v="6"/>
    <x v="558"/>
    <x v="520"/>
    <x v="0"/>
    <m/>
    <x v="1"/>
    <x v="2"/>
    <x v="5"/>
    <x v="4"/>
    <n v="15"/>
    <n v="98.1"/>
    <n v="1.5"/>
    <n v="147.14999999999998"/>
    <m/>
    <n v="147.14999999999998"/>
    <n v="147149.99999999997"/>
    <n v="12262.499999999998"/>
    <s v="US99001091"/>
    <s v="K799001091"/>
    <n v="3093"/>
    <n v="3094"/>
    <m/>
    <m/>
    <m/>
    <m/>
    <n v="109"/>
    <m/>
    <n v="2022"/>
    <m/>
    <m/>
    <m/>
  </r>
  <r>
    <x v="1"/>
    <x v="11"/>
    <x v="29"/>
    <x v="52"/>
    <x v="3"/>
    <x v="0"/>
    <x v="15"/>
    <x v="559"/>
    <x v="521"/>
    <x v="0"/>
    <m/>
    <x v="1"/>
    <x v="2"/>
    <x v="5"/>
    <x v="4"/>
    <n v="15"/>
    <n v="98.1"/>
    <n v="1.5"/>
    <n v="147.14999999999998"/>
    <m/>
    <n v="147.14999999999998"/>
    <n v="147149.99999999997"/>
    <n v="12262.499999999998"/>
    <s v="US99001091"/>
    <s v="K299001091"/>
    <n v="3093"/>
    <n v="3094"/>
    <m/>
    <m/>
    <m/>
    <m/>
    <n v="109"/>
    <m/>
    <n v="2022"/>
    <m/>
    <m/>
    <m/>
  </r>
  <r>
    <x v="1"/>
    <x v="11"/>
    <x v="29"/>
    <x v="52"/>
    <x v="3"/>
    <x v="0"/>
    <x v="8"/>
    <x v="280"/>
    <x v="522"/>
    <x v="0"/>
    <m/>
    <x v="1"/>
    <x v="1"/>
    <x v="6"/>
    <x v="9"/>
    <n v="30"/>
    <n v="79.400000000000006"/>
    <n v="1.5"/>
    <n v="119.10000000000001"/>
    <m/>
    <n v="119.10000000000001"/>
    <n v="119100.00000000001"/>
    <n v="9925.0000000000018"/>
    <s v="US99001091"/>
    <s v="C199001091"/>
    <n v="3093"/>
    <n v="3094"/>
    <m/>
    <m/>
    <m/>
    <m/>
    <n v="109"/>
    <m/>
    <n v="2022"/>
    <m/>
    <m/>
    <m/>
  </r>
  <r>
    <x v="1"/>
    <x v="11"/>
    <x v="29"/>
    <x v="52"/>
    <x v="3"/>
    <x v="0"/>
    <x v="21"/>
    <x v="560"/>
    <x v="0"/>
    <x v="0"/>
    <m/>
    <x v="0"/>
    <x v="0"/>
    <x v="0"/>
    <x v="0"/>
    <m/>
    <m/>
    <n v="0"/>
    <n v="0"/>
    <n v="0"/>
    <n v="0"/>
    <n v="0"/>
    <n v="0"/>
    <s v="US99001091"/>
    <s v="US10910001"/>
    <n v="3093"/>
    <n v="3094"/>
    <s v=" "/>
    <s v=" "/>
    <s v=" "/>
    <s v=" "/>
    <n v="109"/>
    <m/>
    <n v="2022"/>
    <m/>
    <m/>
    <m/>
  </r>
  <r>
    <x v="1"/>
    <x v="11"/>
    <x v="29"/>
    <x v="52"/>
    <x v="3"/>
    <x v="0"/>
    <x v="21"/>
    <x v="302"/>
    <x v="0"/>
    <x v="0"/>
    <m/>
    <x v="0"/>
    <x v="0"/>
    <x v="0"/>
    <x v="0"/>
    <m/>
    <m/>
    <n v="0"/>
    <n v="0"/>
    <m/>
    <n v="0"/>
    <n v="0"/>
    <n v="0"/>
    <s v="US99001091"/>
    <s v="US10910001"/>
    <n v="3093"/>
    <n v="3094"/>
    <s v=" "/>
    <s v=" "/>
    <s v=" "/>
    <s v=" "/>
    <n v="109"/>
    <m/>
    <n v="2022"/>
    <m/>
    <m/>
    <m/>
  </r>
  <r>
    <x v="1"/>
    <x v="11"/>
    <x v="29"/>
    <x v="52"/>
    <x v="3"/>
    <x v="0"/>
    <x v="22"/>
    <x v="545"/>
    <x v="506"/>
    <x v="0"/>
    <m/>
    <x v="1"/>
    <x v="2"/>
    <x v="2"/>
    <x v="9"/>
    <n v="12"/>
    <n v="98.1"/>
    <n v="0.6"/>
    <n v="58.859999999999992"/>
    <m/>
    <n v="58.859999999999992"/>
    <n v="58859.999999999993"/>
    <n v="4904.9999999999991"/>
    <s v="US99001091"/>
    <s v="C599001091"/>
    <n v="3093"/>
    <n v="3094"/>
    <s v=" "/>
    <s v=" "/>
    <s v=" "/>
    <s v=" "/>
    <n v="109"/>
    <m/>
    <n v="2022"/>
    <m/>
    <m/>
    <m/>
  </r>
  <r>
    <x v="1"/>
    <x v="11"/>
    <x v="29"/>
    <x v="52"/>
    <x v="3"/>
    <x v="0"/>
    <x v="23"/>
    <x v="546"/>
    <x v="507"/>
    <x v="0"/>
    <m/>
    <x v="1"/>
    <x v="2"/>
    <x v="2"/>
    <x v="9"/>
    <n v="12"/>
    <n v="98.1"/>
    <n v="0.6"/>
    <n v="58.859999999999992"/>
    <m/>
    <n v="58.859999999999992"/>
    <n v="58859.999999999993"/>
    <n v="4904.9999999999991"/>
    <s v="US99001091"/>
    <s v="C299001091"/>
    <n v="3093"/>
    <n v="3094"/>
    <s v=" "/>
    <s v=" "/>
    <s v=" "/>
    <s v=" "/>
    <n v="109"/>
    <m/>
    <n v="2022"/>
    <m/>
    <m/>
    <m/>
  </r>
  <r>
    <x v="1"/>
    <x v="11"/>
    <x v="29"/>
    <x v="52"/>
    <x v="3"/>
    <x v="0"/>
    <x v="23"/>
    <x v="547"/>
    <x v="508"/>
    <x v="0"/>
    <m/>
    <x v="1"/>
    <x v="2"/>
    <x v="2"/>
    <x v="9"/>
    <n v="6"/>
    <n v="98.1"/>
    <n v="0.3"/>
    <n v="29.429999999999996"/>
    <m/>
    <n v="29.429999999999996"/>
    <n v="29429.999999999996"/>
    <n v="2452.4999999999995"/>
    <s v="US99001091"/>
    <s v="C299001091"/>
    <n v="3093"/>
    <n v="3094"/>
    <s v=" "/>
    <s v=" "/>
    <s v=" "/>
    <s v=" "/>
    <n v="109"/>
    <m/>
    <n v="2022"/>
    <m/>
    <m/>
    <m/>
  </r>
  <r>
    <x v="0"/>
    <x v="11"/>
    <x v="30"/>
    <x v="53"/>
    <x v="0"/>
    <x v="0"/>
    <x v="21"/>
    <x v="0"/>
    <x v="0"/>
    <x v="0"/>
    <m/>
    <x v="0"/>
    <x v="0"/>
    <x v="0"/>
    <x v="0"/>
    <m/>
    <n v="0"/>
    <n v="0"/>
    <n v="0"/>
    <n v="581"/>
    <n v="581"/>
    <n v="581000"/>
    <n v="48416.666666666664"/>
    <s v="US99001231"/>
    <s v="US82071231"/>
    <n v="39498"/>
    <m/>
    <s v=" "/>
    <s v=" "/>
    <s v=" "/>
    <s v=" "/>
    <n v="123"/>
    <m/>
    <n v="2019"/>
    <s v="Biomedicin, programmets disp"/>
    <m/>
    <m/>
  </r>
  <r>
    <x v="0"/>
    <x v="11"/>
    <x v="30"/>
    <x v="53"/>
    <x v="0"/>
    <x v="0"/>
    <x v="21"/>
    <x v="1"/>
    <x v="0"/>
    <x v="0"/>
    <m/>
    <x v="0"/>
    <x v="0"/>
    <x v="0"/>
    <x v="0"/>
    <m/>
    <n v="0"/>
    <n v="0"/>
    <n v="0"/>
    <n v="292.64"/>
    <n v="292.64"/>
    <n v="292640"/>
    <n v="24386.666666666668"/>
    <s v="US99001231"/>
    <s v="US82071231"/>
    <n v="39498"/>
    <m/>
    <s v=" "/>
    <s v=" "/>
    <s v=" "/>
    <s v=" "/>
    <n v="123"/>
    <m/>
    <n v="2019"/>
    <m/>
    <m/>
    <m/>
  </r>
  <r>
    <x v="0"/>
    <x v="11"/>
    <x v="30"/>
    <x v="53"/>
    <x v="0"/>
    <x v="0"/>
    <x v="21"/>
    <x v="9"/>
    <x v="0"/>
    <x v="0"/>
    <m/>
    <x v="0"/>
    <x v="0"/>
    <x v="0"/>
    <x v="0"/>
    <m/>
    <n v="0"/>
    <n v="0"/>
    <n v="0"/>
    <n v="36.99"/>
    <n v="36.99"/>
    <n v="36990"/>
    <n v="3082.5"/>
    <s v="US99001231"/>
    <s v="US82071231"/>
    <n v="39498"/>
    <m/>
    <s v=" "/>
    <s v=" "/>
    <s v=" "/>
    <s v=" "/>
    <n v="123"/>
    <m/>
    <n v="2019"/>
    <m/>
    <m/>
    <m/>
  </r>
  <r>
    <x v="0"/>
    <x v="11"/>
    <x v="30"/>
    <x v="53"/>
    <x v="0"/>
    <x v="0"/>
    <x v="21"/>
    <x v="2"/>
    <x v="0"/>
    <x v="0"/>
    <m/>
    <x v="0"/>
    <x v="0"/>
    <x v="0"/>
    <x v="0"/>
    <m/>
    <m/>
    <n v="0"/>
    <n v="0"/>
    <n v="275.91000000000003"/>
    <n v="275.91000000000003"/>
    <n v="275910"/>
    <n v="22992.5"/>
    <s v="US99001231"/>
    <s v="US82071901"/>
    <n v="39498"/>
    <m/>
    <s v=" "/>
    <s v=" "/>
    <s v=" "/>
    <s v=" "/>
    <n v="123"/>
    <m/>
    <n v="2019"/>
    <m/>
    <m/>
    <m/>
  </r>
  <r>
    <x v="0"/>
    <x v="11"/>
    <x v="30"/>
    <x v="53"/>
    <x v="0"/>
    <x v="0"/>
    <x v="12"/>
    <x v="3"/>
    <x v="0"/>
    <x v="0"/>
    <m/>
    <x v="0"/>
    <x v="0"/>
    <x v="0"/>
    <x v="0"/>
    <m/>
    <n v="0"/>
    <n v="0"/>
    <n v="0"/>
    <n v="556.14"/>
    <n v="556.14"/>
    <n v="556140"/>
    <n v="46345"/>
    <s v="US82071231"/>
    <s v="K282001231"/>
    <n v="39489"/>
    <n v="39489"/>
    <s v=" "/>
    <s v=" "/>
    <s v=" "/>
    <s v=" "/>
    <n v="123"/>
    <m/>
    <n v="2019"/>
    <m/>
    <m/>
    <m/>
  </r>
  <r>
    <x v="1"/>
    <x v="11"/>
    <x v="30"/>
    <x v="53"/>
    <x v="2"/>
    <x v="0"/>
    <x v="15"/>
    <x v="561"/>
    <x v="523"/>
    <x v="0"/>
    <m/>
    <x v="1"/>
    <x v="2"/>
    <x v="2"/>
    <x v="43"/>
    <n v="10.5"/>
    <n v="118.56"/>
    <n v="6.4749999999999996"/>
    <n v="767.67599999999993"/>
    <m/>
    <n v="767.67599999999993"/>
    <n v="767675.99999999988"/>
    <n v="63972.999999999993"/>
    <m/>
    <m/>
    <m/>
    <m/>
    <m/>
    <m/>
    <m/>
    <m/>
    <m/>
    <m/>
    <n v="2022"/>
    <m/>
    <m/>
    <m/>
  </r>
  <r>
    <x v="1"/>
    <x v="11"/>
    <x v="30"/>
    <x v="53"/>
    <x v="3"/>
    <x v="0"/>
    <x v="15"/>
    <x v="561"/>
    <x v="523"/>
    <x v="0"/>
    <m/>
    <x v="1"/>
    <x v="2"/>
    <x v="2"/>
    <x v="37"/>
    <n v="10.5"/>
    <n v="118.56"/>
    <n v="2.2749999999999999"/>
    <n v="269.72399999999999"/>
    <m/>
    <n v="269.72399999999999"/>
    <n v="269724"/>
    <n v="22477"/>
    <m/>
    <m/>
    <m/>
    <m/>
    <m/>
    <m/>
    <m/>
    <m/>
    <m/>
    <m/>
    <n v="2022"/>
    <m/>
    <m/>
    <m/>
  </r>
  <r>
    <x v="1"/>
    <x v="11"/>
    <x v="30"/>
    <x v="53"/>
    <x v="2"/>
    <x v="0"/>
    <x v="22"/>
    <x v="562"/>
    <x v="524"/>
    <x v="0"/>
    <m/>
    <x v="1"/>
    <x v="2"/>
    <x v="2"/>
    <x v="43"/>
    <n v="7.5"/>
    <n v="98.8"/>
    <n v="4.625"/>
    <n v="456.95"/>
    <m/>
    <n v="456.95"/>
    <n v="456950"/>
    <n v="38079.166666666664"/>
    <m/>
    <m/>
    <m/>
    <m/>
    <m/>
    <m/>
    <m/>
    <m/>
    <m/>
    <m/>
    <n v="2022"/>
    <m/>
    <m/>
    <m/>
  </r>
  <r>
    <x v="1"/>
    <x v="11"/>
    <x v="30"/>
    <x v="53"/>
    <x v="3"/>
    <x v="0"/>
    <x v="22"/>
    <x v="562"/>
    <x v="524"/>
    <x v="0"/>
    <m/>
    <x v="1"/>
    <x v="2"/>
    <x v="2"/>
    <x v="37"/>
    <n v="7.5"/>
    <n v="98.8"/>
    <n v="1.625"/>
    <n v="160.54999999999998"/>
    <m/>
    <n v="160.54999999999998"/>
    <n v="160549.99999999997"/>
    <n v="13379.166666666664"/>
    <m/>
    <m/>
    <m/>
    <m/>
    <m/>
    <m/>
    <m/>
    <m/>
    <m/>
    <m/>
    <n v="2022"/>
    <m/>
    <m/>
    <m/>
  </r>
  <r>
    <x v="1"/>
    <x v="11"/>
    <x v="30"/>
    <x v="53"/>
    <x v="2"/>
    <x v="0"/>
    <x v="14"/>
    <x v="563"/>
    <x v="525"/>
    <x v="0"/>
    <m/>
    <x v="1"/>
    <x v="2"/>
    <x v="2"/>
    <x v="43"/>
    <n v="7.5"/>
    <n v="98.8"/>
    <n v="4.625"/>
    <n v="456.95"/>
    <m/>
    <n v="456.95"/>
    <n v="456950"/>
    <n v="38079.166666666664"/>
    <m/>
    <m/>
    <m/>
    <m/>
    <m/>
    <m/>
    <m/>
    <m/>
    <m/>
    <m/>
    <n v="2022"/>
    <m/>
    <m/>
    <m/>
  </r>
  <r>
    <x v="1"/>
    <x v="11"/>
    <x v="30"/>
    <x v="53"/>
    <x v="3"/>
    <x v="0"/>
    <x v="14"/>
    <x v="563"/>
    <x v="525"/>
    <x v="0"/>
    <m/>
    <x v="1"/>
    <x v="2"/>
    <x v="2"/>
    <x v="37"/>
    <n v="7.5"/>
    <n v="98.8"/>
    <n v="1.625"/>
    <n v="160.54999999999998"/>
    <m/>
    <n v="160.54999999999998"/>
    <n v="160549.99999999997"/>
    <n v="13379.166666666664"/>
    <m/>
    <m/>
    <m/>
    <m/>
    <m/>
    <m/>
    <m/>
    <m/>
    <m/>
    <m/>
    <n v="2022"/>
    <m/>
    <m/>
    <m/>
  </r>
  <r>
    <x v="1"/>
    <x v="11"/>
    <x v="30"/>
    <x v="53"/>
    <x v="2"/>
    <x v="0"/>
    <x v="21"/>
    <x v="564"/>
    <x v="1"/>
    <x v="0"/>
    <m/>
    <x v="2"/>
    <x v="2"/>
    <x v="2"/>
    <x v="43"/>
    <n v="4.5"/>
    <n v="74.099999999999994"/>
    <n v="2.7749999999999999"/>
    <n v="205.62749999999997"/>
    <m/>
    <n v="205.62749999999997"/>
    <n v="205627.49999999997"/>
    <n v="17135.624999999996"/>
    <m/>
    <m/>
    <m/>
    <m/>
    <m/>
    <m/>
    <m/>
    <m/>
    <m/>
    <m/>
    <n v="2022"/>
    <m/>
    <m/>
    <m/>
  </r>
  <r>
    <x v="1"/>
    <x v="11"/>
    <x v="30"/>
    <x v="53"/>
    <x v="3"/>
    <x v="0"/>
    <x v="21"/>
    <x v="564"/>
    <x v="1"/>
    <x v="0"/>
    <m/>
    <x v="2"/>
    <x v="2"/>
    <x v="2"/>
    <x v="37"/>
    <n v="4.5"/>
    <n v="74.099999999999994"/>
    <n v="0.97499999999999998"/>
    <n v="72.247499999999988"/>
    <m/>
    <n v="72.247499999999988"/>
    <n v="72247.499999999985"/>
    <n v="6020.6249999999991"/>
    <m/>
    <m/>
    <m/>
    <m/>
    <m/>
    <m/>
    <m/>
    <m/>
    <m/>
    <m/>
    <n v="2022"/>
    <m/>
    <m/>
    <m/>
  </r>
  <r>
    <x v="1"/>
    <x v="11"/>
    <x v="30"/>
    <x v="53"/>
    <x v="2"/>
    <x v="0"/>
    <x v="23"/>
    <x v="565"/>
    <x v="526"/>
    <x v="0"/>
    <m/>
    <x v="4"/>
    <x v="1"/>
    <x v="1"/>
    <x v="18"/>
    <n v="15"/>
    <n v="84.97"/>
    <n v="8.75"/>
    <n v="743.48749999999995"/>
    <m/>
    <n v="743.48749999999995"/>
    <n v="743487.5"/>
    <n v="61957.291666666664"/>
    <m/>
    <m/>
    <m/>
    <m/>
    <m/>
    <m/>
    <m/>
    <m/>
    <m/>
    <m/>
    <n v="2022"/>
    <m/>
    <m/>
    <m/>
  </r>
  <r>
    <x v="1"/>
    <x v="11"/>
    <x v="30"/>
    <x v="53"/>
    <x v="3"/>
    <x v="0"/>
    <x v="23"/>
    <x v="565"/>
    <x v="526"/>
    <x v="0"/>
    <m/>
    <x v="4"/>
    <x v="1"/>
    <x v="1"/>
    <x v="61"/>
    <n v="15"/>
    <n v="84.97"/>
    <n v="2.25"/>
    <n v="191.1825"/>
    <m/>
    <n v="191.1825"/>
    <n v="191182.5"/>
    <n v="15931.875"/>
    <m/>
    <m/>
    <m/>
    <m/>
    <m/>
    <m/>
    <m/>
    <m/>
    <m/>
    <m/>
    <n v="2022"/>
    <m/>
    <m/>
    <m/>
  </r>
  <r>
    <x v="1"/>
    <x v="11"/>
    <x v="30"/>
    <x v="53"/>
    <x v="2"/>
    <x v="0"/>
    <x v="16"/>
    <x v="566"/>
    <x v="527"/>
    <x v="0"/>
    <m/>
    <x v="4"/>
    <x v="1"/>
    <x v="1"/>
    <x v="18"/>
    <n v="7.5"/>
    <n v="98.8"/>
    <n v="4.375"/>
    <n v="432.25"/>
    <m/>
    <n v="432.25"/>
    <n v="432250"/>
    <n v="36020.833333333336"/>
    <m/>
    <m/>
    <m/>
    <m/>
    <m/>
    <m/>
    <m/>
    <m/>
    <m/>
    <m/>
    <n v="2022"/>
    <m/>
    <m/>
    <m/>
  </r>
  <r>
    <x v="1"/>
    <x v="11"/>
    <x v="30"/>
    <x v="53"/>
    <x v="3"/>
    <x v="0"/>
    <x v="16"/>
    <x v="566"/>
    <x v="527"/>
    <x v="0"/>
    <m/>
    <x v="4"/>
    <x v="1"/>
    <x v="1"/>
    <x v="61"/>
    <n v="7.5"/>
    <n v="98.8"/>
    <n v="1.125"/>
    <n v="111.14999999999999"/>
    <m/>
    <n v="111.14999999999999"/>
    <n v="111149.99999999999"/>
    <n v="9262.4999999999982"/>
    <m/>
    <m/>
    <m/>
    <m/>
    <m/>
    <m/>
    <m/>
    <m/>
    <m/>
    <m/>
    <n v="2022"/>
    <m/>
    <m/>
    <m/>
  </r>
  <r>
    <x v="1"/>
    <x v="11"/>
    <x v="30"/>
    <x v="53"/>
    <x v="2"/>
    <x v="0"/>
    <x v="22"/>
    <x v="567"/>
    <x v="528"/>
    <x v="0"/>
    <m/>
    <x v="4"/>
    <x v="1"/>
    <x v="1"/>
    <x v="18"/>
    <n v="7.5"/>
    <n v="98.8"/>
    <n v="4.375"/>
    <n v="432.25"/>
    <m/>
    <n v="432.25"/>
    <n v="432250"/>
    <n v="36020.833333333336"/>
    <m/>
    <m/>
    <m/>
    <m/>
    <m/>
    <m/>
    <m/>
    <m/>
    <m/>
    <m/>
    <n v="2022"/>
    <m/>
    <m/>
    <m/>
  </r>
  <r>
    <x v="1"/>
    <x v="11"/>
    <x v="30"/>
    <x v="53"/>
    <x v="3"/>
    <x v="0"/>
    <x v="22"/>
    <x v="567"/>
    <x v="528"/>
    <x v="0"/>
    <m/>
    <x v="4"/>
    <x v="1"/>
    <x v="1"/>
    <x v="61"/>
    <n v="7.5"/>
    <n v="98.8"/>
    <n v="1.125"/>
    <n v="111.14999999999999"/>
    <m/>
    <n v="111.14999999999999"/>
    <n v="111149.99999999999"/>
    <n v="9262.4999999999982"/>
    <m/>
    <m/>
    <m/>
    <m/>
    <m/>
    <m/>
    <m/>
    <m/>
    <m/>
    <m/>
    <n v="2022"/>
    <m/>
    <m/>
    <m/>
  </r>
  <r>
    <x v="1"/>
    <x v="11"/>
    <x v="30"/>
    <x v="53"/>
    <x v="2"/>
    <x v="0"/>
    <x v="8"/>
    <x v="568"/>
    <x v="529"/>
    <x v="0"/>
    <m/>
    <x v="1"/>
    <x v="2"/>
    <x v="3"/>
    <x v="18"/>
    <n v="15"/>
    <n v="84.97"/>
    <n v="8.75"/>
    <n v="743.48749999999995"/>
    <m/>
    <n v="743.48749999999995"/>
    <n v="743487.5"/>
    <n v="61957.291666666664"/>
    <m/>
    <m/>
    <m/>
    <m/>
    <m/>
    <m/>
    <m/>
    <m/>
    <m/>
    <m/>
    <n v="2022"/>
    <m/>
    <m/>
    <m/>
  </r>
  <r>
    <x v="1"/>
    <x v="11"/>
    <x v="30"/>
    <x v="53"/>
    <x v="3"/>
    <x v="0"/>
    <x v="8"/>
    <x v="568"/>
    <x v="529"/>
    <x v="0"/>
    <m/>
    <x v="1"/>
    <x v="2"/>
    <x v="3"/>
    <x v="61"/>
    <n v="15"/>
    <n v="84.97"/>
    <n v="2.25"/>
    <n v="191.1825"/>
    <m/>
    <n v="191.1825"/>
    <n v="191182.5"/>
    <n v="15931.875"/>
    <m/>
    <m/>
    <m/>
    <m/>
    <m/>
    <m/>
    <m/>
    <m/>
    <m/>
    <m/>
    <n v="2022"/>
    <m/>
    <m/>
    <m/>
  </r>
  <r>
    <x v="1"/>
    <x v="11"/>
    <x v="30"/>
    <x v="53"/>
    <x v="2"/>
    <x v="0"/>
    <x v="4"/>
    <x v="569"/>
    <x v="529"/>
    <x v="0"/>
    <m/>
    <x v="1"/>
    <x v="2"/>
    <x v="3"/>
    <x v="18"/>
    <n v="3"/>
    <n v="98.8"/>
    <n v="1.75"/>
    <n v="172.9"/>
    <m/>
    <n v="172.9"/>
    <n v="172900"/>
    <n v="14408.333333333334"/>
    <m/>
    <m/>
    <m/>
    <m/>
    <m/>
    <m/>
    <m/>
    <m/>
    <m/>
    <m/>
    <n v="2022"/>
    <m/>
    <m/>
    <m/>
  </r>
  <r>
    <x v="1"/>
    <x v="11"/>
    <x v="30"/>
    <x v="53"/>
    <x v="3"/>
    <x v="0"/>
    <x v="4"/>
    <x v="569"/>
    <x v="529"/>
    <x v="0"/>
    <m/>
    <x v="1"/>
    <x v="2"/>
    <x v="3"/>
    <x v="61"/>
    <n v="3"/>
    <n v="98.8"/>
    <n v="0.45"/>
    <n v="44.46"/>
    <m/>
    <n v="44.46"/>
    <n v="44460"/>
    <n v="3705"/>
    <m/>
    <m/>
    <m/>
    <m/>
    <m/>
    <m/>
    <m/>
    <m/>
    <m/>
    <m/>
    <n v="2022"/>
    <m/>
    <m/>
    <m/>
  </r>
  <r>
    <x v="1"/>
    <x v="11"/>
    <x v="30"/>
    <x v="53"/>
    <x v="2"/>
    <x v="0"/>
    <x v="0"/>
    <x v="570"/>
    <x v="529"/>
    <x v="0"/>
    <m/>
    <x v="1"/>
    <x v="2"/>
    <x v="3"/>
    <x v="18"/>
    <n v="6"/>
    <n v="98.8"/>
    <n v="3.5"/>
    <n v="345.8"/>
    <m/>
    <n v="345.8"/>
    <n v="345800"/>
    <n v="28816.666666666668"/>
    <m/>
    <m/>
    <m/>
    <m/>
    <m/>
    <m/>
    <m/>
    <m/>
    <m/>
    <m/>
    <n v="2022"/>
    <m/>
    <m/>
    <m/>
  </r>
  <r>
    <x v="1"/>
    <x v="11"/>
    <x v="30"/>
    <x v="53"/>
    <x v="3"/>
    <x v="0"/>
    <x v="0"/>
    <x v="570"/>
    <x v="529"/>
    <x v="0"/>
    <m/>
    <x v="1"/>
    <x v="2"/>
    <x v="3"/>
    <x v="61"/>
    <n v="6"/>
    <n v="98.8"/>
    <n v="0.9"/>
    <n v="88.92"/>
    <m/>
    <n v="88.92"/>
    <n v="88920"/>
    <n v="7410"/>
    <m/>
    <m/>
    <m/>
    <m/>
    <m/>
    <m/>
    <m/>
    <m/>
    <m/>
    <m/>
    <n v="2022"/>
    <m/>
    <m/>
    <m/>
  </r>
  <r>
    <x v="1"/>
    <x v="11"/>
    <x v="30"/>
    <x v="53"/>
    <x v="2"/>
    <x v="0"/>
    <x v="21"/>
    <x v="571"/>
    <x v="1"/>
    <x v="0"/>
    <m/>
    <x v="2"/>
    <x v="2"/>
    <x v="3"/>
    <x v="18"/>
    <n v="6"/>
    <n v="24.7"/>
    <n v="3.5"/>
    <n v="86.45"/>
    <m/>
    <n v="86.45"/>
    <n v="86450"/>
    <n v="7204.166666666667"/>
    <m/>
    <m/>
    <m/>
    <m/>
    <m/>
    <m/>
    <m/>
    <m/>
    <m/>
    <m/>
    <n v="2022"/>
    <m/>
    <m/>
    <m/>
  </r>
  <r>
    <x v="1"/>
    <x v="11"/>
    <x v="30"/>
    <x v="53"/>
    <x v="3"/>
    <x v="0"/>
    <x v="21"/>
    <x v="571"/>
    <x v="1"/>
    <x v="0"/>
    <m/>
    <x v="2"/>
    <x v="2"/>
    <x v="3"/>
    <x v="61"/>
    <n v="6"/>
    <n v="24.7"/>
    <n v="0.9"/>
    <n v="22.23"/>
    <m/>
    <n v="22.23"/>
    <n v="22230"/>
    <n v="1852.5"/>
    <m/>
    <m/>
    <m/>
    <m/>
    <m/>
    <m/>
    <m/>
    <m/>
    <m/>
    <m/>
    <n v="2022"/>
    <m/>
    <m/>
    <m/>
  </r>
  <r>
    <x v="1"/>
    <x v="11"/>
    <x v="30"/>
    <x v="53"/>
    <x v="2"/>
    <x v="0"/>
    <x v="0"/>
    <x v="280"/>
    <x v="530"/>
    <x v="0"/>
    <m/>
    <x v="1"/>
    <x v="1"/>
    <x v="4"/>
    <x v="42"/>
    <n v="30"/>
    <n v="84.97"/>
    <n v="15.5"/>
    <n v="1317.0350000000001"/>
    <n v="0"/>
    <n v="1317.0350000000001"/>
    <n v="1317035"/>
    <n v="109752.91666666667"/>
    <s v="US99001231"/>
    <s v="H299001231"/>
    <n v="3093"/>
    <n v="3094"/>
    <s v=" "/>
    <s v=" "/>
    <s v=" "/>
    <s v=" "/>
    <n v="123"/>
    <m/>
    <n v="2022"/>
    <m/>
    <m/>
    <m/>
  </r>
  <r>
    <x v="1"/>
    <x v="11"/>
    <x v="30"/>
    <x v="53"/>
    <x v="3"/>
    <x v="0"/>
    <x v="0"/>
    <x v="280"/>
    <x v="530"/>
    <x v="0"/>
    <m/>
    <x v="1"/>
    <x v="1"/>
    <x v="4"/>
    <x v="55"/>
    <n v="30"/>
    <n v="84.97"/>
    <n v="4"/>
    <n v="339.88"/>
    <m/>
    <n v="339.88"/>
    <n v="339880"/>
    <n v="28323.333333333332"/>
    <s v="US99001231"/>
    <s v="H299001231"/>
    <n v="3093"/>
    <n v="3094"/>
    <s v=" "/>
    <s v=" "/>
    <s v=" "/>
    <s v=" "/>
    <n v="123"/>
    <m/>
    <n v="2022"/>
    <m/>
    <m/>
    <m/>
  </r>
  <r>
    <x v="1"/>
    <x v="11"/>
    <x v="30"/>
    <x v="53"/>
    <x v="2"/>
    <x v="0"/>
    <x v="21"/>
    <x v="72"/>
    <x v="0"/>
    <x v="0"/>
    <m/>
    <x v="2"/>
    <x v="0"/>
    <x v="0"/>
    <x v="60"/>
    <n v="60"/>
    <n v="59.3"/>
    <n v="5"/>
    <n v="296.5"/>
    <n v="0"/>
    <n v="296.5"/>
    <n v="296500"/>
    <n v="24708.333333333332"/>
    <s v="US99001231"/>
    <s v="US12310001"/>
    <n v="3093"/>
    <n v="3094"/>
    <s v=" "/>
    <s v=" "/>
    <s v=" "/>
    <s v=" "/>
    <n v="123"/>
    <m/>
    <n v="2022"/>
    <m/>
    <m/>
    <m/>
  </r>
  <r>
    <x v="1"/>
    <x v="11"/>
    <x v="30"/>
    <x v="53"/>
    <x v="3"/>
    <x v="0"/>
    <x v="21"/>
    <x v="302"/>
    <x v="0"/>
    <x v="0"/>
    <m/>
    <x v="0"/>
    <x v="0"/>
    <x v="0"/>
    <x v="0"/>
    <m/>
    <m/>
    <n v="0"/>
    <n v="0"/>
    <m/>
    <n v="0"/>
    <n v="0"/>
    <n v="0"/>
    <s v="US99001231"/>
    <s v="US12310001"/>
    <n v="3093"/>
    <n v="3094"/>
    <s v=" "/>
    <s v=" "/>
    <s v=" "/>
    <s v=" "/>
    <n v="123"/>
    <m/>
    <n v="2022"/>
    <m/>
    <m/>
    <m/>
  </r>
  <r>
    <x v="0"/>
    <x v="11"/>
    <x v="31"/>
    <x v="54"/>
    <x v="0"/>
    <x v="0"/>
    <x v="21"/>
    <x v="0"/>
    <x v="0"/>
    <x v="0"/>
    <m/>
    <x v="0"/>
    <x v="0"/>
    <x v="0"/>
    <x v="0"/>
    <m/>
    <m/>
    <n v="0"/>
    <n v="0"/>
    <n v="32"/>
    <n v="32"/>
    <n v="32000"/>
    <n v="2666.6666666666665"/>
    <s v="US99001241"/>
    <s v="US82071241"/>
    <n v="39498"/>
    <m/>
    <s v=" "/>
    <s v=" "/>
    <s v=" "/>
    <s v=" "/>
    <n v="124"/>
    <m/>
    <n v="2019"/>
    <m/>
    <m/>
    <m/>
  </r>
  <r>
    <x v="0"/>
    <x v="11"/>
    <x v="31"/>
    <x v="54"/>
    <x v="0"/>
    <x v="0"/>
    <x v="21"/>
    <x v="1"/>
    <x v="0"/>
    <x v="0"/>
    <m/>
    <x v="0"/>
    <x v="0"/>
    <x v="0"/>
    <x v="0"/>
    <m/>
    <n v="0"/>
    <n v="0"/>
    <n v="0"/>
    <n v="146.32"/>
    <n v="146.32"/>
    <n v="146320"/>
    <n v="12193.333333333334"/>
    <s v="US99001241"/>
    <s v="H282001241"/>
    <n v="39498"/>
    <m/>
    <s v=" "/>
    <s v=" "/>
    <s v=" "/>
    <s v=" "/>
    <n v="124"/>
    <m/>
    <n v="2019"/>
    <m/>
    <m/>
    <m/>
  </r>
  <r>
    <x v="0"/>
    <x v="11"/>
    <x v="31"/>
    <x v="54"/>
    <x v="0"/>
    <x v="0"/>
    <x v="21"/>
    <x v="9"/>
    <x v="0"/>
    <x v="0"/>
    <m/>
    <x v="0"/>
    <x v="0"/>
    <x v="0"/>
    <x v="0"/>
    <m/>
    <n v="0"/>
    <n v="0"/>
    <n v="0"/>
    <n v="36.99"/>
    <n v="36.99"/>
    <n v="36990"/>
    <n v="3082.5"/>
    <s v="US99001241"/>
    <s v="US82071241"/>
    <n v="39498"/>
    <m/>
    <s v=" "/>
    <s v=" "/>
    <s v=" "/>
    <s v=" "/>
    <n v="124"/>
    <m/>
    <n v="2019"/>
    <m/>
    <m/>
    <m/>
  </r>
  <r>
    <x v="0"/>
    <x v="11"/>
    <x v="31"/>
    <x v="54"/>
    <x v="0"/>
    <x v="0"/>
    <x v="21"/>
    <x v="2"/>
    <x v="0"/>
    <x v="0"/>
    <m/>
    <x v="0"/>
    <x v="0"/>
    <x v="0"/>
    <x v="0"/>
    <m/>
    <n v="0"/>
    <n v="0"/>
    <n v="0"/>
    <n v="24.67"/>
    <n v="24.67"/>
    <n v="24670"/>
    <n v="2055.8333333333335"/>
    <s v="US99001241"/>
    <s v="US82071901"/>
    <n v="39498"/>
    <m/>
    <s v=" "/>
    <s v=" "/>
    <s v=" "/>
    <s v=" "/>
    <n v="124"/>
    <m/>
    <n v="2019"/>
    <m/>
    <m/>
    <m/>
  </r>
  <r>
    <x v="1"/>
    <x v="11"/>
    <x v="31"/>
    <x v="54"/>
    <x v="2"/>
    <x v="0"/>
    <x v="15"/>
    <x v="572"/>
    <x v="531"/>
    <x v="0"/>
    <m/>
    <x v="1"/>
    <x v="2"/>
    <x v="2"/>
    <x v="8"/>
    <n v="16.5"/>
    <n v="98.8"/>
    <n v="4.95"/>
    <n v="489.06"/>
    <n v="0"/>
    <n v="489.06"/>
    <n v="489060"/>
    <n v="40755"/>
    <s v="US99001241"/>
    <s v="K299001241"/>
    <n v="3093"/>
    <n v="3094"/>
    <s v=" "/>
    <s v=" "/>
    <s v=" "/>
    <s v=" "/>
    <n v="124"/>
    <m/>
    <n v="2022"/>
    <m/>
    <m/>
    <m/>
  </r>
  <r>
    <x v="1"/>
    <x v="11"/>
    <x v="31"/>
    <x v="54"/>
    <x v="2"/>
    <x v="0"/>
    <x v="18"/>
    <x v="573"/>
    <x v="532"/>
    <x v="0"/>
    <m/>
    <x v="1"/>
    <x v="2"/>
    <x v="2"/>
    <x v="8"/>
    <n v="5"/>
    <n v="98.8"/>
    <n v="1.5"/>
    <n v="148.19999999999999"/>
    <m/>
    <n v="148.19999999999999"/>
    <n v="148200"/>
    <n v="12350"/>
    <s v="US99001241"/>
    <s v="K199001241"/>
    <n v="3093"/>
    <n v="3094"/>
    <m/>
    <m/>
    <m/>
    <m/>
    <n v="124"/>
    <m/>
    <n v="2022"/>
    <m/>
    <m/>
    <m/>
  </r>
  <r>
    <x v="1"/>
    <x v="11"/>
    <x v="31"/>
    <x v="54"/>
    <x v="2"/>
    <x v="0"/>
    <x v="0"/>
    <x v="574"/>
    <x v="533"/>
    <x v="0"/>
    <m/>
    <x v="1"/>
    <x v="2"/>
    <x v="2"/>
    <x v="8"/>
    <n v="7"/>
    <n v="88.92"/>
    <n v="2.1"/>
    <n v="186.732"/>
    <n v="0"/>
    <n v="186.732"/>
    <n v="186732"/>
    <n v="15561"/>
    <s v="US99001241"/>
    <s v="H299001241"/>
    <n v="3093"/>
    <n v="3094"/>
    <s v=" "/>
    <s v=" "/>
    <s v=" "/>
    <s v=" "/>
    <n v="124"/>
    <m/>
    <n v="2022"/>
    <m/>
    <m/>
    <m/>
  </r>
  <r>
    <x v="1"/>
    <x v="11"/>
    <x v="31"/>
    <x v="54"/>
    <x v="2"/>
    <x v="0"/>
    <x v="22"/>
    <x v="575"/>
    <x v="534"/>
    <x v="0"/>
    <m/>
    <x v="1"/>
    <x v="2"/>
    <x v="2"/>
    <x v="8"/>
    <n v="1.5"/>
    <n v="98.8"/>
    <n v="0.45"/>
    <n v="44.46"/>
    <m/>
    <n v="44.46"/>
    <n v="44460"/>
    <n v="3705"/>
    <s v="US99001241"/>
    <s v="C599001241"/>
    <n v="3093"/>
    <n v="3094"/>
    <m/>
    <m/>
    <m/>
    <m/>
    <n v="124"/>
    <m/>
    <n v="2022"/>
    <m/>
    <m/>
    <m/>
  </r>
  <r>
    <x v="1"/>
    <x v="11"/>
    <x v="31"/>
    <x v="54"/>
    <x v="2"/>
    <x v="0"/>
    <x v="0"/>
    <x v="280"/>
    <x v="535"/>
    <x v="0"/>
    <m/>
    <x v="1"/>
    <x v="1"/>
    <x v="4"/>
    <x v="54"/>
    <n v="30"/>
    <n v="79.040000000000006"/>
    <n v="6"/>
    <n v="474.24"/>
    <m/>
    <n v="474.24"/>
    <n v="474240"/>
    <n v="39520"/>
    <s v="US99001241"/>
    <s v="H299001241"/>
    <n v="3093"/>
    <n v="3094"/>
    <s v=" "/>
    <s v=" "/>
    <s v=" "/>
    <s v=" "/>
    <n v="124"/>
    <m/>
    <n v="2022"/>
    <m/>
    <m/>
    <m/>
  </r>
  <r>
    <x v="1"/>
    <x v="11"/>
    <x v="31"/>
    <x v="54"/>
    <x v="2"/>
    <x v="0"/>
    <x v="21"/>
    <x v="37"/>
    <x v="0"/>
    <x v="0"/>
    <m/>
    <x v="0"/>
    <x v="0"/>
    <x v="0"/>
    <x v="2"/>
    <n v="60"/>
    <m/>
    <n v="0"/>
    <n v="0"/>
    <n v="0"/>
    <n v="0"/>
    <n v="0"/>
    <n v="0"/>
    <s v="US99001241"/>
    <s v="US12410001"/>
    <n v="3093"/>
    <n v="3094"/>
    <m/>
    <m/>
    <m/>
    <m/>
    <n v="124"/>
    <m/>
    <n v="2022"/>
    <m/>
    <m/>
    <m/>
  </r>
  <r>
    <x v="1"/>
    <x v="11"/>
    <x v="31"/>
    <x v="54"/>
    <x v="3"/>
    <x v="0"/>
    <x v="15"/>
    <x v="572"/>
    <x v="531"/>
    <x v="0"/>
    <m/>
    <x v="1"/>
    <x v="2"/>
    <x v="2"/>
    <x v="53"/>
    <n v="16.5"/>
    <n v="98.8"/>
    <n v="2.75"/>
    <n v="271.7"/>
    <m/>
    <n v="271.7"/>
    <n v="271700"/>
    <n v="22641.666666666668"/>
    <s v="US99001241"/>
    <s v="K299001241"/>
    <n v="3093"/>
    <n v="3094"/>
    <s v=" "/>
    <s v=" "/>
    <s v=" "/>
    <s v=" "/>
    <n v="124"/>
    <m/>
    <n v="2022"/>
    <m/>
    <m/>
    <m/>
  </r>
  <r>
    <x v="1"/>
    <x v="11"/>
    <x v="31"/>
    <x v="54"/>
    <x v="3"/>
    <x v="0"/>
    <x v="18"/>
    <x v="573"/>
    <x v="532"/>
    <x v="0"/>
    <m/>
    <x v="1"/>
    <x v="2"/>
    <x v="2"/>
    <x v="53"/>
    <n v="5"/>
    <n v="98.8"/>
    <n v="0.83333333333333337"/>
    <n v="82.333333333333329"/>
    <m/>
    <n v="82.333333333333329"/>
    <n v="82333.333333333328"/>
    <n v="6861.1111111111104"/>
    <s v="US99001241"/>
    <s v="K199001241"/>
    <n v="3093"/>
    <n v="3094"/>
    <m/>
    <m/>
    <m/>
    <m/>
    <n v="124"/>
    <m/>
    <n v="2022"/>
    <m/>
    <m/>
    <m/>
  </r>
  <r>
    <x v="1"/>
    <x v="11"/>
    <x v="31"/>
    <x v="54"/>
    <x v="3"/>
    <x v="0"/>
    <x v="0"/>
    <x v="280"/>
    <x v="535"/>
    <x v="0"/>
    <m/>
    <x v="1"/>
    <x v="1"/>
    <x v="4"/>
    <x v="14"/>
    <n v="30"/>
    <n v="79.040000000000006"/>
    <n v="1"/>
    <n v="79.040000000000006"/>
    <m/>
    <n v="79.040000000000006"/>
    <n v="79040"/>
    <n v="6586.666666666667"/>
    <s v="US99001241"/>
    <s v="H299001241"/>
    <n v="3093"/>
    <n v="3094"/>
    <m/>
    <m/>
    <m/>
    <m/>
    <n v="124"/>
    <m/>
    <n v="2022"/>
    <m/>
    <m/>
    <m/>
  </r>
  <r>
    <x v="1"/>
    <x v="11"/>
    <x v="31"/>
    <x v="54"/>
    <x v="3"/>
    <x v="0"/>
    <x v="21"/>
    <x v="302"/>
    <x v="0"/>
    <x v="0"/>
    <m/>
    <x v="0"/>
    <x v="0"/>
    <x v="0"/>
    <x v="0"/>
    <m/>
    <m/>
    <n v="0"/>
    <n v="0"/>
    <m/>
    <n v="0"/>
    <n v="0"/>
    <n v="0"/>
    <s v="US99001241"/>
    <s v="US12410001"/>
    <n v="3093"/>
    <n v="3094"/>
    <s v=" "/>
    <s v=" "/>
    <s v=" "/>
    <s v=" "/>
    <n v="124"/>
    <m/>
    <n v="2022"/>
    <m/>
    <m/>
    <m/>
  </r>
  <r>
    <x v="1"/>
    <x v="11"/>
    <x v="31"/>
    <x v="54"/>
    <x v="3"/>
    <x v="0"/>
    <x v="0"/>
    <x v="574"/>
    <x v="533"/>
    <x v="0"/>
    <m/>
    <x v="1"/>
    <x v="2"/>
    <x v="2"/>
    <x v="53"/>
    <n v="7"/>
    <n v="88.92"/>
    <n v="1.1666666666666667"/>
    <n v="103.74000000000001"/>
    <m/>
    <n v="103.74000000000001"/>
    <n v="103740.00000000001"/>
    <n v="8645.0000000000018"/>
    <s v="US99001241"/>
    <s v="H299001241"/>
    <n v="3093"/>
    <n v="3094"/>
    <s v=" "/>
    <s v=" "/>
    <s v=" "/>
    <s v=" "/>
    <n v="124"/>
    <m/>
    <n v="2022"/>
    <m/>
    <m/>
    <m/>
  </r>
  <r>
    <x v="1"/>
    <x v="11"/>
    <x v="31"/>
    <x v="54"/>
    <x v="3"/>
    <x v="0"/>
    <x v="22"/>
    <x v="575"/>
    <x v="534"/>
    <x v="0"/>
    <m/>
    <x v="1"/>
    <x v="2"/>
    <x v="2"/>
    <x v="53"/>
    <n v="1.5"/>
    <n v="98.8"/>
    <n v="0.25"/>
    <n v="24.7"/>
    <m/>
    <n v="24.7"/>
    <n v="24700"/>
    <n v="2058.3333333333335"/>
    <s v="US99001241"/>
    <s v="C599001241"/>
    <n v="3093"/>
    <n v="3094"/>
    <m/>
    <m/>
    <m/>
    <m/>
    <n v="124"/>
    <m/>
    <n v="2022"/>
    <m/>
    <m/>
    <m/>
  </r>
  <r>
    <x v="0"/>
    <x v="12"/>
    <x v="9"/>
    <x v="55"/>
    <x v="0"/>
    <x v="0"/>
    <x v="21"/>
    <x v="0"/>
    <x v="0"/>
    <x v="0"/>
    <m/>
    <x v="3"/>
    <x v="3"/>
    <x v="0"/>
    <x v="0"/>
    <m/>
    <m/>
    <n v="0"/>
    <n v="0"/>
    <n v="30"/>
    <n v="30"/>
    <n v="30000"/>
    <n v="2500"/>
    <s v="US99000414"/>
    <s v="US82020411"/>
    <n v="3564"/>
    <n v="3564"/>
    <s v=" "/>
    <s v=" "/>
    <s v=" "/>
    <s v=" "/>
    <n v="18"/>
    <m/>
    <n v="2022"/>
    <m/>
    <m/>
    <m/>
  </r>
  <r>
    <x v="0"/>
    <x v="12"/>
    <x v="9"/>
    <x v="55"/>
    <x v="0"/>
    <x v="0"/>
    <x v="21"/>
    <x v="165"/>
    <x v="1"/>
    <x v="0"/>
    <m/>
    <x v="3"/>
    <x v="0"/>
    <x v="0"/>
    <x v="0"/>
    <m/>
    <m/>
    <n v="0"/>
    <n v="0"/>
    <n v="65"/>
    <n v="65"/>
    <n v="65000"/>
    <n v="5416.666666666667"/>
    <s v="US99000414"/>
    <s v="US82020411"/>
    <n v="3564"/>
    <n v="3564"/>
    <m/>
    <m/>
    <m/>
    <m/>
    <n v="18"/>
    <m/>
    <n v="2022"/>
    <s v="US82020411 PH/SVL överföring"/>
    <m/>
    <m/>
  </r>
  <r>
    <x v="1"/>
    <x v="12"/>
    <x v="9"/>
    <x v="55"/>
    <x v="2"/>
    <x v="2"/>
    <x v="12"/>
    <x v="576"/>
    <x v="536"/>
    <x v="0"/>
    <m/>
    <x v="3"/>
    <x v="2"/>
    <x v="2"/>
    <x v="7"/>
    <n v="30"/>
    <n v="278.18599999999998"/>
    <n v="11"/>
    <n v="3060.0459999999998"/>
    <m/>
    <n v="3060.0459999999998"/>
    <n v="3060046"/>
    <n v="255003.83333333334"/>
    <s v="US99000414"/>
    <s v="H799000414"/>
    <n v="3564"/>
    <n v="3564"/>
    <s v=" "/>
    <s v=" "/>
    <s v=" "/>
    <s v=" "/>
    <n v="41"/>
    <m/>
    <n v="2022"/>
    <m/>
    <m/>
    <m/>
  </r>
  <r>
    <x v="1"/>
    <x v="12"/>
    <x v="9"/>
    <x v="55"/>
    <x v="2"/>
    <x v="2"/>
    <x v="12"/>
    <x v="577"/>
    <x v="537"/>
    <x v="0"/>
    <m/>
    <x v="3"/>
    <x v="1"/>
    <x v="1"/>
    <x v="7"/>
    <n v="22.5"/>
    <n v="278.18599999999998"/>
    <n v="8.25"/>
    <n v="2295.0344999999998"/>
    <m/>
    <n v="2295.0344999999998"/>
    <n v="2295034.4999999995"/>
    <n v="191252.87499999997"/>
    <s v="US99000414"/>
    <s v="H799000414"/>
    <n v="3564"/>
    <n v="3564"/>
    <s v=" "/>
    <s v=" "/>
    <s v=" "/>
    <s v=" "/>
    <n v="41"/>
    <m/>
    <n v="2022"/>
    <m/>
    <m/>
    <m/>
  </r>
  <r>
    <x v="1"/>
    <x v="12"/>
    <x v="9"/>
    <x v="55"/>
    <x v="2"/>
    <x v="3"/>
    <x v="13"/>
    <x v="578"/>
    <x v="538"/>
    <x v="0"/>
    <m/>
    <x v="3"/>
    <x v="1"/>
    <x v="1"/>
    <x v="7"/>
    <n v="4.5"/>
    <n v="123.76"/>
    <n v="1.65"/>
    <n v="204.20400000000001"/>
    <m/>
    <n v="204.20400000000001"/>
    <n v="204204"/>
    <n v="17017"/>
    <s v="US99000414"/>
    <s v="K999001414"/>
    <n v="3564"/>
    <n v="3564"/>
    <s v=" "/>
    <s v=" "/>
    <s v=" "/>
    <s v=" "/>
    <n v="41"/>
    <m/>
    <n v="2022"/>
    <m/>
    <m/>
    <m/>
  </r>
  <r>
    <x v="1"/>
    <x v="12"/>
    <x v="9"/>
    <x v="55"/>
    <x v="2"/>
    <x v="2"/>
    <x v="12"/>
    <x v="579"/>
    <x v="539"/>
    <x v="0"/>
    <m/>
    <x v="3"/>
    <x v="1"/>
    <x v="1"/>
    <x v="7"/>
    <n v="3"/>
    <n v="278.18599999999998"/>
    <n v="1.1000000000000001"/>
    <n v="306.00459999999998"/>
    <m/>
    <n v="306.00459999999998"/>
    <n v="306004.59999999998"/>
    <n v="25500.383333333331"/>
    <s v="US99000414"/>
    <s v="H799000414"/>
    <n v="3564"/>
    <n v="3564"/>
    <s v=" "/>
    <s v=" "/>
    <s v=" "/>
    <s v=" "/>
    <n v="41"/>
    <m/>
    <n v="2022"/>
    <m/>
    <m/>
    <m/>
  </r>
  <r>
    <x v="0"/>
    <x v="12"/>
    <x v="32"/>
    <x v="56"/>
    <x v="0"/>
    <x v="4"/>
    <x v="21"/>
    <x v="2"/>
    <x v="0"/>
    <x v="0"/>
    <m/>
    <x v="0"/>
    <x v="0"/>
    <x v="0"/>
    <x v="0"/>
    <m/>
    <n v="0"/>
    <n v="0"/>
    <n v="0"/>
    <n v="1531.03"/>
    <n v="1531.03"/>
    <n v="1531030"/>
    <n v="127585.83333333333"/>
    <s v="US99000414"/>
    <s v=" "/>
    <n v="39498"/>
    <m/>
    <s v=" "/>
    <s v=" "/>
    <s v=" "/>
    <s v=" "/>
    <n v="101"/>
    <m/>
    <n v="2022"/>
    <s v="UL82021901 PN gem instkomp PN+PNO+studrepr"/>
    <m/>
    <m/>
  </r>
  <r>
    <x v="0"/>
    <x v="12"/>
    <x v="32"/>
    <x v="56"/>
    <x v="0"/>
    <x v="4"/>
    <x v="21"/>
    <x v="9"/>
    <x v="0"/>
    <x v="0"/>
    <m/>
    <x v="0"/>
    <x v="3"/>
    <x v="0"/>
    <x v="0"/>
    <m/>
    <n v="0"/>
    <n v="0"/>
    <n v="0"/>
    <n v="82.96"/>
    <n v="82.96"/>
    <n v="82960"/>
    <n v="6913.333333333333"/>
    <s v="US82121011"/>
    <m/>
    <n v="39498"/>
    <m/>
    <s v=" "/>
    <s v=" "/>
    <s v=" "/>
    <s v=" "/>
    <n v="101"/>
    <m/>
    <n v="2022"/>
    <s v="UL82121011 Övergripande uppdrag arvode PD"/>
    <m/>
    <m/>
  </r>
  <r>
    <x v="0"/>
    <x v="12"/>
    <x v="32"/>
    <x v="56"/>
    <x v="0"/>
    <x v="5"/>
    <x v="23"/>
    <x v="580"/>
    <x v="0"/>
    <x v="0"/>
    <m/>
    <x v="0"/>
    <x v="3"/>
    <x v="0"/>
    <x v="0"/>
    <m/>
    <n v="0"/>
    <n v="0"/>
    <n v="0"/>
    <n v="15.08"/>
    <n v="15.08"/>
    <n v="15080"/>
    <n v="1256.6666666666667"/>
    <s v="US82121011"/>
    <s v="C282001011"/>
    <n v="39489"/>
    <n v="39489"/>
    <s v=" "/>
    <s v=" "/>
    <s v=" "/>
    <s v=" "/>
    <n v="101"/>
    <m/>
    <n v="2022"/>
    <s v="UL82121011 Övergripande uppdrag programstart C2"/>
    <m/>
    <m/>
  </r>
  <r>
    <x v="0"/>
    <x v="12"/>
    <x v="32"/>
    <x v="56"/>
    <x v="0"/>
    <x v="4"/>
    <x v="21"/>
    <x v="1"/>
    <x v="0"/>
    <x v="0"/>
    <m/>
    <x v="0"/>
    <x v="0"/>
    <x v="0"/>
    <x v="0"/>
    <m/>
    <n v="0"/>
    <n v="0"/>
    <n v="0"/>
    <n v="897.5"/>
    <n v="897.5"/>
    <n v="897500"/>
    <n v="74791.666666666672"/>
    <s v="US99001011"/>
    <m/>
    <n v="39498"/>
    <m/>
    <s v=" "/>
    <s v=" "/>
    <s v=" "/>
    <s v=" "/>
    <n v="101"/>
    <m/>
    <n v="2022"/>
    <s v="UL82121011 Övergripande uppdrag inst komp PD"/>
    <m/>
    <m/>
  </r>
  <r>
    <x v="0"/>
    <x v="12"/>
    <x v="32"/>
    <x v="56"/>
    <x v="0"/>
    <x v="6"/>
    <x v="7"/>
    <x v="580"/>
    <x v="0"/>
    <x v="0"/>
    <m/>
    <x v="0"/>
    <x v="3"/>
    <x v="0"/>
    <x v="0"/>
    <m/>
    <n v="0"/>
    <n v="0"/>
    <n v="0"/>
    <n v="60.34"/>
    <n v="60.34"/>
    <n v="60340"/>
    <n v="5028.333333333333"/>
    <s v="US82121011"/>
    <s v="C382001011"/>
    <n v="39489"/>
    <n v="39489"/>
    <s v=" "/>
    <s v=" "/>
    <s v=" "/>
    <s v=" "/>
    <n v="101"/>
    <m/>
    <n v="2022"/>
    <s v="UL82121011 Övergripande uppdrag programstart C3"/>
    <m/>
    <m/>
  </r>
  <r>
    <x v="0"/>
    <x v="12"/>
    <x v="32"/>
    <x v="56"/>
    <x v="0"/>
    <x v="4"/>
    <x v="21"/>
    <x v="581"/>
    <x v="0"/>
    <x v="0"/>
    <m/>
    <x v="0"/>
    <x v="0"/>
    <x v="0"/>
    <x v="0"/>
    <m/>
    <n v="0"/>
    <n v="0"/>
    <n v="0"/>
    <n v="90.5"/>
    <n v="90.5"/>
    <n v="90500"/>
    <n v="7541.666666666667"/>
    <s v="US82121011"/>
    <m/>
    <n v="39498"/>
    <n v="39489"/>
    <m/>
    <m/>
    <m/>
    <m/>
    <n v="101"/>
    <m/>
    <n v="2022"/>
    <s v="UL82121011 Övergripande uppdrag introduktion LS och lokaler C3"/>
    <m/>
    <m/>
  </r>
  <r>
    <x v="0"/>
    <x v="12"/>
    <x v="32"/>
    <x v="56"/>
    <x v="0"/>
    <x v="7"/>
    <x v="17"/>
    <x v="582"/>
    <x v="0"/>
    <x v="0"/>
    <m/>
    <x v="0"/>
    <x v="3"/>
    <x v="0"/>
    <x v="0"/>
    <m/>
    <n v="0"/>
    <n v="0"/>
    <n v="0"/>
    <n v="67.88"/>
    <n v="67.88"/>
    <n v="67880"/>
    <n v="5656.666666666667"/>
    <s v="US82121011"/>
    <s v="K682008001"/>
    <n v="39489"/>
    <n v="39489"/>
    <s v=" "/>
    <s v=" "/>
    <s v=" "/>
    <s v=" "/>
    <n v="101"/>
    <m/>
    <n v="2022"/>
    <s v="UL82121011 Övergripande uppdrag LINK ordf K6"/>
    <m/>
    <m/>
  </r>
  <r>
    <x v="0"/>
    <x v="12"/>
    <x v="32"/>
    <x v="56"/>
    <x v="0"/>
    <x v="4"/>
    <x v="21"/>
    <x v="583"/>
    <x v="0"/>
    <x v="0"/>
    <m/>
    <x v="0"/>
    <x v="3"/>
    <x v="0"/>
    <x v="0"/>
    <m/>
    <n v="0"/>
    <n v="0"/>
    <n v="0"/>
    <n v="190.06"/>
    <n v="190.06"/>
    <n v="190060"/>
    <n v="15838.333333333334"/>
    <s v="US99001011"/>
    <s v="UL82221011"/>
    <n v="39498"/>
    <m/>
    <s v=" "/>
    <s v=" "/>
    <s v=" "/>
    <s v=" "/>
    <n v="101"/>
    <m/>
    <n v="2022"/>
    <s v="UL82221011 Driftmedel LINK"/>
    <m/>
    <m/>
  </r>
  <r>
    <x v="0"/>
    <x v="12"/>
    <x v="32"/>
    <x v="56"/>
    <x v="0"/>
    <x v="4"/>
    <x v="21"/>
    <x v="0"/>
    <x v="0"/>
    <x v="0"/>
    <m/>
    <x v="0"/>
    <x v="0"/>
    <x v="0"/>
    <x v="0"/>
    <m/>
    <n v="0"/>
    <n v="0"/>
    <n v="0"/>
    <n v="113.13"/>
    <n v="113.13"/>
    <n v="113130"/>
    <n v="9427.5"/>
    <s v="US99001011"/>
    <s v="UL82221011"/>
    <n v="39498"/>
    <m/>
    <s v=" "/>
    <s v=" "/>
    <s v=" "/>
    <s v=" "/>
    <n v="101"/>
    <m/>
    <n v="2022"/>
    <s v="UL82221011 Driftmedel PN/PK div sammankomster"/>
    <m/>
    <m/>
  </r>
  <r>
    <x v="0"/>
    <x v="12"/>
    <x v="32"/>
    <x v="56"/>
    <x v="0"/>
    <x v="4"/>
    <x v="21"/>
    <x v="584"/>
    <x v="0"/>
    <x v="0"/>
    <m/>
    <x v="0"/>
    <x v="3"/>
    <x v="0"/>
    <x v="0"/>
    <m/>
    <n v="0"/>
    <n v="0"/>
    <n v="0"/>
    <n v="2036.34"/>
    <n v="2036.34"/>
    <n v="2036340"/>
    <n v="169695"/>
    <s v="US99001011"/>
    <s v="UL82221011"/>
    <n v="39498"/>
    <m/>
    <s v=" "/>
    <s v=" "/>
    <s v=" "/>
    <s v=" "/>
    <n v="101"/>
    <m/>
    <n v="2022"/>
    <s v="UL82221011 Driftmedel PK uppdrag"/>
    <m/>
    <m/>
  </r>
  <r>
    <x v="0"/>
    <x v="12"/>
    <x v="32"/>
    <x v="56"/>
    <x v="0"/>
    <x v="4"/>
    <x v="21"/>
    <x v="585"/>
    <x v="0"/>
    <x v="0"/>
    <m/>
    <x v="0"/>
    <x v="0"/>
    <x v="0"/>
    <x v="0"/>
    <m/>
    <n v="0"/>
    <n v="0"/>
    <n v="0"/>
    <n v="82.96"/>
    <n v="82.96"/>
    <n v="82960"/>
    <n v="6913.333333333333"/>
    <s v="US99001011"/>
    <s v="UL82321011"/>
    <n v="39498"/>
    <m/>
    <s v=" "/>
    <s v=" "/>
    <s v=" "/>
    <s v=" "/>
    <n v="101"/>
    <m/>
    <n v="2022"/>
    <s v="UL82321011 Utv o utv IMEX "/>
    <m/>
    <m/>
  </r>
  <r>
    <x v="0"/>
    <x v="12"/>
    <x v="32"/>
    <x v="56"/>
    <x v="0"/>
    <x v="4"/>
    <x v="21"/>
    <x v="585"/>
    <x v="0"/>
    <x v="0"/>
    <m/>
    <x v="0"/>
    <x v="0"/>
    <x v="0"/>
    <x v="0"/>
    <m/>
    <n v="0"/>
    <n v="0"/>
    <n v="0"/>
    <n v="165.92"/>
    <n v="165.92"/>
    <n v="165920"/>
    <n v="13826.666666666666"/>
    <s v="US99001011"/>
    <s v="UL82321011"/>
    <n v="39498"/>
    <m/>
    <s v=" "/>
    <s v=" "/>
    <s v=" "/>
    <s v=" "/>
    <n v="101"/>
    <m/>
    <n v="2022"/>
    <s v="UL82321011 Utv o utv AMEE"/>
    <m/>
    <m/>
  </r>
  <r>
    <x v="0"/>
    <x v="12"/>
    <x v="32"/>
    <x v="56"/>
    <x v="0"/>
    <x v="4"/>
    <x v="21"/>
    <x v="585"/>
    <x v="0"/>
    <x v="0"/>
    <m/>
    <x v="0"/>
    <x v="0"/>
    <x v="0"/>
    <x v="0"/>
    <m/>
    <n v="0"/>
    <n v="0"/>
    <n v="0"/>
    <n v="349.47"/>
    <n v="349.47"/>
    <n v="349470"/>
    <n v="29122.5"/>
    <s v="US99001011"/>
    <s v="UL82321011"/>
    <n v="39498"/>
    <m/>
    <s v=" "/>
    <s v=" "/>
    <s v=" "/>
    <s v=" "/>
    <n v="101"/>
    <m/>
    <n v="2022"/>
    <s v="UL82321011 Utv o utv digitaltstöd, eportfolio, nat PD möte,  internat, frågebank , EPA, proff kommitté, reserv(5,5)"/>
    <m/>
    <m/>
  </r>
  <r>
    <x v="0"/>
    <x v="12"/>
    <x v="32"/>
    <x v="56"/>
    <x v="0"/>
    <x v="4"/>
    <x v="21"/>
    <x v="585"/>
    <x v="0"/>
    <x v="0"/>
    <m/>
    <x v="0"/>
    <x v="0"/>
    <x v="0"/>
    <x v="0"/>
    <m/>
    <n v="0"/>
    <n v="0"/>
    <n v="0"/>
    <n v="22.63"/>
    <n v="22.63"/>
    <n v="22630"/>
    <n v="1885.8333333333333"/>
    <s v="US99001011"/>
    <s v="UL82321011"/>
    <n v="39498"/>
    <m/>
    <s v=" "/>
    <s v=" "/>
    <s v=" "/>
    <s v=" "/>
    <n v="101"/>
    <m/>
    <n v="2022"/>
    <s v="UL82321011 Utv o utv nat utbildnmöten, Linköping okt"/>
    <m/>
    <m/>
  </r>
  <r>
    <x v="0"/>
    <x v="12"/>
    <x v="32"/>
    <x v="56"/>
    <x v="0"/>
    <x v="4"/>
    <x v="21"/>
    <x v="586"/>
    <x v="0"/>
    <x v="0"/>
    <m/>
    <x v="0"/>
    <x v="0"/>
    <x v="0"/>
    <x v="0"/>
    <m/>
    <n v="0"/>
    <n v="0"/>
    <n v="0"/>
    <n v="678.78"/>
    <n v="678.78"/>
    <n v="678780"/>
    <n v="56565"/>
    <s v="US99001011"/>
    <s v="UL82421011"/>
    <n v="39498"/>
    <m/>
    <s v=" "/>
    <s v=" "/>
    <s v=" "/>
    <s v=" "/>
    <n v="101"/>
    <m/>
    <n v="2022"/>
    <s v="UL82421011 PIL drift, ej PH"/>
    <m/>
    <m/>
  </r>
  <r>
    <x v="0"/>
    <x v="12"/>
    <x v="32"/>
    <x v="56"/>
    <x v="0"/>
    <x v="4"/>
    <x v="21"/>
    <x v="585"/>
    <x v="0"/>
    <x v="0"/>
    <m/>
    <x v="0"/>
    <x v="0"/>
    <x v="0"/>
    <x v="0"/>
    <m/>
    <n v="0"/>
    <n v="0"/>
    <n v="0"/>
    <n v="263.97000000000003"/>
    <n v="263.97000000000003"/>
    <n v="263970"/>
    <n v="21997.5"/>
    <s v="US99001011"/>
    <s v="UL82321011"/>
    <n v="39498"/>
    <m/>
    <s v=" "/>
    <s v=" "/>
    <s v=" "/>
    <s v=" "/>
    <n v="101"/>
    <m/>
    <n v="2022"/>
    <s v="UL82321011 Utv o utv, systemstöd exam OSCE, Qpercom och IntDashboard"/>
    <m/>
    <m/>
  </r>
  <r>
    <x v="1"/>
    <x v="12"/>
    <x v="32"/>
    <x v="56"/>
    <x v="2"/>
    <x v="8"/>
    <x v="7"/>
    <x v="587"/>
    <x v="540"/>
    <x v="0"/>
    <m/>
    <x v="1"/>
    <x v="1"/>
    <x v="3"/>
    <x v="70"/>
    <n v="2.5499999999999998"/>
    <n v="97.959699999999998"/>
    <n v="5.27"/>
    <n v="516.24761899999999"/>
    <n v="0"/>
    <n v="516.24761899999999"/>
    <n v="516247.61900000001"/>
    <n v="43020.63491666667"/>
    <s v="US99001011"/>
    <s v="C399001011"/>
    <n v="3093"/>
    <n v="3094"/>
    <s v=" "/>
    <s v=" "/>
    <s v=" "/>
    <s v=" "/>
    <n v="101"/>
    <m/>
    <n v="2022"/>
    <m/>
    <m/>
    <n v="100.451661442"/>
  </r>
  <r>
    <x v="1"/>
    <x v="12"/>
    <x v="32"/>
    <x v="56"/>
    <x v="2"/>
    <x v="8"/>
    <x v="11"/>
    <x v="587"/>
    <x v="540"/>
    <x v="0"/>
    <m/>
    <x v="1"/>
    <x v="1"/>
    <x v="3"/>
    <x v="70"/>
    <n v="11.4"/>
    <n v="97.959699999999998"/>
    <n v="23.560000000000002"/>
    <n v="2307.9305320000003"/>
    <n v="0"/>
    <n v="2307.9305320000003"/>
    <n v="2307930.5320000001"/>
    <n v="192327.54433333335"/>
    <s v="US99001011"/>
    <s v="C499001011"/>
    <n v="3093"/>
    <n v="3094"/>
    <s v=" "/>
    <s v=" "/>
    <s v=" "/>
    <s v=" "/>
    <n v="101"/>
    <m/>
    <n v="2022"/>
    <m/>
    <m/>
    <n v="100.451661442"/>
  </r>
  <r>
    <x v="1"/>
    <x v="12"/>
    <x v="32"/>
    <x v="56"/>
    <x v="2"/>
    <x v="8"/>
    <x v="5"/>
    <x v="587"/>
    <x v="540"/>
    <x v="0"/>
    <m/>
    <x v="1"/>
    <x v="1"/>
    <x v="3"/>
    <x v="70"/>
    <n v="1.05"/>
    <n v="97.959699999999998"/>
    <n v="2.1700000000000004"/>
    <n v="212.57254900000004"/>
    <n v="0"/>
    <n v="212.57254900000004"/>
    <n v="212572.54900000003"/>
    <n v="17714.379083333337"/>
    <s v="US99001011"/>
    <s v="K899001011"/>
    <n v="3093"/>
    <n v="3094"/>
    <s v=" "/>
    <s v=" "/>
    <s v=" "/>
    <s v=" "/>
    <n v="101"/>
    <m/>
    <n v="2022"/>
    <m/>
    <m/>
    <n v="100.451661442"/>
  </r>
  <r>
    <x v="1"/>
    <x v="12"/>
    <x v="32"/>
    <x v="56"/>
    <x v="2"/>
    <x v="8"/>
    <x v="2"/>
    <x v="587"/>
    <x v="540"/>
    <x v="0"/>
    <m/>
    <x v="1"/>
    <x v="1"/>
    <x v="3"/>
    <x v="70"/>
    <n v="0.75"/>
    <n v="106.4817"/>
    <n v="1.55"/>
    <n v="165.04663500000001"/>
    <n v="0"/>
    <n v="165.04663500000001"/>
    <n v="165046.63500000001"/>
    <n v="13753.886250000001"/>
    <s v="US99001011"/>
    <s v="H199001011"/>
    <n v="3093"/>
    <n v="3094"/>
    <s v=" "/>
    <s v=" "/>
    <s v=" "/>
    <s v=" "/>
    <n v="101"/>
    <m/>
    <n v="2022"/>
    <s v="PV"/>
    <m/>
    <n v="100.451661442"/>
  </r>
  <r>
    <x v="1"/>
    <x v="12"/>
    <x v="32"/>
    <x v="56"/>
    <x v="2"/>
    <x v="8"/>
    <x v="1"/>
    <x v="587"/>
    <x v="540"/>
    <x v="0"/>
    <m/>
    <x v="1"/>
    <x v="1"/>
    <x v="3"/>
    <x v="70"/>
    <n v="0.75"/>
    <n v="106.4817"/>
    <n v="1.55"/>
    <n v="165.04663500000001"/>
    <n v="0"/>
    <n v="165.04663500000001"/>
    <n v="165046.63500000001"/>
    <n v="13753.886250000001"/>
    <s v="US99001011"/>
    <s v="H999001011"/>
    <n v="3093"/>
    <n v="3094"/>
    <s v=" "/>
    <s v=" "/>
    <s v=" "/>
    <s v=" "/>
    <n v="101"/>
    <m/>
    <n v="2022"/>
    <s v="PU"/>
    <m/>
    <n v="100.451661442"/>
  </r>
  <r>
    <x v="1"/>
    <x v="12"/>
    <x v="32"/>
    <x v="56"/>
    <x v="2"/>
    <x v="9"/>
    <x v="8"/>
    <x v="588"/>
    <x v="541"/>
    <x v="0"/>
    <m/>
    <x v="1"/>
    <x v="1"/>
    <x v="3"/>
    <x v="70"/>
    <n v="1.35"/>
    <n v="97.959699999999998"/>
    <n v="2.79"/>
    <n v="273.30756300000002"/>
    <n v="0"/>
    <n v="273.30756300000002"/>
    <n v="273307.56300000002"/>
    <n v="22775.630250000002"/>
    <s v="US99001011"/>
    <s v="C199001011"/>
    <n v="3093"/>
    <n v="3094"/>
    <s v=" "/>
    <s v=" "/>
    <s v=" "/>
    <s v=" "/>
    <n v="101"/>
    <m/>
    <n v="2022"/>
    <m/>
    <m/>
    <n v="106.59693486499999"/>
  </r>
  <r>
    <x v="1"/>
    <x v="12"/>
    <x v="32"/>
    <x v="56"/>
    <x v="2"/>
    <x v="9"/>
    <x v="7"/>
    <x v="588"/>
    <x v="541"/>
    <x v="0"/>
    <m/>
    <x v="1"/>
    <x v="1"/>
    <x v="3"/>
    <x v="70"/>
    <n v="1.35"/>
    <n v="97.959699999999998"/>
    <n v="2.79"/>
    <n v="273.30756300000002"/>
    <n v="0"/>
    <n v="273.30756300000002"/>
    <n v="273307.56300000002"/>
    <n v="22775.630250000002"/>
    <s v="US99001011"/>
    <s v="C399001011"/>
    <n v="3093"/>
    <n v="3094"/>
    <s v=" "/>
    <s v=" "/>
    <s v=" "/>
    <s v=" "/>
    <n v="101"/>
    <m/>
    <n v="2022"/>
    <m/>
    <m/>
    <n v="106.59693486499999"/>
  </r>
  <r>
    <x v="1"/>
    <x v="12"/>
    <x v="32"/>
    <x v="56"/>
    <x v="2"/>
    <x v="9"/>
    <x v="3"/>
    <x v="588"/>
    <x v="541"/>
    <x v="1"/>
    <m/>
    <x v="1"/>
    <x v="1"/>
    <x v="3"/>
    <x v="70"/>
    <n v="9.75"/>
    <n v="106.4817"/>
    <n v="10.074999999999999"/>
    <n v="1072.8031275000001"/>
    <n v="0"/>
    <n v="1072.8031275000001"/>
    <n v="1072803.1275000002"/>
    <n v="89400.26062500001"/>
    <s v="US99001011"/>
    <s v="H599001011"/>
    <n v="3093"/>
    <n v="3094"/>
    <s v=" "/>
    <s v=" "/>
    <s v=" "/>
    <s v=" "/>
    <n v="101"/>
    <m/>
    <n v="2022"/>
    <m/>
    <m/>
    <n v="106.59693486499999"/>
  </r>
  <r>
    <x v="1"/>
    <x v="12"/>
    <x v="32"/>
    <x v="56"/>
    <x v="2"/>
    <x v="9"/>
    <x v="6"/>
    <x v="588"/>
    <x v="541"/>
    <x v="1"/>
    <m/>
    <x v="1"/>
    <x v="1"/>
    <x v="3"/>
    <x v="70"/>
    <n v="9.75"/>
    <n v="106.4817"/>
    <n v="10.074999999999999"/>
    <n v="1072.8031275000001"/>
    <n v="0"/>
    <n v="1072.8031275000001"/>
    <n v="1072803.1275000002"/>
    <n v="89400.26062500001"/>
    <s v="US99001011"/>
    <s v="K799001011"/>
    <n v="3093"/>
    <n v="3094"/>
    <s v=" "/>
    <s v=" "/>
    <s v=" "/>
    <s v=" "/>
    <n v="101"/>
    <m/>
    <n v="2022"/>
    <m/>
    <m/>
    <n v="106.59693486499999"/>
  </r>
  <r>
    <x v="1"/>
    <x v="12"/>
    <x v="32"/>
    <x v="56"/>
    <x v="2"/>
    <x v="9"/>
    <x v="1"/>
    <x v="588"/>
    <x v="541"/>
    <x v="0"/>
    <m/>
    <x v="1"/>
    <x v="1"/>
    <x v="3"/>
    <x v="70"/>
    <n v="0.6"/>
    <n v="106.4817"/>
    <n v="1.2399999999999998"/>
    <n v="132.03730799999997"/>
    <n v="0"/>
    <n v="132.03730799999997"/>
    <n v="132037.30799999996"/>
    <n v="11003.108999999997"/>
    <s v="US99001011"/>
    <s v="H999001011"/>
    <n v="3093"/>
    <n v="3094"/>
    <s v=" "/>
    <s v=" "/>
    <s v=" "/>
    <s v=" "/>
    <n v="101"/>
    <m/>
    <n v="2022"/>
    <s v="PU"/>
    <m/>
    <n v="106.59693486499999"/>
  </r>
  <r>
    <x v="1"/>
    <x v="12"/>
    <x v="32"/>
    <x v="56"/>
    <x v="2"/>
    <x v="9"/>
    <x v="2"/>
    <x v="588"/>
    <x v="541"/>
    <x v="0"/>
    <m/>
    <x v="1"/>
    <x v="1"/>
    <x v="3"/>
    <x v="70"/>
    <n v="0.45"/>
    <n v="106.4817"/>
    <n v="0.93"/>
    <n v="99.027981000000011"/>
    <n v="0"/>
    <n v="99.027981000000011"/>
    <n v="99027.981000000014"/>
    <n v="8252.3317500000012"/>
    <s v="US99001011"/>
    <s v="H199001011"/>
    <n v="3093"/>
    <n v="3094"/>
    <s v=" "/>
    <s v=" "/>
    <s v=" "/>
    <s v=" "/>
    <n v="101"/>
    <m/>
    <n v="2022"/>
    <s v="PV"/>
    <m/>
    <n v="106.59693486499999"/>
  </r>
  <r>
    <x v="1"/>
    <x v="12"/>
    <x v="32"/>
    <x v="56"/>
    <x v="2"/>
    <x v="6"/>
    <x v="7"/>
    <x v="589"/>
    <x v="542"/>
    <x v="0"/>
    <m/>
    <x v="1"/>
    <x v="1"/>
    <x v="4"/>
    <x v="80"/>
    <n v="3.3"/>
    <n v="97.959699999999998"/>
    <n v="6.7099999999999991"/>
    <n v="657.30958699999985"/>
    <n v="0"/>
    <n v="657.30958699999985"/>
    <n v="657309.58699999982"/>
    <n v="54775.798916666652"/>
    <s v="US99001011"/>
    <s v="C3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9"/>
    <x v="589"/>
    <x v="542"/>
    <x v="3"/>
    <m/>
    <x v="1"/>
    <x v="1"/>
    <x v="4"/>
    <x v="80"/>
    <n v="0.9"/>
    <n v="106.4817"/>
    <n v="0.45749999999999996"/>
    <n v="48.715377749999995"/>
    <n v="0"/>
    <n v="48.715377749999995"/>
    <n v="48715.377749999992"/>
    <n v="4059.6148124999995"/>
    <s v="US99001011"/>
    <s v="D1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2"/>
    <x v="589"/>
    <x v="542"/>
    <x v="3"/>
    <m/>
    <x v="1"/>
    <x v="1"/>
    <x v="4"/>
    <x v="80"/>
    <n v="0.9"/>
    <n v="106.4817"/>
    <n v="0.45749999999999996"/>
    <n v="48.715377749999995"/>
    <n v="0"/>
    <n v="48.715377749999995"/>
    <n v="48715.377749999992"/>
    <n v="4059.6148124999995"/>
    <s v="US99001011"/>
    <s v="H7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5"/>
    <x v="589"/>
    <x v="542"/>
    <x v="3"/>
    <m/>
    <x v="1"/>
    <x v="1"/>
    <x v="4"/>
    <x v="80"/>
    <n v="0.9"/>
    <n v="106.4817"/>
    <n v="0.45749999999999996"/>
    <n v="48.715377749999995"/>
    <n v="0"/>
    <n v="48.715377749999995"/>
    <n v="48715.377749999992"/>
    <n v="4059.6148124999995"/>
    <s v="US99001011"/>
    <s v="K2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20"/>
    <x v="589"/>
    <x v="542"/>
    <x v="3"/>
    <m/>
    <x v="1"/>
    <x v="1"/>
    <x v="4"/>
    <x v="80"/>
    <n v="0.9"/>
    <n v="106.4817"/>
    <n v="0.45749999999999996"/>
    <n v="48.715377749999995"/>
    <n v="0"/>
    <n v="48.715377749999995"/>
    <n v="48715.377749999992"/>
    <n v="4059.6148124999995"/>
    <s v="US99001011"/>
    <s v="S1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2"/>
    <x v="589"/>
    <x v="542"/>
    <x v="0"/>
    <m/>
    <x v="1"/>
    <x v="1"/>
    <x v="4"/>
    <x v="80"/>
    <n v="0.15"/>
    <n v="106.4817"/>
    <n v="0.30499999999999999"/>
    <n v="32.476918500000004"/>
    <n v="0"/>
    <n v="32.476918500000004"/>
    <n v="32476.918500000003"/>
    <n v="2706.4098750000003"/>
    <s v="US99001011"/>
    <s v="H199001011"/>
    <n v="3093"/>
    <n v="3094"/>
    <s v=" "/>
    <s v=" "/>
    <s v=" "/>
    <s v=" "/>
    <n v="101"/>
    <m/>
    <n v="2022"/>
    <s v="PV"/>
    <m/>
    <n v="102.552582159"/>
  </r>
  <r>
    <x v="1"/>
    <x v="12"/>
    <x v="32"/>
    <x v="56"/>
    <x v="2"/>
    <x v="6"/>
    <x v="1"/>
    <x v="589"/>
    <x v="542"/>
    <x v="0"/>
    <m/>
    <x v="1"/>
    <x v="1"/>
    <x v="4"/>
    <x v="80"/>
    <n v="0.15"/>
    <n v="106.4817"/>
    <n v="0.30499999999999999"/>
    <n v="32.476918500000004"/>
    <n v="0"/>
    <n v="32.476918500000004"/>
    <n v="32476.918500000003"/>
    <n v="2706.4098750000003"/>
    <s v="US99001011"/>
    <s v="H999001011"/>
    <n v="3093"/>
    <n v="3094"/>
    <s v=" "/>
    <s v=" "/>
    <s v=" "/>
    <s v=" "/>
    <n v="101"/>
    <m/>
    <n v="2022"/>
    <s v="PU"/>
    <m/>
    <n v="102.552582159"/>
  </r>
  <r>
    <x v="1"/>
    <x v="12"/>
    <x v="32"/>
    <x v="56"/>
    <x v="2"/>
    <x v="10"/>
    <x v="1"/>
    <x v="590"/>
    <x v="543"/>
    <x v="3"/>
    <m/>
    <x v="1"/>
    <x v="1"/>
    <x v="4"/>
    <x v="80"/>
    <n v="1.05"/>
    <n v="106.4817"/>
    <n v="0.53374999999999995"/>
    <n v="56.834607374999997"/>
    <n v="0"/>
    <n v="56.834607374999997"/>
    <n v="56834.607375"/>
    <n v="4736.2172812500003"/>
    <s v="US99001011"/>
    <s v="H999001011"/>
    <n v="3093"/>
    <n v="3094"/>
    <s v=" "/>
    <s v=" "/>
    <s v=" "/>
    <s v=" "/>
    <n v="101"/>
    <m/>
    <n v="2022"/>
    <s v="diagn radiologi"/>
    <m/>
    <n v="103.02"/>
  </r>
  <r>
    <x v="1"/>
    <x v="12"/>
    <x v="32"/>
    <x v="56"/>
    <x v="2"/>
    <x v="10"/>
    <x v="18"/>
    <x v="590"/>
    <x v="543"/>
    <x v="3"/>
    <m/>
    <x v="1"/>
    <x v="1"/>
    <x v="4"/>
    <x v="80"/>
    <n v="3.6"/>
    <n v="106.4817"/>
    <n v="1.8299999999999998"/>
    <n v="194.86151099999998"/>
    <n v="0"/>
    <n v="194.86151099999998"/>
    <n v="194861.51099999997"/>
    <n v="16238.459249999998"/>
    <s v="US99001011"/>
    <s v="K199001011"/>
    <n v="3093"/>
    <n v="3094"/>
    <s v=" "/>
    <s v=" "/>
    <s v=" "/>
    <s v=" "/>
    <n v="101"/>
    <m/>
    <n v="2022"/>
    <m/>
    <m/>
    <n v="103.02"/>
  </r>
  <r>
    <x v="1"/>
    <x v="12"/>
    <x v="32"/>
    <x v="56"/>
    <x v="2"/>
    <x v="10"/>
    <x v="7"/>
    <x v="590"/>
    <x v="543"/>
    <x v="0"/>
    <m/>
    <x v="1"/>
    <x v="1"/>
    <x v="4"/>
    <x v="80"/>
    <n v="6"/>
    <n v="97.959699999999998"/>
    <n v="12.2"/>
    <n v="1195.10834"/>
    <n v="0"/>
    <n v="1195.10834"/>
    <n v="1195108.3400000001"/>
    <n v="99592.361666666679"/>
    <s v="US99001011"/>
    <s v="C3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9"/>
    <x v="590"/>
    <x v="543"/>
    <x v="3"/>
    <m/>
    <x v="1"/>
    <x v="1"/>
    <x v="4"/>
    <x v="80"/>
    <n v="11.55"/>
    <n v="106.4817"/>
    <n v="5.8712500000000007"/>
    <n v="625.18068112500009"/>
    <n v="0"/>
    <n v="625.18068112500009"/>
    <n v="625180.68112500012"/>
    <n v="52098.390093750008"/>
    <s v="US99001011"/>
    <s v="D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2"/>
    <x v="590"/>
    <x v="543"/>
    <x v="3"/>
    <m/>
    <x v="1"/>
    <x v="1"/>
    <x v="4"/>
    <x v="80"/>
    <n v="7.95"/>
    <n v="106.4817"/>
    <n v="4.0412499999999998"/>
    <n v="430.31917012499997"/>
    <n v="0"/>
    <n v="430.31917012499997"/>
    <n v="430319.17012499995"/>
    <n v="35859.930843749993"/>
    <s v="US99001011"/>
    <s v="H7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5"/>
    <x v="590"/>
    <x v="543"/>
    <x v="3"/>
    <m/>
    <x v="1"/>
    <x v="1"/>
    <x v="4"/>
    <x v="80"/>
    <n v="7.95"/>
    <n v="106.4817"/>
    <n v="4.0412499999999998"/>
    <n v="430.31917012499997"/>
    <n v="0"/>
    <n v="430.31917012499997"/>
    <n v="430319.17012499995"/>
    <n v="35859.930843749993"/>
    <s v="US99001011"/>
    <s v="K2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20"/>
    <x v="590"/>
    <x v="543"/>
    <x v="3"/>
    <m/>
    <x v="1"/>
    <x v="1"/>
    <x v="4"/>
    <x v="80"/>
    <n v="10.199999999999999"/>
    <n v="106.4817"/>
    <n v="5.1849999999999996"/>
    <n v="552.10761449999995"/>
    <n v="0"/>
    <n v="552.10761449999995"/>
    <n v="552107.61449999991"/>
    <n v="46008.967874999995"/>
    <s v="US99001011"/>
    <s v="S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3"/>
    <x v="590"/>
    <x v="543"/>
    <x v="3"/>
    <m/>
    <x v="1"/>
    <x v="1"/>
    <x v="4"/>
    <x v="80"/>
    <n v="1.2"/>
    <n v="106.4817"/>
    <n v="0.61"/>
    <n v="64.953837000000007"/>
    <n v="0"/>
    <n v="64.953837000000007"/>
    <n v="64953.837000000007"/>
    <n v="5412.8197500000006"/>
    <s v="US99001011"/>
    <s v="H5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3"/>
    <x v="590"/>
    <x v="543"/>
    <x v="1"/>
    <m/>
    <x v="1"/>
    <x v="1"/>
    <x v="4"/>
    <x v="80"/>
    <n v="2.5499999999999998"/>
    <n v="106.4817"/>
    <n v="2.5924999999999998"/>
    <n v="276.05380724999998"/>
    <n v="0"/>
    <n v="276.05380724999998"/>
    <n v="276053.80724999995"/>
    <n v="23004.483937499997"/>
    <s v="US99001011"/>
    <s v="H5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5"/>
    <x v="590"/>
    <x v="543"/>
    <x v="1"/>
    <m/>
    <x v="1"/>
    <x v="1"/>
    <x v="4"/>
    <x v="80"/>
    <n v="0.15"/>
    <n v="106.4817"/>
    <n v="0.1525"/>
    <n v="16.238459250000002"/>
    <n v="0"/>
    <n v="16.238459250000002"/>
    <n v="16238.459250000002"/>
    <n v="1353.2049375000001"/>
    <s v="US99001011"/>
    <s v="K2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8"/>
    <x v="590"/>
    <x v="543"/>
    <x v="1"/>
    <m/>
    <x v="1"/>
    <x v="1"/>
    <x v="4"/>
    <x v="80"/>
    <n v="1.05"/>
    <n v="97.959699999999998"/>
    <n v="1.0674999999999999"/>
    <n v="104.57197974999998"/>
    <n v="0"/>
    <n v="104.57197974999998"/>
    <n v="104571.97974999998"/>
    <n v="8714.331645833332"/>
    <s v="US99001011"/>
    <s v="C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8"/>
    <x v="590"/>
    <x v="543"/>
    <x v="0"/>
    <m/>
    <x v="1"/>
    <x v="1"/>
    <x v="4"/>
    <x v="80"/>
    <n v="5.4"/>
    <n v="97.959699999999998"/>
    <n v="10.98"/>
    <n v="1075.5975060000001"/>
    <n v="0"/>
    <n v="1075.5975060000001"/>
    <n v="1075597.5060000001"/>
    <n v="89633.125500000009"/>
    <s v="US99001011"/>
    <s v="C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2"/>
    <x v="590"/>
    <x v="543"/>
    <x v="0"/>
    <m/>
    <x v="1"/>
    <x v="1"/>
    <x v="4"/>
    <x v="80"/>
    <n v="1.05"/>
    <n v="106.4817"/>
    <n v="2.1349999999999998"/>
    <n v="227.33842949999999"/>
    <n v="0"/>
    <n v="227.33842949999999"/>
    <n v="227338.4295"/>
    <n v="18944.869125000001"/>
    <s v="US99001011"/>
    <s v="H199001011"/>
    <n v="3093"/>
    <n v="3094"/>
    <s v=" "/>
    <s v=" "/>
    <s v=" "/>
    <s v=" "/>
    <n v="101"/>
    <m/>
    <n v="2022"/>
    <s v="PV"/>
    <m/>
    <n v="104.277464788"/>
  </r>
  <r>
    <x v="1"/>
    <x v="12"/>
    <x v="32"/>
    <x v="56"/>
    <x v="2"/>
    <x v="10"/>
    <x v="1"/>
    <x v="590"/>
    <x v="543"/>
    <x v="0"/>
    <m/>
    <x v="1"/>
    <x v="1"/>
    <x v="4"/>
    <x v="80"/>
    <n v="0.3"/>
    <n v="106.4817"/>
    <n v="0.61"/>
    <n v="64.953837000000007"/>
    <n v="0"/>
    <n v="64.953837000000007"/>
    <n v="64953.837000000007"/>
    <n v="5412.8197500000006"/>
    <s v="US99001011"/>
    <s v="H999001011"/>
    <n v="3093"/>
    <n v="3094"/>
    <s v=" "/>
    <s v=" "/>
    <s v=" "/>
    <s v=" "/>
    <n v="101"/>
    <m/>
    <n v="2022"/>
    <s v="PU"/>
    <m/>
    <n v="104.277464788"/>
  </r>
  <r>
    <x v="1"/>
    <x v="12"/>
    <x v="32"/>
    <x v="56"/>
    <x v="2"/>
    <x v="6"/>
    <x v="7"/>
    <x v="589"/>
    <x v="542"/>
    <x v="0"/>
    <m/>
    <x v="1"/>
    <x v="2"/>
    <x v="4"/>
    <x v="71"/>
    <n v="3.3"/>
    <n v="97.959699999999998"/>
    <n v="6.6"/>
    <n v="646.53401999999994"/>
    <n v="0"/>
    <n v="646.53401999999994"/>
    <n v="646534.0199999999"/>
    <n v="53877.834999999992"/>
    <s v="US99001011"/>
    <s v="C3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9"/>
    <x v="589"/>
    <x v="542"/>
    <x v="3"/>
    <m/>
    <x v="1"/>
    <x v="2"/>
    <x v="4"/>
    <x v="71"/>
    <n v="0.9"/>
    <n v="106.4817"/>
    <n v="0.45"/>
    <n v="47.916765000000005"/>
    <n v="0"/>
    <n v="47.916765000000005"/>
    <n v="47916.765000000007"/>
    <n v="3993.0637500000007"/>
    <s v="US99001011"/>
    <s v="D1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2"/>
    <x v="589"/>
    <x v="542"/>
    <x v="3"/>
    <m/>
    <x v="1"/>
    <x v="2"/>
    <x v="4"/>
    <x v="71"/>
    <n v="0.9"/>
    <n v="106.4817"/>
    <n v="0.45"/>
    <n v="47.916765000000005"/>
    <n v="0"/>
    <n v="47.916765000000005"/>
    <n v="47916.765000000007"/>
    <n v="3993.0637500000007"/>
    <s v="US99001011"/>
    <s v="H7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15"/>
    <x v="589"/>
    <x v="542"/>
    <x v="3"/>
    <m/>
    <x v="1"/>
    <x v="2"/>
    <x v="4"/>
    <x v="71"/>
    <n v="0.9"/>
    <n v="106.4817"/>
    <n v="0.45"/>
    <n v="47.916765000000005"/>
    <n v="0"/>
    <n v="47.916765000000005"/>
    <n v="47916.765000000007"/>
    <n v="3993.0637500000007"/>
    <s v="US99001011"/>
    <s v="K2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20"/>
    <x v="589"/>
    <x v="542"/>
    <x v="3"/>
    <m/>
    <x v="1"/>
    <x v="2"/>
    <x v="4"/>
    <x v="71"/>
    <n v="0.9"/>
    <n v="106.4817"/>
    <n v="0.45"/>
    <n v="47.916765000000005"/>
    <n v="0"/>
    <n v="47.916765000000005"/>
    <n v="47916.765000000007"/>
    <n v="3993.0637500000007"/>
    <s v="US99001011"/>
    <s v="S199001011"/>
    <n v="3093"/>
    <n v="3094"/>
    <s v=" "/>
    <s v=" "/>
    <s v=" "/>
    <s v=" "/>
    <n v="101"/>
    <m/>
    <n v="2022"/>
    <m/>
    <m/>
    <n v="102.552582159"/>
  </r>
  <r>
    <x v="1"/>
    <x v="12"/>
    <x v="32"/>
    <x v="56"/>
    <x v="2"/>
    <x v="6"/>
    <x v="2"/>
    <x v="589"/>
    <x v="542"/>
    <x v="0"/>
    <m/>
    <x v="1"/>
    <x v="2"/>
    <x v="4"/>
    <x v="71"/>
    <n v="0.15"/>
    <n v="106.4817"/>
    <n v="0.3"/>
    <n v="31.944510000000001"/>
    <n v="0"/>
    <n v="31.944510000000001"/>
    <n v="31944.510000000002"/>
    <n v="2662.0425"/>
    <s v="US99001011"/>
    <s v="H199001011"/>
    <n v="3093"/>
    <n v="3094"/>
    <s v=" "/>
    <s v=" "/>
    <s v=" "/>
    <s v=" "/>
    <n v="101"/>
    <m/>
    <n v="2022"/>
    <s v="PV"/>
    <m/>
    <n v="102.552582159"/>
  </r>
  <r>
    <x v="1"/>
    <x v="12"/>
    <x v="32"/>
    <x v="56"/>
    <x v="2"/>
    <x v="6"/>
    <x v="1"/>
    <x v="589"/>
    <x v="542"/>
    <x v="0"/>
    <m/>
    <x v="1"/>
    <x v="2"/>
    <x v="4"/>
    <x v="71"/>
    <n v="0.15"/>
    <n v="106.4817"/>
    <n v="0.3"/>
    <n v="31.944510000000001"/>
    <n v="0"/>
    <n v="31.944510000000001"/>
    <n v="31944.510000000002"/>
    <n v="2662.0425"/>
    <s v="US99001011"/>
    <s v="H999001011"/>
    <n v="3093"/>
    <n v="3094"/>
    <s v=" "/>
    <s v=" "/>
    <s v=" "/>
    <s v=" "/>
    <n v="101"/>
    <m/>
    <n v="2022"/>
    <s v="PU"/>
    <m/>
    <n v="102.552582159"/>
  </r>
  <r>
    <x v="1"/>
    <x v="12"/>
    <x v="32"/>
    <x v="56"/>
    <x v="2"/>
    <x v="10"/>
    <x v="1"/>
    <x v="590"/>
    <x v="543"/>
    <x v="3"/>
    <m/>
    <x v="1"/>
    <x v="2"/>
    <x v="4"/>
    <x v="71"/>
    <n v="1.05"/>
    <n v="106.4817"/>
    <n v="0.52500000000000002"/>
    <n v="55.902892500000007"/>
    <n v="0"/>
    <n v="55.902892500000007"/>
    <n v="55902.892500000009"/>
    <n v="4658.5743750000011"/>
    <s v="US99001011"/>
    <s v="H999001011"/>
    <n v="3093"/>
    <n v="3094"/>
    <s v=" "/>
    <s v=" "/>
    <s v=" "/>
    <s v=" "/>
    <n v="101"/>
    <m/>
    <n v="2022"/>
    <s v="diagn radiologi"/>
    <m/>
    <n v="103.02"/>
  </r>
  <r>
    <x v="1"/>
    <x v="12"/>
    <x v="32"/>
    <x v="56"/>
    <x v="2"/>
    <x v="10"/>
    <x v="18"/>
    <x v="590"/>
    <x v="543"/>
    <x v="3"/>
    <m/>
    <x v="1"/>
    <x v="2"/>
    <x v="4"/>
    <x v="71"/>
    <n v="3.6"/>
    <n v="106.4817"/>
    <n v="1.8"/>
    <n v="191.66706000000002"/>
    <n v="0"/>
    <n v="191.66706000000002"/>
    <n v="191667.06000000003"/>
    <n v="15972.255000000003"/>
    <s v="US99001011"/>
    <s v="K199001011"/>
    <n v="3093"/>
    <n v="3094"/>
    <s v=" "/>
    <s v=" "/>
    <s v=" "/>
    <s v=" "/>
    <n v="101"/>
    <m/>
    <n v="2022"/>
    <m/>
    <m/>
    <n v="103.02"/>
  </r>
  <r>
    <x v="1"/>
    <x v="12"/>
    <x v="32"/>
    <x v="56"/>
    <x v="2"/>
    <x v="10"/>
    <x v="20"/>
    <x v="590"/>
    <x v="543"/>
    <x v="3"/>
    <m/>
    <x v="1"/>
    <x v="2"/>
    <x v="4"/>
    <x v="71"/>
    <n v="10.199999999999999"/>
    <n v="106.4817"/>
    <n v="5.0999999999999996"/>
    <n v="543.05666999999994"/>
    <n v="0"/>
    <n v="543.05666999999994"/>
    <n v="543056.66999999993"/>
    <n v="45254.722499999996"/>
    <s v="US99001011"/>
    <s v="S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7"/>
    <x v="590"/>
    <x v="543"/>
    <x v="0"/>
    <m/>
    <x v="1"/>
    <x v="2"/>
    <x v="4"/>
    <x v="71"/>
    <n v="6"/>
    <n v="97.959699999999998"/>
    <n v="12"/>
    <n v="1175.5164"/>
    <n v="0"/>
    <n v="1175.5164"/>
    <n v="1175516.3999999999"/>
    <n v="97959.7"/>
    <s v="US99001011"/>
    <s v="C3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9"/>
    <x v="590"/>
    <x v="543"/>
    <x v="3"/>
    <m/>
    <x v="1"/>
    <x v="2"/>
    <x v="4"/>
    <x v="71"/>
    <n v="11.55"/>
    <n v="106.4817"/>
    <n v="5.7750000000000004"/>
    <n v="614.93181750000008"/>
    <n v="0"/>
    <n v="614.93181750000008"/>
    <n v="614931.81750000012"/>
    <n v="51244.318125000013"/>
    <s v="US99001011"/>
    <s v="D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2"/>
    <x v="590"/>
    <x v="543"/>
    <x v="3"/>
    <m/>
    <x v="1"/>
    <x v="2"/>
    <x v="4"/>
    <x v="71"/>
    <n v="7.95"/>
    <n v="106.4817"/>
    <n v="3.9750000000000001"/>
    <n v="423.26475750000003"/>
    <n v="0"/>
    <n v="423.26475750000003"/>
    <n v="423264.75750000001"/>
    <n v="35272.063125000001"/>
    <s v="US99001011"/>
    <s v="H7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5"/>
    <x v="590"/>
    <x v="543"/>
    <x v="3"/>
    <m/>
    <x v="1"/>
    <x v="2"/>
    <x v="4"/>
    <x v="71"/>
    <n v="7.95"/>
    <n v="106.4817"/>
    <n v="3.9750000000000001"/>
    <n v="423.26475750000003"/>
    <n v="0"/>
    <n v="423.26475750000003"/>
    <n v="423264.75750000001"/>
    <n v="35272.063125000001"/>
    <s v="US99001011"/>
    <s v="K2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3"/>
    <x v="590"/>
    <x v="543"/>
    <x v="1"/>
    <m/>
    <x v="1"/>
    <x v="2"/>
    <x v="4"/>
    <x v="71"/>
    <n v="2.5499999999999998"/>
    <n v="106.4817"/>
    <n v="2.5499999999999998"/>
    <n v="271.52833499999997"/>
    <n v="0"/>
    <n v="271.52833499999997"/>
    <n v="271528.33499999996"/>
    <n v="22627.361249999998"/>
    <s v="US99001011"/>
    <s v="H5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3"/>
    <x v="590"/>
    <x v="543"/>
    <x v="3"/>
    <m/>
    <x v="1"/>
    <x v="2"/>
    <x v="4"/>
    <x v="71"/>
    <n v="1.2"/>
    <n v="106.4817"/>
    <n v="0.6"/>
    <n v="63.889020000000002"/>
    <n v="0"/>
    <n v="63.889020000000002"/>
    <n v="63889.020000000004"/>
    <n v="5324.085"/>
    <s v="US99001011"/>
    <s v="H5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15"/>
    <x v="590"/>
    <x v="543"/>
    <x v="1"/>
    <m/>
    <x v="1"/>
    <x v="2"/>
    <x v="4"/>
    <x v="71"/>
    <n v="0.15"/>
    <n v="106.4817"/>
    <n v="0.15"/>
    <n v="15.972255000000001"/>
    <n v="0"/>
    <n v="15.972255000000001"/>
    <n v="15972.255000000001"/>
    <n v="1331.02125"/>
    <s v="US99001011"/>
    <s v="K2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8"/>
    <x v="590"/>
    <x v="543"/>
    <x v="1"/>
    <m/>
    <x v="1"/>
    <x v="2"/>
    <x v="4"/>
    <x v="71"/>
    <n v="1.05"/>
    <n v="97.959699999999998"/>
    <n v="1.05"/>
    <n v="102.857685"/>
    <n v="0"/>
    <n v="102.857685"/>
    <n v="102857.685"/>
    <n v="8571.4737499999992"/>
    <s v="US99001011"/>
    <s v="C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8"/>
    <x v="590"/>
    <x v="543"/>
    <x v="0"/>
    <m/>
    <x v="1"/>
    <x v="2"/>
    <x v="4"/>
    <x v="71"/>
    <n v="5.4"/>
    <n v="97.959699999999998"/>
    <n v="10.8"/>
    <n v="1057.9647600000001"/>
    <n v="0"/>
    <n v="1057.9647600000001"/>
    <n v="1057964.76"/>
    <n v="88163.73"/>
    <s v="US99001011"/>
    <s v="C199001011"/>
    <n v="3093"/>
    <n v="3094"/>
    <s v=" "/>
    <s v=" "/>
    <s v=" "/>
    <s v=" "/>
    <n v="101"/>
    <m/>
    <n v="2022"/>
    <m/>
    <m/>
    <n v="104.277464788"/>
  </r>
  <r>
    <x v="1"/>
    <x v="12"/>
    <x v="32"/>
    <x v="56"/>
    <x v="2"/>
    <x v="10"/>
    <x v="2"/>
    <x v="590"/>
    <x v="543"/>
    <x v="0"/>
    <m/>
    <x v="1"/>
    <x v="2"/>
    <x v="4"/>
    <x v="71"/>
    <n v="1.05"/>
    <n v="106.4817"/>
    <n v="2.1"/>
    <n v="223.61157000000003"/>
    <n v="0"/>
    <n v="223.61157000000003"/>
    <n v="223611.57000000004"/>
    <n v="18634.297500000004"/>
    <s v="US99001011"/>
    <s v="H199001011"/>
    <n v="3093"/>
    <n v="3094"/>
    <s v=" "/>
    <s v=" "/>
    <s v=" "/>
    <s v=" "/>
    <n v="101"/>
    <m/>
    <n v="2022"/>
    <s v="PV"/>
    <m/>
    <n v="104.277464788"/>
  </r>
  <r>
    <x v="1"/>
    <x v="12"/>
    <x v="32"/>
    <x v="56"/>
    <x v="2"/>
    <x v="10"/>
    <x v="1"/>
    <x v="590"/>
    <x v="543"/>
    <x v="0"/>
    <m/>
    <x v="1"/>
    <x v="2"/>
    <x v="4"/>
    <x v="71"/>
    <n v="0.3"/>
    <n v="106.4817"/>
    <n v="0.6"/>
    <n v="63.889020000000002"/>
    <n v="0"/>
    <n v="63.889020000000002"/>
    <n v="63889.020000000004"/>
    <n v="5324.085"/>
    <s v="US99001011"/>
    <s v="H999001011"/>
    <n v="3093"/>
    <n v="3094"/>
    <s v=" "/>
    <s v=" "/>
    <s v=" "/>
    <s v=" "/>
    <n v="101"/>
    <m/>
    <n v="2022"/>
    <s v="PU"/>
    <m/>
    <n v="104.277464788"/>
  </r>
  <r>
    <x v="1"/>
    <x v="12"/>
    <x v="32"/>
    <x v="56"/>
    <x v="2"/>
    <x v="11"/>
    <x v="24"/>
    <x v="591"/>
    <x v="544"/>
    <x v="0"/>
    <m/>
    <x v="1"/>
    <x v="1"/>
    <x v="5"/>
    <x v="81"/>
    <n v="4.5"/>
    <n v="97.959699999999998"/>
    <n v="11.25"/>
    <n v="1102.0466249999999"/>
    <n v="0"/>
    <n v="1102.0466249999999"/>
    <n v="1102046.625"/>
    <n v="91837.21875"/>
    <s v="US99001011"/>
    <s v="C899001011"/>
    <n v="3093"/>
    <n v="3094"/>
    <s v=" "/>
    <s v=" "/>
    <s v=" "/>
    <s v=" "/>
    <n v="101"/>
    <m/>
    <n v="2022"/>
    <m/>
    <m/>
    <n v="99.663849999999996"/>
  </r>
  <r>
    <x v="1"/>
    <x v="12"/>
    <x v="32"/>
    <x v="56"/>
    <x v="2"/>
    <x v="12"/>
    <x v="20"/>
    <x v="592"/>
    <x v="545"/>
    <x v="3"/>
    <m/>
    <x v="1"/>
    <x v="1"/>
    <x v="5"/>
    <x v="81"/>
    <n v="19.5"/>
    <n v="106.4817"/>
    <n v="12.1875"/>
    <n v="1297.7457187500002"/>
    <n v="0"/>
    <n v="1297.7457187500002"/>
    <n v="1297745.7187500002"/>
    <n v="108145.47656250001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3"/>
    <x v="592"/>
    <x v="545"/>
    <x v="3"/>
    <m/>
    <x v="1"/>
    <x v="1"/>
    <x v="5"/>
    <x v="81"/>
    <n v="1.2"/>
    <n v="106.4817"/>
    <n v="0.75"/>
    <n v="79.861275000000006"/>
    <n v="0"/>
    <n v="79.861275000000006"/>
    <n v="79861.275000000009"/>
    <n v="6655.1062500000007"/>
    <s v="US99001011"/>
    <s v="H599001011"/>
    <n v="3093"/>
    <n v="3094"/>
    <s v=" "/>
    <s v=" "/>
    <s v=" "/>
    <s v=" "/>
    <n v="101"/>
    <m/>
    <n v="2022"/>
    <s v="farmakologi"/>
    <m/>
    <n v="108.33029999999999"/>
  </r>
  <r>
    <x v="1"/>
    <x v="12"/>
    <x v="32"/>
    <x v="56"/>
    <x v="2"/>
    <x v="12"/>
    <x v="12"/>
    <x v="592"/>
    <x v="545"/>
    <x v="3"/>
    <m/>
    <x v="1"/>
    <x v="1"/>
    <x v="5"/>
    <x v="81"/>
    <n v="0.6"/>
    <n v="106.4817"/>
    <n v="0.375"/>
    <n v="39.930637500000003"/>
    <n v="0"/>
    <n v="39.930637500000003"/>
    <n v="39930.637500000004"/>
    <n v="3327.5531250000004"/>
    <s v="US99001011"/>
    <s v="H799001011"/>
    <n v="3093"/>
    <n v="3094"/>
    <s v=" "/>
    <s v=" "/>
    <s v=" "/>
    <s v=" "/>
    <n v="101"/>
    <m/>
    <n v="2022"/>
    <s v="infektion"/>
    <m/>
    <n v="108.33029999999999"/>
  </r>
  <r>
    <x v="1"/>
    <x v="12"/>
    <x v="32"/>
    <x v="56"/>
    <x v="2"/>
    <x v="12"/>
    <x v="2"/>
    <x v="592"/>
    <x v="545"/>
    <x v="3"/>
    <m/>
    <x v="1"/>
    <x v="1"/>
    <x v="5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2"/>
    <x v="15"/>
    <x v="592"/>
    <x v="545"/>
    <x v="3"/>
    <m/>
    <x v="1"/>
    <x v="1"/>
    <x v="5"/>
    <x v="81"/>
    <n v="0.3"/>
    <n v="106.4817"/>
    <n v="0.1875"/>
    <n v="19.965318750000002"/>
    <m/>
    <n v="19.965318750000002"/>
    <n v="19965.318750000002"/>
    <n v="1663.7765625000002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12"/>
    <x v="1"/>
    <x v="592"/>
    <x v="545"/>
    <x v="3"/>
    <m/>
    <x v="1"/>
    <x v="1"/>
    <x v="5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2"/>
    <x v="15"/>
    <x v="593"/>
    <x v="546"/>
    <x v="3"/>
    <m/>
    <x v="1"/>
    <x v="1"/>
    <x v="5"/>
    <x v="81"/>
    <n v="0.3"/>
    <n v="106.4817"/>
    <n v="0.1875"/>
    <n v="19.965318750000002"/>
    <n v="0"/>
    <n v="19.965318750000002"/>
    <n v="19965.318750000002"/>
    <n v="1663.7765625000002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1"/>
    <x v="593"/>
    <x v="546"/>
    <x v="3"/>
    <m/>
    <x v="1"/>
    <x v="1"/>
    <x v="5"/>
    <x v="81"/>
    <n v="0.45"/>
    <n v="106.4817"/>
    <n v="0.28125"/>
    <n v="29.947978125000002"/>
    <n v="0"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2"/>
    <x v="12"/>
    <x v="593"/>
    <x v="546"/>
    <x v="3"/>
    <m/>
    <x v="1"/>
    <x v="1"/>
    <x v="5"/>
    <x v="81"/>
    <n v="20.100000000000001"/>
    <n v="106.4817"/>
    <n v="12.5625"/>
    <n v="1337.67635625"/>
    <n v="0"/>
    <n v="1337.67635625"/>
    <n v="1337676.35625"/>
    <n v="111473.02968749999"/>
    <s v="US99001011"/>
    <s v="H799001011"/>
    <n v="3093"/>
    <n v="3094"/>
    <s v=" "/>
    <s v=" "/>
    <s v=" "/>
    <s v=" "/>
    <n v="101"/>
    <m/>
    <n v="2022"/>
    <s v="inf 0,6"/>
    <m/>
    <n v="108.33029999999999"/>
  </r>
  <r>
    <x v="1"/>
    <x v="12"/>
    <x v="32"/>
    <x v="56"/>
    <x v="2"/>
    <x v="2"/>
    <x v="3"/>
    <x v="593"/>
    <x v="546"/>
    <x v="3"/>
    <m/>
    <x v="1"/>
    <x v="1"/>
    <x v="5"/>
    <x v="81"/>
    <n v="1.2"/>
    <n v="106.4817"/>
    <n v="0.75"/>
    <n v="79.861275000000006"/>
    <m/>
    <n v="79.861275000000006"/>
    <n v="79861.275000000009"/>
    <n v="6655.1062500000007"/>
    <s v="US99001011"/>
    <s v="H599001011"/>
    <n v="3093"/>
    <n v="3094"/>
    <s v=" "/>
    <s v=" "/>
    <s v=" "/>
    <s v=" "/>
    <n v="101"/>
    <m/>
    <n v="2022"/>
    <s v="farmakologi"/>
    <m/>
    <n v="108.33029999999999"/>
  </r>
  <r>
    <x v="1"/>
    <x v="12"/>
    <x v="32"/>
    <x v="56"/>
    <x v="2"/>
    <x v="2"/>
    <x v="2"/>
    <x v="593"/>
    <x v="546"/>
    <x v="3"/>
    <m/>
    <x v="1"/>
    <x v="1"/>
    <x v="5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10"/>
    <x v="19"/>
    <x v="593"/>
    <x v="547"/>
    <x v="3"/>
    <m/>
    <x v="1"/>
    <x v="1"/>
    <x v="5"/>
    <x v="81"/>
    <n v="19.5"/>
    <n v="106.4817"/>
    <n v="12.1875"/>
    <n v="1297.7457187500002"/>
    <n v="0"/>
    <n v="1297.7457187500002"/>
    <n v="1297745.7187500002"/>
    <n v="108145.47656250001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15"/>
    <x v="593"/>
    <x v="547"/>
    <x v="3"/>
    <m/>
    <x v="1"/>
    <x v="1"/>
    <x v="5"/>
    <x v="81"/>
    <n v="2.1"/>
    <n v="106.4817"/>
    <n v="1.3125"/>
    <n v="139.75723125000002"/>
    <n v="0"/>
    <n v="139.75723125000002"/>
    <n v="139757.23125000001"/>
    <n v="11646.4359375"/>
    <s v="US99001011"/>
    <s v="K299001011"/>
    <n v="3093"/>
    <n v="3094"/>
    <s v=" "/>
    <s v=" "/>
    <s v=" "/>
    <s v=" "/>
    <n v="101"/>
    <m/>
    <n v="2022"/>
    <s v="hud 0,3+inf 0,6+farm 1,2"/>
    <m/>
    <n v="108.33029999999999"/>
  </r>
  <r>
    <x v="1"/>
    <x v="12"/>
    <x v="32"/>
    <x v="56"/>
    <x v="2"/>
    <x v="10"/>
    <x v="2"/>
    <x v="593"/>
    <x v="547"/>
    <x v="3"/>
    <m/>
    <x v="1"/>
    <x v="1"/>
    <x v="5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10"/>
    <x v="1"/>
    <x v="593"/>
    <x v="547"/>
    <x v="3"/>
    <m/>
    <x v="1"/>
    <x v="1"/>
    <x v="5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3"/>
    <x v="2"/>
    <x v="593"/>
    <x v="548"/>
    <x v="3"/>
    <m/>
    <x v="1"/>
    <x v="1"/>
    <x v="5"/>
    <x v="81"/>
    <n v="3.45"/>
    <n v="106.4817"/>
    <n v="2.15625"/>
    <n v="229.60116562500002"/>
    <n v="0"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13"/>
    <x v="18"/>
    <x v="593"/>
    <x v="548"/>
    <x v="3"/>
    <m/>
    <x v="1"/>
    <x v="1"/>
    <x v="5"/>
    <x v="81"/>
    <n v="1.65"/>
    <n v="106.4817"/>
    <n v="1.03125"/>
    <n v="109.809253125"/>
    <n v="0"/>
    <n v="109.809253125"/>
    <n v="109809.253125"/>
    <n v="9150.7710937499996"/>
    <s v="US99001011"/>
    <s v="K199001011"/>
    <n v="3093"/>
    <n v="3094"/>
    <s v=" "/>
    <s v=" "/>
    <s v=" "/>
    <s v=" "/>
    <n v="101"/>
    <m/>
    <n v="2022"/>
    <s v="endokrinologi"/>
    <m/>
    <n v="108.33029999999999"/>
  </r>
  <r>
    <x v="1"/>
    <x v="12"/>
    <x v="32"/>
    <x v="56"/>
    <x v="2"/>
    <x v="13"/>
    <x v="15"/>
    <x v="593"/>
    <x v="548"/>
    <x v="3"/>
    <m/>
    <x v="1"/>
    <x v="1"/>
    <x v="5"/>
    <x v="81"/>
    <n v="19.95"/>
    <n v="106.4817"/>
    <n v="12.46875"/>
    <n v="1327.6936968750001"/>
    <n v="0"/>
    <n v="1327.6936968750001"/>
    <n v="1327693.6968750001"/>
    <n v="110641.14140625001"/>
    <s v="US99001011"/>
    <s v="K299001011"/>
    <n v="3093"/>
    <n v="3094"/>
    <s v=" "/>
    <s v=" "/>
    <s v=" "/>
    <s v=" "/>
    <n v="101"/>
    <m/>
    <n v="2022"/>
    <s v="hud 0,3+inf 0,6+farm 1,2"/>
    <m/>
    <n v="108.33029999999999"/>
  </r>
  <r>
    <x v="1"/>
    <x v="12"/>
    <x v="32"/>
    <x v="56"/>
    <x v="2"/>
    <x v="13"/>
    <x v="1"/>
    <x v="593"/>
    <x v="548"/>
    <x v="3"/>
    <m/>
    <x v="1"/>
    <x v="1"/>
    <x v="5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1"/>
    <x v="24"/>
    <x v="591"/>
    <x v="544"/>
    <x v="0"/>
    <m/>
    <x v="1"/>
    <x v="2"/>
    <x v="5"/>
    <x v="82"/>
    <n v="4.5"/>
    <n v="97.959699999999998"/>
    <n v="8.9250000000000007"/>
    <n v="874.2903225"/>
    <n v="0"/>
    <n v="874.2903225"/>
    <n v="874290.32250000001"/>
    <n v="72857.526874999996"/>
    <s v="US99001011"/>
    <s v="C899001011"/>
    <n v="3093"/>
    <n v="3094"/>
    <s v=" "/>
    <s v=" "/>
    <s v=" "/>
    <s v=" "/>
    <n v="101"/>
    <m/>
    <n v="2022"/>
    <m/>
    <m/>
    <n v="99.663849999999996"/>
  </r>
  <r>
    <x v="1"/>
    <x v="12"/>
    <x v="32"/>
    <x v="56"/>
    <x v="2"/>
    <x v="12"/>
    <x v="20"/>
    <x v="592"/>
    <x v="545"/>
    <x v="3"/>
    <m/>
    <x v="1"/>
    <x v="2"/>
    <x v="5"/>
    <x v="82"/>
    <n v="19.5"/>
    <n v="106.4817"/>
    <n v="9.6687499999999993"/>
    <n v="1029.5449368749998"/>
    <n v="0"/>
    <n v="1029.5449368749998"/>
    <n v="1029544.9368749999"/>
    <n v="85795.411406249987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3"/>
    <x v="592"/>
    <x v="545"/>
    <x v="3"/>
    <m/>
    <x v="1"/>
    <x v="2"/>
    <x v="5"/>
    <x v="82"/>
    <n v="1.2"/>
    <n v="106.4817"/>
    <n v="0.59499999999999997"/>
    <n v="63.3566115"/>
    <n v="0"/>
    <n v="63.3566115"/>
    <n v="63356.611499999999"/>
    <n v="5279.7176250000002"/>
    <s v="US99001011"/>
    <s v="H599001011"/>
    <n v="3093"/>
    <n v="3094"/>
    <s v=" "/>
    <s v=" "/>
    <s v=" "/>
    <s v=" "/>
    <n v="101"/>
    <m/>
    <n v="2022"/>
    <s v="farmakologi"/>
    <m/>
    <n v="108.33029999999999"/>
  </r>
  <r>
    <x v="1"/>
    <x v="12"/>
    <x v="32"/>
    <x v="56"/>
    <x v="2"/>
    <x v="12"/>
    <x v="12"/>
    <x v="592"/>
    <x v="545"/>
    <x v="3"/>
    <m/>
    <x v="1"/>
    <x v="2"/>
    <x v="5"/>
    <x v="82"/>
    <n v="0.6"/>
    <n v="106.4817"/>
    <n v="0.29749999999999999"/>
    <n v="31.67830575"/>
    <n v="0"/>
    <n v="31.67830575"/>
    <n v="31678.30575"/>
    <n v="2639.8588125000001"/>
    <s v="US99001011"/>
    <s v="H799001011"/>
    <n v="3093"/>
    <n v="3094"/>
    <s v=" "/>
    <s v=" "/>
    <s v=" "/>
    <s v=" "/>
    <n v="101"/>
    <m/>
    <n v="2022"/>
    <s v="infektion"/>
    <m/>
    <n v="108.33029999999999"/>
  </r>
  <r>
    <x v="1"/>
    <x v="12"/>
    <x v="32"/>
    <x v="56"/>
    <x v="2"/>
    <x v="12"/>
    <x v="2"/>
    <x v="592"/>
    <x v="545"/>
    <x v="3"/>
    <m/>
    <x v="1"/>
    <x v="2"/>
    <x v="5"/>
    <x v="82"/>
    <n v="3.45"/>
    <n v="106.4817"/>
    <n v="1.7106250000000001"/>
    <n v="182.1502580625"/>
    <m/>
    <n v="182.1502580625"/>
    <n v="182150.25806250001"/>
    <n v="15179.18817187500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2"/>
    <x v="15"/>
    <x v="592"/>
    <x v="545"/>
    <x v="3"/>
    <m/>
    <x v="1"/>
    <x v="2"/>
    <x v="5"/>
    <x v="82"/>
    <n v="0.3"/>
    <n v="106.4817"/>
    <n v="0.14874999999999999"/>
    <n v="15.839152875"/>
    <m/>
    <n v="15.839152875"/>
    <n v="15839.152875"/>
    <n v="1319.9294062500001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12"/>
    <x v="1"/>
    <x v="592"/>
    <x v="545"/>
    <x v="3"/>
    <m/>
    <x v="1"/>
    <x v="2"/>
    <x v="5"/>
    <x v="82"/>
    <n v="0.45"/>
    <n v="106.4817"/>
    <n v="0.22312500000000002"/>
    <n v="23.758729312500002"/>
    <m/>
    <n v="23.758729312500002"/>
    <n v="23758.729312500003"/>
    <n v="1979.8941093750002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2"/>
    <x v="15"/>
    <x v="593"/>
    <x v="546"/>
    <x v="3"/>
    <m/>
    <x v="1"/>
    <x v="2"/>
    <x v="5"/>
    <x v="82"/>
    <n v="0.3"/>
    <n v="106.4817"/>
    <n v="0.14874999999999999"/>
    <n v="15.839152875"/>
    <n v="0"/>
    <n v="15.839152875"/>
    <n v="15839.152875"/>
    <n v="1319.9294062500001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12"/>
    <x v="593"/>
    <x v="546"/>
    <x v="3"/>
    <m/>
    <x v="1"/>
    <x v="2"/>
    <x v="5"/>
    <x v="82"/>
    <n v="20.100000000000001"/>
    <n v="106.4817"/>
    <n v="9.9662500000000005"/>
    <n v="1061.223242625"/>
    <n v="0"/>
    <n v="1061.223242625"/>
    <n v="1061223.242625"/>
    <n v="88435.270218749996"/>
    <s v="US99001011"/>
    <s v="H799001011"/>
    <n v="3093"/>
    <n v="3094"/>
    <s v=" "/>
    <s v=" "/>
    <s v=" "/>
    <s v=" "/>
    <n v="101"/>
    <m/>
    <n v="2022"/>
    <s v="inf 0,6"/>
    <m/>
    <n v="108.33029999999999"/>
  </r>
  <r>
    <x v="1"/>
    <x v="12"/>
    <x v="32"/>
    <x v="56"/>
    <x v="2"/>
    <x v="2"/>
    <x v="3"/>
    <x v="593"/>
    <x v="546"/>
    <x v="3"/>
    <m/>
    <x v="1"/>
    <x v="2"/>
    <x v="5"/>
    <x v="82"/>
    <n v="1.2"/>
    <n v="106.4817"/>
    <n v="0.59499999999999997"/>
    <n v="63.3566115"/>
    <m/>
    <n v="63.3566115"/>
    <n v="63356.611499999999"/>
    <n v="5279.7176250000002"/>
    <s v="US99001011"/>
    <s v="H599001011"/>
    <n v="3093"/>
    <n v="3094"/>
    <s v=" "/>
    <s v=" "/>
    <s v=" "/>
    <s v=" "/>
    <n v="101"/>
    <m/>
    <n v="2022"/>
    <s v="farmakologi"/>
    <m/>
    <n v="108.33029999999999"/>
  </r>
  <r>
    <x v="1"/>
    <x v="12"/>
    <x v="32"/>
    <x v="56"/>
    <x v="2"/>
    <x v="2"/>
    <x v="2"/>
    <x v="593"/>
    <x v="546"/>
    <x v="3"/>
    <m/>
    <x v="1"/>
    <x v="2"/>
    <x v="5"/>
    <x v="82"/>
    <n v="3.45"/>
    <n v="106.4817"/>
    <n v="1.7106250000000001"/>
    <n v="182.1502580625"/>
    <m/>
    <n v="182.1502580625"/>
    <n v="182150.25806250001"/>
    <n v="15179.188171875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2"/>
    <x v="1"/>
    <x v="593"/>
    <x v="546"/>
    <x v="3"/>
    <m/>
    <x v="1"/>
    <x v="2"/>
    <x v="5"/>
    <x v="82"/>
    <n v="0.45"/>
    <n v="106.4817"/>
    <n v="0.22312500000000002"/>
    <n v="23.758729312500002"/>
    <m/>
    <n v="23.758729312500002"/>
    <n v="23758.729312500003"/>
    <n v="1979.8941093750002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"/>
    <x v="593"/>
    <x v="547"/>
    <x v="3"/>
    <m/>
    <x v="1"/>
    <x v="2"/>
    <x v="5"/>
    <x v="82"/>
    <n v="0.45"/>
    <n v="106.4817"/>
    <n v="0.22312500000000002"/>
    <n v="23.758729312500002"/>
    <n v="0"/>
    <n v="23.758729312500002"/>
    <n v="23758.729312500003"/>
    <n v="1979.8941093750002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9"/>
    <x v="593"/>
    <x v="547"/>
    <x v="3"/>
    <m/>
    <x v="1"/>
    <x v="2"/>
    <x v="5"/>
    <x v="82"/>
    <n v="19.5"/>
    <n v="106.4817"/>
    <n v="9.6687499999999993"/>
    <n v="1029.5449368749998"/>
    <n v="0"/>
    <n v="1029.5449368749998"/>
    <n v="1029544.9368749999"/>
    <n v="85795.411406249987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15"/>
    <x v="593"/>
    <x v="547"/>
    <x v="3"/>
    <m/>
    <x v="1"/>
    <x v="2"/>
    <x v="5"/>
    <x v="82"/>
    <n v="2.1"/>
    <n v="106.4817"/>
    <n v="1.04125"/>
    <n v="110.874070125"/>
    <n v="0"/>
    <n v="110.874070125"/>
    <n v="110874.070125"/>
    <n v="9239.5058437499993"/>
    <s v="US99001011"/>
    <s v="K299001011"/>
    <n v="3093"/>
    <n v="3094"/>
    <s v=" "/>
    <s v=" "/>
    <s v=" "/>
    <s v=" "/>
    <n v="101"/>
    <m/>
    <n v="2022"/>
    <s v="hud 0,3+inf 0,6+farm 1,2"/>
    <m/>
    <n v="108.33029999999999"/>
  </r>
  <r>
    <x v="1"/>
    <x v="12"/>
    <x v="32"/>
    <x v="56"/>
    <x v="2"/>
    <x v="10"/>
    <x v="2"/>
    <x v="593"/>
    <x v="547"/>
    <x v="3"/>
    <m/>
    <x v="1"/>
    <x v="2"/>
    <x v="5"/>
    <x v="82"/>
    <n v="3.45"/>
    <n v="106.4817"/>
    <n v="1.7106250000000001"/>
    <n v="182.1502580625"/>
    <m/>
    <n v="182.1502580625"/>
    <n v="182150.25806250001"/>
    <n v="15179.188171875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13"/>
    <x v="2"/>
    <x v="593"/>
    <x v="548"/>
    <x v="3"/>
    <m/>
    <x v="1"/>
    <x v="2"/>
    <x v="5"/>
    <x v="82"/>
    <n v="3.45"/>
    <n v="106.4817"/>
    <n v="1.7106250000000001"/>
    <n v="182.1502580625"/>
    <n v="0"/>
    <n v="182.1502580625"/>
    <n v="182150.25806250001"/>
    <n v="15179.188171875001"/>
    <s v="US99001011"/>
    <s v="H199001011"/>
    <n v="3093"/>
    <n v="3094"/>
    <s v=" "/>
    <s v=" "/>
    <s v=" "/>
    <s v=" "/>
    <n v="101"/>
    <m/>
    <n v="2022"/>
    <s v="PV2,25+Ger1,2"/>
    <m/>
    <n v="108.33029999999999"/>
  </r>
  <r>
    <x v="1"/>
    <x v="12"/>
    <x v="32"/>
    <x v="56"/>
    <x v="2"/>
    <x v="13"/>
    <x v="18"/>
    <x v="593"/>
    <x v="548"/>
    <x v="3"/>
    <m/>
    <x v="1"/>
    <x v="2"/>
    <x v="5"/>
    <x v="82"/>
    <n v="1.65"/>
    <n v="106.4817"/>
    <n v="0.81812499999999999"/>
    <n v="87.115340812500008"/>
    <n v="0"/>
    <n v="87.115340812500008"/>
    <n v="87115.340812500013"/>
    <n v="7259.6117343750011"/>
    <s v="US99001011"/>
    <s v="K199001011"/>
    <n v="3093"/>
    <n v="3094"/>
    <s v=" "/>
    <s v=" "/>
    <s v=" "/>
    <s v=" "/>
    <n v="101"/>
    <m/>
    <n v="2022"/>
    <s v="endokrinologi"/>
    <m/>
    <n v="108.33029999999999"/>
  </r>
  <r>
    <x v="1"/>
    <x v="12"/>
    <x v="32"/>
    <x v="56"/>
    <x v="2"/>
    <x v="13"/>
    <x v="15"/>
    <x v="593"/>
    <x v="548"/>
    <x v="3"/>
    <m/>
    <x v="1"/>
    <x v="2"/>
    <x v="5"/>
    <x v="82"/>
    <n v="19.95"/>
    <n v="106.4817"/>
    <n v="9.8918749999999989"/>
    <n v="1053.3036661874999"/>
    <n v="0"/>
    <n v="1053.3036661874999"/>
    <n v="1053303.6661874999"/>
    <n v="87775.30551562499"/>
    <s v="US99001011"/>
    <s v="K299001011"/>
    <n v="3093"/>
    <n v="3094"/>
    <s v=" "/>
    <s v=" "/>
    <s v=" "/>
    <s v=" "/>
    <n v="101"/>
    <m/>
    <n v="2022"/>
    <s v="hud 0,3+inf 0,6+farm 1,2"/>
    <m/>
    <n v="108.33029999999999"/>
  </r>
  <r>
    <x v="1"/>
    <x v="12"/>
    <x v="32"/>
    <x v="56"/>
    <x v="2"/>
    <x v="13"/>
    <x v="1"/>
    <x v="593"/>
    <x v="548"/>
    <x v="3"/>
    <m/>
    <x v="1"/>
    <x v="2"/>
    <x v="5"/>
    <x v="82"/>
    <n v="0.45"/>
    <n v="106.4817"/>
    <n v="0.22312500000000002"/>
    <n v="23.758729312500002"/>
    <m/>
    <n v="23.758729312500002"/>
    <n v="23758.729312500003"/>
    <n v="1979.8941093750002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2"/>
    <x v="20"/>
    <x v="592"/>
    <x v="545"/>
    <x v="3"/>
    <m/>
    <x v="1"/>
    <x v="1"/>
    <x v="6"/>
    <x v="83"/>
    <n v="8.5500000000000007"/>
    <n v="106.4817"/>
    <n v="6.0918750000000008"/>
    <n v="648.67320618750011"/>
    <n v="0"/>
    <n v="648.67320618750011"/>
    <n v="648673.20618750015"/>
    <n v="54056.10051562501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2"/>
    <x v="592"/>
    <x v="545"/>
    <x v="3"/>
    <m/>
    <x v="1"/>
    <x v="1"/>
    <x v="6"/>
    <x v="83"/>
    <n v="3.45"/>
    <n v="106.4817"/>
    <n v="2.4581250000000003"/>
    <n v="261.74532881250002"/>
    <n v="0"/>
    <n v="261.74532881250002"/>
    <n v="261745.32881250003"/>
    <n v="21812.110734375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2"/>
    <x v="1"/>
    <x v="592"/>
    <x v="545"/>
    <x v="3"/>
    <m/>
    <x v="1"/>
    <x v="1"/>
    <x v="6"/>
    <x v="83"/>
    <n v="0.45"/>
    <n v="106.4817"/>
    <n v="0.32062499999999999"/>
    <n v="34.140695062500001"/>
    <n v="0"/>
    <n v="34.140695062500001"/>
    <n v="34140.695062500003"/>
    <n v="2845.0579218750004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2"/>
    <x v="12"/>
    <x v="592"/>
    <x v="545"/>
    <x v="3"/>
    <m/>
    <x v="1"/>
    <x v="1"/>
    <x v="6"/>
    <x v="83"/>
    <n v="5.4"/>
    <n v="106.4817"/>
    <n v="3.8475000000000006"/>
    <n v="409.68834075000007"/>
    <m/>
    <n v="409.68834075000007"/>
    <n v="409688.34075000009"/>
    <n v="34140.69506250001"/>
    <s v="US99001011"/>
    <s v="H799001011"/>
    <n v="3093"/>
    <n v="3094"/>
    <s v=" "/>
    <s v=" "/>
    <s v=" "/>
    <s v=" "/>
    <n v="101"/>
    <m/>
    <n v="2022"/>
    <s v="infektion"/>
    <m/>
    <n v="108.33029999999999"/>
  </r>
  <r>
    <x v="1"/>
    <x v="12"/>
    <x v="32"/>
    <x v="56"/>
    <x v="2"/>
    <x v="12"/>
    <x v="15"/>
    <x v="592"/>
    <x v="545"/>
    <x v="3"/>
    <m/>
    <x v="1"/>
    <x v="1"/>
    <x v="6"/>
    <x v="83"/>
    <n v="4.6500000000000004"/>
    <n v="106.4817"/>
    <n v="3.3131250000000003"/>
    <n v="352.78718231250002"/>
    <m/>
    <n v="352.78718231250002"/>
    <n v="352787.18231250002"/>
    <n v="29398.931859375003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12"/>
    <x v="593"/>
    <x v="546"/>
    <x v="3"/>
    <m/>
    <x v="1"/>
    <x v="1"/>
    <x v="6"/>
    <x v="83"/>
    <n v="13.95"/>
    <n v="106.4817"/>
    <n v="9.9393750000000001"/>
    <n v="1058.3615469375"/>
    <n v="0"/>
    <n v="1058.3615469375"/>
    <n v="1058361.5469374999"/>
    <n v="88196.795578124991"/>
    <s v="US99001011"/>
    <s v="H799001011"/>
    <n v="3093"/>
    <n v="3094"/>
    <s v=" "/>
    <s v=" "/>
    <s v=" "/>
    <s v=" "/>
    <n v="101"/>
    <m/>
    <n v="2022"/>
    <s v="inf 5,4"/>
    <m/>
    <n v="108.33029999999999"/>
  </r>
  <r>
    <x v="1"/>
    <x v="12"/>
    <x v="32"/>
    <x v="56"/>
    <x v="2"/>
    <x v="2"/>
    <x v="15"/>
    <x v="593"/>
    <x v="546"/>
    <x v="3"/>
    <m/>
    <x v="1"/>
    <x v="1"/>
    <x v="6"/>
    <x v="83"/>
    <n v="4.6500000000000004"/>
    <n v="106.4817"/>
    <n v="3.3131250000000003"/>
    <n v="352.78718231250002"/>
    <n v="0"/>
    <n v="352.78718231250002"/>
    <n v="352787.18231250002"/>
    <n v="29398.931859375003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2"/>
    <x v="593"/>
    <x v="546"/>
    <x v="3"/>
    <m/>
    <x v="1"/>
    <x v="1"/>
    <x v="6"/>
    <x v="83"/>
    <n v="3.45"/>
    <n v="106.4817"/>
    <n v="2.4581250000000003"/>
    <n v="261.74532881250002"/>
    <m/>
    <n v="261.74532881250002"/>
    <n v="261745.32881250003"/>
    <n v="21812.110734375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2"/>
    <x v="1"/>
    <x v="593"/>
    <x v="546"/>
    <x v="3"/>
    <m/>
    <x v="1"/>
    <x v="1"/>
    <x v="6"/>
    <x v="83"/>
    <n v="0.45"/>
    <n v="106.4817"/>
    <n v="0.32062499999999999"/>
    <n v="34.140695062500001"/>
    <m/>
    <n v="34.140695062500001"/>
    <n v="34140.695062500003"/>
    <n v="2845.0579218750004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9"/>
    <x v="593"/>
    <x v="547"/>
    <x v="3"/>
    <m/>
    <x v="1"/>
    <x v="1"/>
    <x v="6"/>
    <x v="83"/>
    <n v="8.5500000000000007"/>
    <n v="106.4817"/>
    <n v="6.0918750000000008"/>
    <n v="648.67320618750011"/>
    <n v="0"/>
    <n v="648.67320618750011"/>
    <n v="648673.20618750015"/>
    <n v="54056.10051562501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2"/>
    <x v="593"/>
    <x v="547"/>
    <x v="3"/>
    <m/>
    <x v="1"/>
    <x v="1"/>
    <x v="6"/>
    <x v="83"/>
    <n v="3.45"/>
    <n v="106.4817"/>
    <n v="2.4581250000000003"/>
    <n v="261.74532881250002"/>
    <m/>
    <n v="261.74532881250002"/>
    <n v="261745.32881250003"/>
    <n v="21812.110734375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0"/>
    <x v="1"/>
    <x v="593"/>
    <x v="547"/>
    <x v="3"/>
    <m/>
    <x v="1"/>
    <x v="1"/>
    <x v="6"/>
    <x v="83"/>
    <n v="0.45"/>
    <n v="106.4817"/>
    <n v="0.32062499999999999"/>
    <n v="34.140695062500001"/>
    <m/>
    <n v="34.140695062500001"/>
    <n v="34140.695062500003"/>
    <n v="2845.0579218750004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5"/>
    <x v="593"/>
    <x v="547"/>
    <x v="3"/>
    <m/>
    <x v="1"/>
    <x v="1"/>
    <x v="6"/>
    <x v="83"/>
    <n v="10.050000000000001"/>
    <n v="106.4817"/>
    <n v="7.1606250000000005"/>
    <n v="762.47552306250009"/>
    <m/>
    <n v="762.47552306250009"/>
    <n v="762475.52306250005"/>
    <n v="63539.626921875002"/>
    <s v="US99001011"/>
    <s v="K299001011"/>
    <n v="3093"/>
    <n v="3094"/>
    <s v=" "/>
    <s v=" "/>
    <s v=" "/>
    <s v=" "/>
    <n v="101"/>
    <m/>
    <n v="2022"/>
    <s v="hud 4,65 + inf 5,4"/>
    <m/>
    <n v="108.33029999999999"/>
  </r>
  <r>
    <x v="1"/>
    <x v="12"/>
    <x v="32"/>
    <x v="56"/>
    <x v="2"/>
    <x v="13"/>
    <x v="15"/>
    <x v="593"/>
    <x v="548"/>
    <x v="3"/>
    <m/>
    <x v="1"/>
    <x v="1"/>
    <x v="6"/>
    <x v="83"/>
    <n v="17.55"/>
    <n v="106.4817"/>
    <n v="12.504375000000001"/>
    <n v="1331.4871074375003"/>
    <n v="0"/>
    <n v="1331.4871074375003"/>
    <n v="1331487.1074375003"/>
    <n v="110957.25895312503"/>
    <s v="US99001011"/>
    <s v="K2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3"/>
    <x v="18"/>
    <x v="593"/>
    <x v="548"/>
    <x v="3"/>
    <m/>
    <x v="1"/>
    <x v="1"/>
    <x v="6"/>
    <x v="83"/>
    <n v="1.05"/>
    <n v="106.4817"/>
    <n v="0.74812500000000004"/>
    <n v="79.661621812500002"/>
    <n v="0"/>
    <n v="79.661621812500002"/>
    <n v="79661.621812500001"/>
    <n v="6638.4684843750001"/>
    <s v="US99001011"/>
    <s v="K199001011"/>
    <n v="3093"/>
    <n v="3094"/>
    <s v=" "/>
    <s v=" "/>
    <s v=" "/>
    <s v=" "/>
    <n v="101"/>
    <m/>
    <n v="2022"/>
    <s v="endokrinologi"/>
    <m/>
    <n v="108.33029999999999"/>
  </r>
  <r>
    <x v="1"/>
    <x v="12"/>
    <x v="32"/>
    <x v="56"/>
    <x v="2"/>
    <x v="13"/>
    <x v="2"/>
    <x v="593"/>
    <x v="548"/>
    <x v="3"/>
    <m/>
    <x v="1"/>
    <x v="1"/>
    <x v="6"/>
    <x v="83"/>
    <n v="3.45"/>
    <n v="106.4817"/>
    <n v="2.4581250000000003"/>
    <n v="261.74532881250002"/>
    <m/>
    <n v="261.74532881250002"/>
    <n v="261745.32881250003"/>
    <n v="21812.110734375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3"/>
    <x v="1"/>
    <x v="593"/>
    <x v="548"/>
    <x v="3"/>
    <m/>
    <x v="1"/>
    <x v="1"/>
    <x v="6"/>
    <x v="83"/>
    <n v="0.45"/>
    <n v="106.4817"/>
    <n v="0.32062499999999999"/>
    <n v="34.140695062500001"/>
    <m/>
    <n v="34.140695062500001"/>
    <n v="34140.695062500003"/>
    <n v="2845.0579218750004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4"/>
    <x v="21"/>
    <x v="594"/>
    <x v="0"/>
    <x v="0"/>
    <m/>
    <x v="2"/>
    <x v="1"/>
    <x v="6"/>
    <x v="83"/>
    <n v="7.5"/>
    <n v="93.703500000000005"/>
    <n v="21.375"/>
    <n v="2002.9123125000001"/>
    <n v="0"/>
    <n v="2002.9123125000001"/>
    <n v="2002912.3125"/>
    <n v="166909.359375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2"/>
    <x v="20"/>
    <x v="592"/>
    <x v="545"/>
    <x v="3"/>
    <m/>
    <x v="1"/>
    <x v="2"/>
    <x v="6"/>
    <x v="81"/>
    <n v="8.5500000000000007"/>
    <n v="106.4817"/>
    <n v="5.34375"/>
    <n v="569.01158437499998"/>
    <n v="0"/>
    <n v="569.01158437499998"/>
    <n v="569011.58437499998"/>
    <n v="47417.632031249996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2"/>
    <x v="592"/>
    <x v="545"/>
    <x v="3"/>
    <m/>
    <x v="1"/>
    <x v="2"/>
    <x v="6"/>
    <x v="81"/>
    <n v="3.45"/>
    <n v="106.4817"/>
    <n v="2.15625"/>
    <n v="229.60116562500002"/>
    <n v="0"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2"/>
    <x v="1"/>
    <x v="592"/>
    <x v="545"/>
    <x v="3"/>
    <m/>
    <x v="1"/>
    <x v="2"/>
    <x v="6"/>
    <x v="81"/>
    <n v="0.45"/>
    <n v="106.4817"/>
    <n v="0.28125"/>
    <n v="29.947978125000002"/>
    <n v="0"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2"/>
    <x v="12"/>
    <x v="592"/>
    <x v="545"/>
    <x v="3"/>
    <m/>
    <x v="1"/>
    <x v="2"/>
    <x v="6"/>
    <x v="81"/>
    <n v="5.4"/>
    <n v="106.4817"/>
    <n v="3.375"/>
    <n v="359.37573750000001"/>
    <m/>
    <n v="359.37573750000001"/>
    <n v="359375.73749999999"/>
    <n v="29947.978124999998"/>
    <s v="US99001011"/>
    <s v="H799001011"/>
    <n v="3093"/>
    <n v="3094"/>
    <s v=" "/>
    <s v=" "/>
    <s v=" "/>
    <s v=" "/>
    <n v="101"/>
    <m/>
    <n v="2022"/>
    <s v="infektion"/>
    <m/>
    <n v="108.33029999999999"/>
  </r>
  <r>
    <x v="1"/>
    <x v="12"/>
    <x v="32"/>
    <x v="56"/>
    <x v="2"/>
    <x v="12"/>
    <x v="15"/>
    <x v="592"/>
    <x v="545"/>
    <x v="3"/>
    <m/>
    <x v="1"/>
    <x v="2"/>
    <x v="6"/>
    <x v="81"/>
    <n v="4.6500000000000004"/>
    <n v="106.4817"/>
    <n v="2.90625"/>
    <n v="309.462440625"/>
    <m/>
    <n v="309.462440625"/>
    <n v="309462.44062499999"/>
    <n v="25788.536718749998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12"/>
    <x v="593"/>
    <x v="546"/>
    <x v="3"/>
    <m/>
    <x v="1"/>
    <x v="2"/>
    <x v="6"/>
    <x v="81"/>
    <n v="13.95"/>
    <n v="106.4817"/>
    <n v="8.71875"/>
    <n v="928.387321875"/>
    <n v="0"/>
    <n v="928.387321875"/>
    <n v="928387.32187500002"/>
    <n v="77365.610156249997"/>
    <s v="US99001011"/>
    <s v="H799001011"/>
    <n v="3093"/>
    <n v="3094"/>
    <s v=" "/>
    <s v=" "/>
    <s v=" "/>
    <s v=" "/>
    <n v="101"/>
    <m/>
    <n v="2022"/>
    <s v="inf 5,4"/>
    <m/>
    <n v="108.33029999999999"/>
  </r>
  <r>
    <x v="1"/>
    <x v="12"/>
    <x v="32"/>
    <x v="56"/>
    <x v="2"/>
    <x v="2"/>
    <x v="15"/>
    <x v="593"/>
    <x v="546"/>
    <x v="3"/>
    <m/>
    <x v="1"/>
    <x v="2"/>
    <x v="6"/>
    <x v="81"/>
    <n v="4.6500000000000004"/>
    <n v="106.4817"/>
    <n v="2.90625"/>
    <n v="309.462440625"/>
    <n v="0"/>
    <n v="309.462440625"/>
    <n v="309462.44062499999"/>
    <n v="25788.536718749998"/>
    <s v="US99001011"/>
    <s v="K299001011"/>
    <n v="3093"/>
    <n v="3094"/>
    <s v=" "/>
    <s v=" "/>
    <s v=" "/>
    <s v=" "/>
    <n v="101"/>
    <m/>
    <n v="2022"/>
    <s v="hud"/>
    <m/>
    <n v="108.33029999999999"/>
  </r>
  <r>
    <x v="1"/>
    <x v="12"/>
    <x v="32"/>
    <x v="56"/>
    <x v="2"/>
    <x v="2"/>
    <x v="2"/>
    <x v="593"/>
    <x v="546"/>
    <x v="3"/>
    <m/>
    <x v="1"/>
    <x v="2"/>
    <x v="6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2"/>
    <x v="1"/>
    <x v="593"/>
    <x v="546"/>
    <x v="3"/>
    <m/>
    <x v="1"/>
    <x v="2"/>
    <x v="6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9"/>
    <x v="593"/>
    <x v="547"/>
    <x v="3"/>
    <m/>
    <x v="1"/>
    <x v="2"/>
    <x v="6"/>
    <x v="81"/>
    <n v="8.5500000000000007"/>
    <n v="106.4817"/>
    <n v="5.34375"/>
    <n v="569.01158437499998"/>
    <n v="0"/>
    <n v="569.01158437499998"/>
    <n v="569011.58437499998"/>
    <n v="47417.632031249996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2"/>
    <x v="593"/>
    <x v="547"/>
    <x v="3"/>
    <m/>
    <x v="1"/>
    <x v="2"/>
    <x v="6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0"/>
    <x v="1"/>
    <x v="593"/>
    <x v="547"/>
    <x v="3"/>
    <m/>
    <x v="1"/>
    <x v="2"/>
    <x v="6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5"/>
    <x v="593"/>
    <x v="547"/>
    <x v="3"/>
    <m/>
    <x v="1"/>
    <x v="2"/>
    <x v="6"/>
    <x v="81"/>
    <n v="10.050000000000001"/>
    <n v="106.4817"/>
    <n v="6.28125"/>
    <n v="668.83817812500001"/>
    <m/>
    <n v="668.83817812500001"/>
    <n v="668838.17812499998"/>
    <n v="55736.514843749996"/>
    <s v="US99001011"/>
    <s v="K299001011"/>
    <n v="3093"/>
    <n v="3094"/>
    <s v=" "/>
    <s v=" "/>
    <s v=" "/>
    <s v=" "/>
    <n v="101"/>
    <m/>
    <n v="2022"/>
    <s v="hud 4,65 + inf 5,4"/>
    <m/>
    <n v="108.33029999999999"/>
  </r>
  <r>
    <x v="1"/>
    <x v="12"/>
    <x v="32"/>
    <x v="56"/>
    <x v="2"/>
    <x v="13"/>
    <x v="15"/>
    <x v="593"/>
    <x v="548"/>
    <x v="3"/>
    <m/>
    <x v="1"/>
    <x v="2"/>
    <x v="6"/>
    <x v="81"/>
    <n v="17.55"/>
    <n v="106.4817"/>
    <n v="10.96875"/>
    <n v="1167.9711468749999"/>
    <n v="0"/>
    <n v="1167.9711468749999"/>
    <n v="1167971.1468749999"/>
    <n v="97330.928906249988"/>
    <s v="US99001011"/>
    <s v="K2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3"/>
    <x v="18"/>
    <x v="593"/>
    <x v="548"/>
    <x v="3"/>
    <m/>
    <x v="1"/>
    <x v="2"/>
    <x v="6"/>
    <x v="81"/>
    <n v="1.05"/>
    <n v="106.4817"/>
    <n v="0.65625"/>
    <n v="69.878615625000009"/>
    <n v="0"/>
    <n v="69.878615625000009"/>
    <n v="69878.615625000006"/>
    <n v="5823.2179687500002"/>
    <s v="US99001011"/>
    <s v="K199001011"/>
    <n v="3093"/>
    <n v="3094"/>
    <s v=" "/>
    <s v=" "/>
    <s v=" "/>
    <s v=" "/>
    <n v="101"/>
    <m/>
    <n v="2022"/>
    <s v="endokrinologi"/>
    <m/>
    <n v="108.33029999999999"/>
  </r>
  <r>
    <x v="1"/>
    <x v="12"/>
    <x v="32"/>
    <x v="56"/>
    <x v="2"/>
    <x v="13"/>
    <x v="2"/>
    <x v="593"/>
    <x v="548"/>
    <x v="3"/>
    <m/>
    <x v="1"/>
    <x v="2"/>
    <x v="6"/>
    <x v="81"/>
    <n v="3.45"/>
    <n v="106.4817"/>
    <n v="2.15625"/>
    <n v="229.60116562500002"/>
    <m/>
    <n v="229.60116562500002"/>
    <n v="229601.16562500002"/>
    <n v="19133.430468750001"/>
    <s v="US99001011"/>
    <s v="H199001011"/>
    <n v="3093"/>
    <n v="3094"/>
    <s v=" "/>
    <s v=" "/>
    <s v=" "/>
    <s v=" "/>
    <n v="101"/>
    <m/>
    <n v="2022"/>
    <s v="PV 2,25+ger 1,2"/>
    <m/>
    <n v="108.33029999999999"/>
  </r>
  <r>
    <x v="1"/>
    <x v="12"/>
    <x v="32"/>
    <x v="56"/>
    <x v="2"/>
    <x v="13"/>
    <x v="1"/>
    <x v="593"/>
    <x v="548"/>
    <x v="3"/>
    <m/>
    <x v="1"/>
    <x v="2"/>
    <x v="6"/>
    <x v="81"/>
    <n v="0.45"/>
    <n v="106.4817"/>
    <n v="0.28125"/>
    <n v="29.947978125000002"/>
    <m/>
    <n v="29.947978125000002"/>
    <n v="29947.978125000001"/>
    <n v="2495.6648437500003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4"/>
    <x v="21"/>
    <x v="594"/>
    <x v="0"/>
    <x v="0"/>
    <m/>
    <x v="2"/>
    <x v="2"/>
    <x v="6"/>
    <x v="81"/>
    <n v="7.5"/>
    <n v="93.703500000000005"/>
    <n v="18.75"/>
    <n v="1756.9406250000002"/>
    <n v="0"/>
    <n v="1756.9406250000002"/>
    <n v="1756940.6250000002"/>
    <n v="146411.71875000003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4"/>
    <x v="18"/>
    <x v="595"/>
    <x v="549"/>
    <x v="3"/>
    <m/>
    <x v="1"/>
    <x v="1"/>
    <x v="7"/>
    <x v="84"/>
    <n v="20.02"/>
    <n v="106.4817"/>
    <n v="14.931583333333332"/>
    <n v="1589.9403770249999"/>
    <n v="0"/>
    <n v="1589.9403770249999"/>
    <n v="1589940.3770249998"/>
    <n v="132495.03141874998"/>
    <s v="US99001011"/>
    <s v="K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4"/>
    <x v="7"/>
    <x v="595"/>
    <x v="549"/>
    <x v="3"/>
    <m/>
    <x v="1"/>
    <x v="1"/>
    <x v="7"/>
    <x v="84"/>
    <n v="2.7"/>
    <n v="106.4817"/>
    <n v="2.0137499999999999"/>
    <n v="214.42752337499999"/>
    <n v="0"/>
    <n v="214.42752337499999"/>
    <n v="214427.52337499999"/>
    <n v="17868.960281249998"/>
    <s v="US99001011"/>
    <s v="C399001011"/>
    <n v="3093"/>
    <n v="3094"/>
    <s v=" "/>
    <s v=" "/>
    <s v=" "/>
    <s v=" "/>
    <n v="101"/>
    <m/>
    <n v="2022"/>
    <s v="anestesi"/>
    <m/>
    <n v="108.33029999999999"/>
  </r>
  <r>
    <x v="1"/>
    <x v="12"/>
    <x v="32"/>
    <x v="56"/>
    <x v="2"/>
    <x v="14"/>
    <x v="6"/>
    <x v="595"/>
    <x v="549"/>
    <x v="3"/>
    <m/>
    <x v="1"/>
    <x v="1"/>
    <x v="7"/>
    <x v="84"/>
    <n v="2.48"/>
    <n v="106.4817"/>
    <n v="1.8496666666666668"/>
    <n v="196.95565110000001"/>
    <n v="0"/>
    <n v="196.95565110000001"/>
    <n v="196955.65110000002"/>
    <n v="16412.970925000001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4"/>
    <x v="2"/>
    <x v="595"/>
    <x v="549"/>
    <x v="3"/>
    <m/>
    <x v="1"/>
    <x v="1"/>
    <x v="7"/>
    <x v="84"/>
    <n v="1.5"/>
    <n v="106.4817"/>
    <n v="1.1187499999999999"/>
    <n v="119.126401875"/>
    <n v="0"/>
    <n v="119.126401875"/>
    <n v="119126.401875"/>
    <n v="9927.200156249999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4"/>
    <x v="1"/>
    <x v="595"/>
    <x v="549"/>
    <x v="3"/>
    <m/>
    <x v="1"/>
    <x v="1"/>
    <x v="7"/>
    <x v="84"/>
    <n v="0.3"/>
    <n v="106.4817"/>
    <n v="0.22374999999999998"/>
    <n v="23.825280374999998"/>
    <n v="0"/>
    <n v="23.825280374999998"/>
    <n v="23825.280374999998"/>
    <n v="1985.4400312499999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9"/>
    <x v="595"/>
    <x v="550"/>
    <x v="3"/>
    <m/>
    <x v="1"/>
    <x v="1"/>
    <x v="7"/>
    <x v="84"/>
    <n v="22.72"/>
    <n v="106.4817"/>
    <n v="16.94533333333333"/>
    <n v="1804.3679003999998"/>
    <n v="0"/>
    <n v="1804.3679003999998"/>
    <n v="1804367.9003999999"/>
    <n v="150363.99169999998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6"/>
    <x v="595"/>
    <x v="550"/>
    <x v="3"/>
    <m/>
    <x v="1"/>
    <x v="1"/>
    <x v="7"/>
    <x v="84"/>
    <n v="2.48"/>
    <n v="106.4817"/>
    <n v="1.8496666666666668"/>
    <n v="196.95565110000001"/>
    <n v="0"/>
    <n v="196.95565110000001"/>
    <n v="196955.65110000002"/>
    <n v="16412.970925000001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0"/>
    <x v="2"/>
    <x v="595"/>
    <x v="550"/>
    <x v="3"/>
    <m/>
    <x v="1"/>
    <x v="1"/>
    <x v="7"/>
    <x v="84"/>
    <n v="1.5"/>
    <n v="106.4817"/>
    <n v="1.1187499999999999"/>
    <n v="119.126401875"/>
    <n v="0"/>
    <n v="119.126401875"/>
    <n v="119126.401875"/>
    <n v="9927.200156249999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0"/>
    <x v="1"/>
    <x v="595"/>
    <x v="550"/>
    <x v="3"/>
    <m/>
    <x v="1"/>
    <x v="1"/>
    <x v="7"/>
    <x v="84"/>
    <n v="0.3"/>
    <n v="106.4817"/>
    <n v="0.22374999999999998"/>
    <n v="23.825280374999998"/>
    <n v="0"/>
    <n v="23.825280374999998"/>
    <n v="23825.280374999998"/>
    <n v="1985.4400312499999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2"/>
    <x v="20"/>
    <x v="595"/>
    <x v="551"/>
    <x v="3"/>
    <m/>
    <x v="1"/>
    <x v="1"/>
    <x v="7"/>
    <x v="84"/>
    <n v="22.72"/>
    <n v="106.4817"/>
    <n v="16.94533333333333"/>
    <n v="1804.3679003999998"/>
    <n v="0"/>
    <n v="1804.3679003999998"/>
    <n v="1804367.9003999999"/>
    <n v="150363.99169999998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6"/>
    <x v="595"/>
    <x v="551"/>
    <x v="3"/>
    <m/>
    <x v="1"/>
    <x v="1"/>
    <x v="7"/>
    <x v="84"/>
    <n v="2.48"/>
    <n v="106.4817"/>
    <n v="1.8496666666666668"/>
    <n v="196.95565110000001"/>
    <m/>
    <n v="196.95565110000001"/>
    <n v="196955.65110000002"/>
    <n v="16412.970925000001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2"/>
    <x v="2"/>
    <x v="595"/>
    <x v="551"/>
    <x v="3"/>
    <m/>
    <x v="1"/>
    <x v="1"/>
    <x v="7"/>
    <x v="84"/>
    <n v="1.5"/>
    <n v="106.4817"/>
    <n v="1.1187499999999999"/>
    <n v="119.126401875"/>
    <m/>
    <n v="119.126401875"/>
    <n v="119126.401875"/>
    <n v="9927.200156249999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2"/>
    <x v="1"/>
    <x v="595"/>
    <x v="551"/>
    <x v="3"/>
    <m/>
    <x v="1"/>
    <x v="1"/>
    <x v="7"/>
    <x v="84"/>
    <n v="0.3"/>
    <n v="106.4817"/>
    <n v="0.22374999999999998"/>
    <n v="23.825280374999998"/>
    <m/>
    <n v="23.825280374999998"/>
    <n v="23825.280374999998"/>
    <n v="1985.4400312499999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5"/>
    <x v="1"/>
    <x v="595"/>
    <x v="552"/>
    <x v="3"/>
    <m/>
    <x v="1"/>
    <x v="1"/>
    <x v="7"/>
    <x v="84"/>
    <n v="23.02"/>
    <n v="106.4817"/>
    <n v="17.169083333333333"/>
    <n v="1828.193180775"/>
    <n v="0"/>
    <n v="1828.193180775"/>
    <n v="1828193.180775"/>
    <n v="152349.43173124999"/>
    <s v="US99001011"/>
    <s v="H999001011"/>
    <n v="3093"/>
    <n v="3094"/>
    <s v=" "/>
    <s v=" "/>
    <s v=" "/>
    <s v=" "/>
    <n v="101"/>
    <m/>
    <n v="2022"/>
    <s v="PU 0,3"/>
    <m/>
    <n v="108.33029999999999"/>
  </r>
  <r>
    <x v="1"/>
    <x v="12"/>
    <x v="32"/>
    <x v="56"/>
    <x v="2"/>
    <x v="15"/>
    <x v="6"/>
    <x v="595"/>
    <x v="552"/>
    <x v="3"/>
    <m/>
    <x v="1"/>
    <x v="1"/>
    <x v="7"/>
    <x v="84"/>
    <n v="2.48"/>
    <n v="106.4817"/>
    <n v="1.8496666666666668"/>
    <n v="196.95565110000001"/>
    <m/>
    <n v="196.95565110000001"/>
    <n v="196955.65110000002"/>
    <n v="16412.970925000001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5"/>
    <x v="2"/>
    <x v="595"/>
    <x v="552"/>
    <x v="3"/>
    <m/>
    <x v="1"/>
    <x v="1"/>
    <x v="7"/>
    <x v="84"/>
    <n v="1.5"/>
    <n v="106.4817"/>
    <n v="1.1187499999999999"/>
    <n v="119.126401875"/>
    <m/>
    <n v="119.126401875"/>
    <n v="119126.401875"/>
    <n v="9927.200156249999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4"/>
    <x v="21"/>
    <x v="594"/>
    <x v="0"/>
    <x v="0"/>
    <m/>
    <x v="2"/>
    <x v="1"/>
    <x v="7"/>
    <x v="84"/>
    <n v="3"/>
    <n v="93.703500000000005"/>
    <n v="8.9499999999999993"/>
    <n v="838.64632499999993"/>
    <n v="0"/>
    <n v="838.64632499999993"/>
    <n v="838646.32499999995"/>
    <n v="69887.193749999991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4"/>
    <x v="18"/>
    <x v="595"/>
    <x v="549"/>
    <x v="3"/>
    <m/>
    <x v="1"/>
    <x v="2"/>
    <x v="7"/>
    <x v="85"/>
    <n v="20.02"/>
    <n v="106.4817"/>
    <n v="14.097416666666668"/>
    <n v="1501.1168922750001"/>
    <n v="0"/>
    <n v="1501.1168922750001"/>
    <n v="1501116.892275"/>
    <n v="125093.07435625"/>
    <s v="US99001011"/>
    <s v="K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4"/>
    <x v="7"/>
    <x v="595"/>
    <x v="549"/>
    <x v="3"/>
    <m/>
    <x v="1"/>
    <x v="2"/>
    <x v="7"/>
    <x v="85"/>
    <n v="2.7"/>
    <n v="106.4817"/>
    <n v="1.9012500000000001"/>
    <n v="202.44833212500001"/>
    <n v="0"/>
    <n v="202.44833212500001"/>
    <n v="202448.33212500002"/>
    <n v="16870.694343750001"/>
    <s v="US99001011"/>
    <s v="C399001011"/>
    <n v="3093"/>
    <n v="3094"/>
    <s v=" "/>
    <s v=" "/>
    <s v=" "/>
    <s v=" "/>
    <n v="101"/>
    <m/>
    <n v="2022"/>
    <s v="anestesi"/>
    <m/>
    <n v="108.33029999999999"/>
  </r>
  <r>
    <x v="1"/>
    <x v="12"/>
    <x v="32"/>
    <x v="56"/>
    <x v="2"/>
    <x v="14"/>
    <x v="6"/>
    <x v="595"/>
    <x v="549"/>
    <x v="3"/>
    <m/>
    <x v="1"/>
    <x v="2"/>
    <x v="7"/>
    <x v="85"/>
    <n v="2.48"/>
    <n v="106.4817"/>
    <n v="1.7463333333333333"/>
    <n v="185.95254209999999"/>
    <n v="0"/>
    <n v="185.95254209999999"/>
    <n v="185952.54209999999"/>
    <n v="15496.045174999999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4"/>
    <x v="2"/>
    <x v="595"/>
    <x v="549"/>
    <x v="3"/>
    <m/>
    <x v="1"/>
    <x v="2"/>
    <x v="7"/>
    <x v="85"/>
    <n v="1.5"/>
    <n v="106.4817"/>
    <n v="1.0562499999999999"/>
    <n v="112.471295625"/>
    <n v="0"/>
    <n v="112.471295625"/>
    <n v="112471.295625"/>
    <n v="9372.6079687500005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4"/>
    <x v="1"/>
    <x v="595"/>
    <x v="549"/>
    <x v="3"/>
    <m/>
    <x v="1"/>
    <x v="2"/>
    <x v="7"/>
    <x v="85"/>
    <n v="0.3"/>
    <n v="106.4817"/>
    <n v="0.21124999999999999"/>
    <n v="22.494259124999999"/>
    <n v="0"/>
    <n v="22.494259124999999"/>
    <n v="22494.259125"/>
    <n v="1874.52159375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0"/>
    <x v="19"/>
    <x v="595"/>
    <x v="550"/>
    <x v="3"/>
    <m/>
    <x v="1"/>
    <x v="2"/>
    <x v="7"/>
    <x v="85"/>
    <n v="22.72"/>
    <n v="106.4817"/>
    <n v="15.998666666666667"/>
    <n v="1703.5652244"/>
    <n v="0"/>
    <n v="1703.5652244"/>
    <n v="1703565.2243999999"/>
    <n v="141963.76869999999"/>
    <s v="US99001011"/>
    <s v="D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0"/>
    <x v="6"/>
    <x v="595"/>
    <x v="550"/>
    <x v="3"/>
    <m/>
    <x v="1"/>
    <x v="2"/>
    <x v="7"/>
    <x v="85"/>
    <n v="2.48"/>
    <n v="106.4817"/>
    <n v="1.7463333333333333"/>
    <n v="185.95254209999999"/>
    <n v="0"/>
    <n v="185.95254209999999"/>
    <n v="185952.54209999999"/>
    <n v="15496.045174999999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0"/>
    <x v="2"/>
    <x v="595"/>
    <x v="550"/>
    <x v="3"/>
    <m/>
    <x v="1"/>
    <x v="2"/>
    <x v="7"/>
    <x v="85"/>
    <n v="1.5"/>
    <n v="106.4817"/>
    <n v="1.0562499999999999"/>
    <n v="112.471295625"/>
    <n v="0"/>
    <n v="112.471295625"/>
    <n v="112471.295625"/>
    <n v="9372.6079687500005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0"/>
    <x v="1"/>
    <x v="595"/>
    <x v="550"/>
    <x v="3"/>
    <m/>
    <x v="1"/>
    <x v="2"/>
    <x v="7"/>
    <x v="85"/>
    <n v="0.3"/>
    <n v="106.4817"/>
    <n v="0.21124999999999999"/>
    <n v="22.494259124999999"/>
    <n v="0"/>
    <n v="22.494259124999999"/>
    <n v="22494.259125"/>
    <n v="1874.52159375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2"/>
    <x v="20"/>
    <x v="595"/>
    <x v="551"/>
    <x v="3"/>
    <m/>
    <x v="1"/>
    <x v="2"/>
    <x v="7"/>
    <x v="85"/>
    <n v="22.72"/>
    <n v="106.4817"/>
    <n v="15.998666666666667"/>
    <n v="1703.5652244"/>
    <n v="0"/>
    <n v="1703.5652244"/>
    <n v="1703565.2243999999"/>
    <n v="141963.76869999999"/>
    <s v="US99001011"/>
    <s v="S1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2"/>
    <x v="6"/>
    <x v="595"/>
    <x v="551"/>
    <x v="3"/>
    <m/>
    <x v="1"/>
    <x v="2"/>
    <x v="7"/>
    <x v="85"/>
    <n v="2.48"/>
    <n v="106.4817"/>
    <n v="1.7463333333333333"/>
    <n v="185.95254209999999"/>
    <m/>
    <n v="185.95254209999999"/>
    <n v="185952.54209999999"/>
    <n v="15496.045174999999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2"/>
    <x v="2"/>
    <x v="595"/>
    <x v="551"/>
    <x v="3"/>
    <m/>
    <x v="1"/>
    <x v="2"/>
    <x v="7"/>
    <x v="85"/>
    <n v="1.5"/>
    <n v="106.4817"/>
    <n v="1.0562499999999999"/>
    <n v="112.471295625"/>
    <m/>
    <n v="112.471295625"/>
    <n v="112471.295625"/>
    <n v="9372.6079687500005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2"/>
    <x v="1"/>
    <x v="595"/>
    <x v="551"/>
    <x v="3"/>
    <m/>
    <x v="1"/>
    <x v="2"/>
    <x v="7"/>
    <x v="85"/>
    <n v="0.3"/>
    <n v="106.4817"/>
    <n v="0.21124999999999999"/>
    <n v="22.494259124999999"/>
    <m/>
    <n v="22.494259124999999"/>
    <n v="22494.259125"/>
    <n v="1874.52159375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5"/>
    <x v="1"/>
    <x v="595"/>
    <x v="552"/>
    <x v="3"/>
    <m/>
    <x v="1"/>
    <x v="2"/>
    <x v="7"/>
    <x v="85"/>
    <n v="23.02"/>
    <n v="106.4817"/>
    <n v="16.209916666666668"/>
    <n v="1726.0594835250001"/>
    <n v="0"/>
    <n v="1726.0594835250001"/>
    <n v="1726059.483525"/>
    <n v="143838.29029375"/>
    <s v="US99001011"/>
    <s v="H999001011"/>
    <n v="3093"/>
    <n v="3094"/>
    <s v=" "/>
    <s v=" "/>
    <s v=" "/>
    <s v=" "/>
    <n v="101"/>
    <m/>
    <n v="2022"/>
    <s v="PU 0,3"/>
    <m/>
    <n v="108.33029999999999"/>
  </r>
  <r>
    <x v="1"/>
    <x v="12"/>
    <x v="32"/>
    <x v="56"/>
    <x v="2"/>
    <x v="15"/>
    <x v="6"/>
    <x v="595"/>
    <x v="552"/>
    <x v="3"/>
    <m/>
    <x v="1"/>
    <x v="2"/>
    <x v="7"/>
    <x v="85"/>
    <n v="2.48"/>
    <n v="106.4817"/>
    <n v="1.7463333333333333"/>
    <n v="185.95254209999999"/>
    <n v="0"/>
    <n v="185.95254209999999"/>
    <n v="185952.54209999999"/>
    <n v="15496.045174999999"/>
    <s v="US99001011"/>
    <s v="K799001011"/>
    <n v="3093"/>
    <n v="3094"/>
    <s v=" "/>
    <s v=" "/>
    <s v=" "/>
    <s v=" "/>
    <n v="101"/>
    <m/>
    <n v="2022"/>
    <s v="onk+rättsmed"/>
    <m/>
    <n v="108.33029999999999"/>
  </r>
  <r>
    <x v="1"/>
    <x v="12"/>
    <x v="32"/>
    <x v="56"/>
    <x v="2"/>
    <x v="15"/>
    <x v="2"/>
    <x v="595"/>
    <x v="552"/>
    <x v="3"/>
    <m/>
    <x v="1"/>
    <x v="2"/>
    <x v="7"/>
    <x v="85"/>
    <n v="1.5"/>
    <n v="106.4817"/>
    <n v="1.0562499999999999"/>
    <n v="112.471295625"/>
    <m/>
    <n v="112.471295625"/>
    <n v="112471.295625"/>
    <n v="9372.6079687500005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4"/>
    <x v="21"/>
    <x v="594"/>
    <x v="0"/>
    <x v="0"/>
    <m/>
    <x v="2"/>
    <x v="2"/>
    <x v="7"/>
    <x v="85"/>
    <n v="3"/>
    <n v="93.703500000000005"/>
    <n v="8.4499999999999993"/>
    <n v="791.79457500000001"/>
    <n v="0"/>
    <n v="791.79457500000001"/>
    <n v="791794.57499999995"/>
    <n v="65982.881249999991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1"/>
    <x v="24"/>
    <x v="596"/>
    <x v="553"/>
    <x v="0"/>
    <m/>
    <x v="1"/>
    <x v="1"/>
    <x v="8"/>
    <x v="86"/>
    <n v="29.7"/>
    <n v="106.4817"/>
    <n v="77.22"/>
    <n v="8222.5168740000008"/>
    <n v="0"/>
    <n v="8222.5168740000008"/>
    <n v="8222516.8740000008"/>
    <n v="685209.73950000003"/>
    <s v="US99001011"/>
    <s v="C8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1"/>
    <x v="1"/>
    <x v="596"/>
    <x v="553"/>
    <x v="0"/>
    <m/>
    <x v="1"/>
    <x v="1"/>
    <x v="8"/>
    <x v="86"/>
    <n v="0.3"/>
    <n v="106.4817"/>
    <n v="0.77999999999999992"/>
    <n v="83.055725999999993"/>
    <n v="0"/>
    <n v="83.055725999999993"/>
    <n v="83055.725999999995"/>
    <n v="6921.3104999999996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1"/>
    <x v="24"/>
    <x v="596"/>
    <x v="553"/>
    <x v="0"/>
    <m/>
    <x v="1"/>
    <x v="2"/>
    <x v="8"/>
    <x v="87"/>
    <n v="29.7"/>
    <n v="106.4817"/>
    <n v="86.13000000000001"/>
    <n v="9171.2688210000015"/>
    <n v="0"/>
    <n v="9171.2688210000015"/>
    <n v="9171268.8210000023"/>
    <n v="764272.40175000019"/>
    <s v="US99001011"/>
    <s v="C8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1"/>
    <x v="1"/>
    <x v="596"/>
    <x v="553"/>
    <x v="0"/>
    <m/>
    <x v="1"/>
    <x v="2"/>
    <x v="8"/>
    <x v="87"/>
    <n v="0.3"/>
    <n v="106.4817"/>
    <n v="0.86999999999999988"/>
    <n v="92.639078999999995"/>
    <n v="0"/>
    <n v="92.639078999999995"/>
    <n v="92639.078999999998"/>
    <n v="7719.9232499999998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16"/>
    <x v="5"/>
    <x v="597"/>
    <x v="554"/>
    <x v="0"/>
    <m/>
    <x v="1"/>
    <x v="1"/>
    <x v="9"/>
    <x v="81"/>
    <n v="19.649999999999999"/>
    <n v="106.4817"/>
    <n v="49.125"/>
    <n v="5230.9135125000003"/>
    <n v="0"/>
    <n v="5230.9135125000003"/>
    <n v="5230913.5125000002"/>
    <n v="435909.45937500003"/>
    <s v="US99001011"/>
    <s v="K899001011"/>
    <n v="3093"/>
    <n v="3094"/>
    <s v=" "/>
    <s v=" "/>
    <s v=" "/>
    <s v=" "/>
    <n v="101"/>
    <m/>
    <n v="2022"/>
    <s v="neuro7,5 + psyk 12,15"/>
    <m/>
    <n v="108.33029999999999"/>
  </r>
  <r>
    <x v="1"/>
    <x v="12"/>
    <x v="32"/>
    <x v="56"/>
    <x v="2"/>
    <x v="16"/>
    <x v="5"/>
    <x v="597"/>
    <x v="554"/>
    <x v="4"/>
    <m/>
    <x v="1"/>
    <x v="1"/>
    <x v="9"/>
    <x v="81"/>
    <n v="4.05"/>
    <n v="106.4817"/>
    <n v="9.1125000000000007"/>
    <n v="970.31449125000006"/>
    <n v="0"/>
    <n v="970.31449125000006"/>
    <n v="970314.49125000008"/>
    <n v="80859.540937500002"/>
    <s v="US99001011"/>
    <s v="K899001011"/>
    <n v="3093"/>
    <n v="3094"/>
    <s v=" "/>
    <s v=" "/>
    <s v=" "/>
    <s v=" "/>
    <n v="101"/>
    <m/>
    <n v="2022"/>
    <s v="ögon"/>
    <m/>
    <n v="108.33029999999999"/>
  </r>
  <r>
    <x v="1"/>
    <x v="12"/>
    <x v="32"/>
    <x v="56"/>
    <x v="2"/>
    <x v="16"/>
    <x v="20"/>
    <x v="597"/>
    <x v="554"/>
    <x v="5"/>
    <m/>
    <x v="1"/>
    <x v="1"/>
    <x v="9"/>
    <x v="81"/>
    <n v="4.05"/>
    <n v="106.4817"/>
    <n v="1.0125"/>
    <n v="107.81272125"/>
    <n v="0"/>
    <n v="107.81272125"/>
    <n v="107812.72125"/>
    <n v="8984.3934375000008"/>
    <s v="US99001011"/>
    <s v="S199001011"/>
    <n v="3093"/>
    <n v="3094"/>
    <s v=" "/>
    <s v=" "/>
    <s v=" "/>
    <s v=" "/>
    <n v="101"/>
    <m/>
    <n v="2022"/>
    <s v="ögon"/>
    <m/>
    <n v="108.33029999999999"/>
  </r>
  <r>
    <x v="1"/>
    <x v="12"/>
    <x v="32"/>
    <x v="56"/>
    <x v="2"/>
    <x v="16"/>
    <x v="1"/>
    <x v="597"/>
    <x v="554"/>
    <x v="0"/>
    <m/>
    <x v="1"/>
    <x v="1"/>
    <x v="9"/>
    <x v="81"/>
    <n v="4.8"/>
    <n v="106.4817"/>
    <n v="12"/>
    <n v="1277.7804000000001"/>
    <n v="0"/>
    <n v="1277.7804000000001"/>
    <n v="1277780.4000000001"/>
    <n v="106481.70000000001"/>
    <s v="US99001011"/>
    <s v="H999001011"/>
    <n v="3093"/>
    <n v="3094"/>
    <s v=" "/>
    <s v=" "/>
    <s v=" "/>
    <s v=" "/>
    <n v="101"/>
    <m/>
    <n v="2022"/>
    <s v="ÖNH 4,05 +PU 0,75"/>
    <m/>
    <n v="108.33029999999999"/>
  </r>
  <r>
    <x v="1"/>
    <x v="12"/>
    <x v="32"/>
    <x v="56"/>
    <x v="2"/>
    <x v="16"/>
    <x v="2"/>
    <x v="597"/>
    <x v="554"/>
    <x v="0"/>
    <m/>
    <x v="1"/>
    <x v="1"/>
    <x v="9"/>
    <x v="81"/>
    <n v="1.5"/>
    <n v="106.4817"/>
    <n v="3.75"/>
    <n v="399.306375"/>
    <n v="0"/>
    <n v="399.306375"/>
    <n v="399306.375"/>
    <n v="33275.53125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6"/>
    <x v="5"/>
    <x v="597"/>
    <x v="554"/>
    <x v="0"/>
    <m/>
    <x v="1"/>
    <x v="2"/>
    <x v="9"/>
    <x v="88"/>
    <n v="19.649999999999999"/>
    <n v="106.4817"/>
    <n v="52.072499999999998"/>
    <n v="5544.7683232500003"/>
    <n v="0"/>
    <n v="5544.7683232500003"/>
    <n v="5544768.3232500004"/>
    <n v="462064.02693750005"/>
    <s v="US99001011"/>
    <s v="K899001011"/>
    <n v="3093"/>
    <n v="3094"/>
    <s v=" "/>
    <s v=" "/>
    <s v=" "/>
    <s v=" "/>
    <n v="101"/>
    <m/>
    <n v="2022"/>
    <s v="neuro7,5 + psyk 12,15"/>
    <m/>
    <n v="108.33029999999999"/>
  </r>
  <r>
    <x v="1"/>
    <x v="12"/>
    <x v="32"/>
    <x v="56"/>
    <x v="2"/>
    <x v="16"/>
    <x v="5"/>
    <x v="597"/>
    <x v="554"/>
    <x v="4"/>
    <m/>
    <x v="1"/>
    <x v="2"/>
    <x v="9"/>
    <x v="88"/>
    <n v="4.05"/>
    <n v="106.4817"/>
    <n v="9.6592499999999983"/>
    <n v="1028.533360725"/>
    <n v="0"/>
    <n v="1028.533360725"/>
    <n v="1028533.3607249999"/>
    <n v="85711.113393749998"/>
    <s v="US99001011"/>
    <s v="K899001011"/>
    <n v="3093"/>
    <n v="3094"/>
    <s v=" "/>
    <s v=" "/>
    <s v=" "/>
    <s v=" "/>
    <n v="101"/>
    <m/>
    <n v="2022"/>
    <s v="ögon"/>
    <m/>
    <n v="108.33029999999999"/>
  </r>
  <r>
    <x v="1"/>
    <x v="12"/>
    <x v="32"/>
    <x v="56"/>
    <x v="2"/>
    <x v="16"/>
    <x v="20"/>
    <x v="597"/>
    <x v="554"/>
    <x v="5"/>
    <m/>
    <x v="1"/>
    <x v="2"/>
    <x v="9"/>
    <x v="88"/>
    <n v="4.05"/>
    <n v="106.4817"/>
    <n v="1.0732499999999998"/>
    <n v="114.28148452499998"/>
    <n v="0"/>
    <n v="114.28148452499998"/>
    <n v="114281.48452499998"/>
    <n v="9523.4570437499988"/>
    <s v="US99001011"/>
    <s v="S199001011"/>
    <n v="3093"/>
    <n v="3094"/>
    <s v=" "/>
    <s v=" "/>
    <s v=" "/>
    <s v=" "/>
    <n v="101"/>
    <m/>
    <n v="2022"/>
    <s v="ögon"/>
    <m/>
    <n v="108.33029999999999"/>
  </r>
  <r>
    <x v="1"/>
    <x v="12"/>
    <x v="32"/>
    <x v="56"/>
    <x v="2"/>
    <x v="16"/>
    <x v="1"/>
    <x v="597"/>
    <x v="554"/>
    <x v="0"/>
    <m/>
    <x v="1"/>
    <x v="2"/>
    <x v="9"/>
    <x v="88"/>
    <n v="4.8"/>
    <n v="106.4817"/>
    <n v="12.719999999999999"/>
    <n v="1354.447224"/>
    <n v="0"/>
    <n v="1354.447224"/>
    <n v="1354447.2239999999"/>
    <n v="112870.602"/>
    <s v="US99001011"/>
    <s v="H999001011"/>
    <n v="3093"/>
    <n v="3094"/>
    <s v=" "/>
    <s v=" "/>
    <s v=" "/>
    <s v=" "/>
    <n v="101"/>
    <m/>
    <n v="2022"/>
    <s v="ÖNH 4,05 +PU 0,75"/>
    <m/>
    <n v="108.33029999999999"/>
  </r>
  <r>
    <x v="1"/>
    <x v="12"/>
    <x v="32"/>
    <x v="56"/>
    <x v="2"/>
    <x v="16"/>
    <x v="2"/>
    <x v="597"/>
    <x v="554"/>
    <x v="0"/>
    <m/>
    <x v="1"/>
    <x v="2"/>
    <x v="9"/>
    <x v="88"/>
    <n v="1.5"/>
    <n v="106.4817"/>
    <n v="3.9750000000000001"/>
    <n v="423.26475750000003"/>
    <n v="0"/>
    <n v="423.26475750000003"/>
    <n v="423264.75750000001"/>
    <n v="35272.06312500000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7"/>
    <x v="17"/>
    <x v="598"/>
    <x v="555"/>
    <x v="0"/>
    <m/>
    <x v="1"/>
    <x v="1"/>
    <x v="10"/>
    <x v="89"/>
    <n v="1.2"/>
    <n v="106.4817"/>
    <n v="2.6199999999999997"/>
    <n v="278.98205399999995"/>
    <n v="0"/>
    <n v="278.98205399999995"/>
    <n v="278982.05399999995"/>
    <n v="23248.504499999995"/>
    <s v="US99001011"/>
    <s v="K699001011"/>
    <n v="3093"/>
    <n v="3094"/>
    <s v=" "/>
    <s v=" "/>
    <s v=" "/>
    <s v=" "/>
    <n v="101"/>
    <m/>
    <n v="2022"/>
    <s v="pedkir "/>
    <m/>
    <n v="108.33029999999999"/>
  </r>
  <r>
    <x v="1"/>
    <x v="12"/>
    <x v="32"/>
    <x v="56"/>
    <x v="2"/>
    <x v="7"/>
    <x v="18"/>
    <x v="598"/>
    <x v="555"/>
    <x v="0"/>
    <m/>
    <x v="1"/>
    <x v="1"/>
    <x v="10"/>
    <x v="89"/>
    <n v="1.5"/>
    <n v="106.4817"/>
    <n v="3.2749999999999999"/>
    <n v="348.72756750000002"/>
    <n v="0"/>
    <n v="348.72756750000002"/>
    <n v="348727.5675"/>
    <n v="29060.630625000002"/>
    <s v="US99001011"/>
    <s v="K199001011"/>
    <n v="3093"/>
    <n v="3094"/>
    <s v=" "/>
    <s v=" "/>
    <s v=" "/>
    <s v=" "/>
    <n v="101"/>
    <m/>
    <n v="2022"/>
    <s v="genetik"/>
    <m/>
    <n v="108.33029999999999"/>
  </r>
  <r>
    <x v="1"/>
    <x v="12"/>
    <x v="32"/>
    <x v="56"/>
    <x v="2"/>
    <x v="7"/>
    <x v="19"/>
    <x v="598"/>
    <x v="555"/>
    <x v="3"/>
    <m/>
    <x v="1"/>
    <x v="1"/>
    <x v="10"/>
    <x v="89"/>
    <n v="10.199999999999999"/>
    <n v="106.4817"/>
    <n v="5.567499999999999"/>
    <n v="592.8368647499999"/>
    <n v="0"/>
    <n v="592.8368647499999"/>
    <n v="592836.86474999995"/>
    <n v="49403.072062499996"/>
    <s v="US99001011"/>
    <s v="D1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"/>
    <x v="598"/>
    <x v="555"/>
    <x v="3"/>
    <m/>
    <x v="1"/>
    <x v="1"/>
    <x v="10"/>
    <x v="89"/>
    <n v="10.199999999999999"/>
    <n v="106.4817"/>
    <n v="5.567499999999999"/>
    <n v="592.8368647499999"/>
    <n v="0"/>
    <n v="592.8368647499999"/>
    <n v="592836.86474999995"/>
    <n v="49403.072062499996"/>
    <s v="US99001011"/>
    <s v="H9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7"/>
    <x v="598"/>
    <x v="555"/>
    <x v="3"/>
    <m/>
    <x v="1"/>
    <x v="1"/>
    <x v="10"/>
    <x v="89"/>
    <n v="10.199999999999999"/>
    <n v="106.4817"/>
    <n v="5.567499999999999"/>
    <n v="592.8368647499999"/>
    <n v="0"/>
    <n v="592.8368647499999"/>
    <n v="592836.86474999995"/>
    <n v="49403.072062499996"/>
    <s v="US99001011"/>
    <s v="K6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20"/>
    <x v="598"/>
    <x v="555"/>
    <x v="3"/>
    <m/>
    <x v="1"/>
    <x v="1"/>
    <x v="10"/>
    <x v="89"/>
    <n v="10.199999999999999"/>
    <n v="106.4817"/>
    <n v="5.567499999999999"/>
    <n v="592.8368647499999"/>
    <n v="0"/>
    <n v="592.8368647499999"/>
    <n v="592836.86474999995"/>
    <n v="49403.072062499996"/>
    <s v="US99001011"/>
    <s v="S1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"/>
    <x v="598"/>
    <x v="555"/>
    <x v="6"/>
    <m/>
    <x v="1"/>
    <x v="1"/>
    <x v="10"/>
    <x v="89"/>
    <n v="7.95"/>
    <n v="106.4817"/>
    <n v="5.78525475"/>
    <n v="616.02376071307503"/>
    <n v="0"/>
    <n v="616.02376071307503"/>
    <n v="616023.76071307505"/>
    <n v="51335.313392756252"/>
    <s v="US99001011"/>
    <s v="H9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17"/>
    <x v="598"/>
    <x v="555"/>
    <x v="6"/>
    <m/>
    <x v="1"/>
    <x v="1"/>
    <x v="10"/>
    <x v="89"/>
    <n v="7.95"/>
    <n v="106.4817"/>
    <n v="5.78525475"/>
    <n v="616.02376071307503"/>
    <n v="0"/>
    <n v="616.02376071307503"/>
    <n v="616023.76071307505"/>
    <n v="51335.313392756252"/>
    <s v="US99001011"/>
    <s v="K6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20"/>
    <x v="598"/>
    <x v="555"/>
    <x v="6"/>
    <m/>
    <x v="1"/>
    <x v="1"/>
    <x v="10"/>
    <x v="89"/>
    <n v="7.95"/>
    <n v="106.4817"/>
    <n v="5.78525475"/>
    <n v="616.02376071307503"/>
    <n v="0"/>
    <n v="616.02376071307503"/>
    <n v="616023.76071307505"/>
    <n v="51335.313392756252"/>
    <s v="US99001011"/>
    <s v="S1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1"/>
    <x v="598"/>
    <x v="555"/>
    <x v="0"/>
    <m/>
    <x v="1"/>
    <x v="1"/>
    <x v="10"/>
    <x v="89"/>
    <n v="0.6"/>
    <n v="106.4817"/>
    <n v="1.3099999999999998"/>
    <n v="139.49102699999997"/>
    <n v="0"/>
    <n v="139.49102699999997"/>
    <n v="139491.02699999997"/>
    <n v="11624.252249999998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7"/>
    <x v="5"/>
    <x v="598"/>
    <x v="555"/>
    <x v="0"/>
    <m/>
    <x v="1"/>
    <x v="1"/>
    <x v="10"/>
    <x v="89"/>
    <n v="1.05"/>
    <n v="106.4817"/>
    <n v="2.2925"/>
    <n v="244.10929725"/>
    <m/>
    <n v="244.10929725"/>
    <n v="244109.29725"/>
    <n v="20342.441437500001"/>
    <s v="US99001011"/>
    <s v="K899001011"/>
    <n v="3093"/>
    <n v="3094"/>
    <m/>
    <m/>
    <m/>
    <m/>
    <n v="101"/>
    <m/>
    <n v="2022"/>
    <s v="pedpsyk"/>
    <m/>
    <m/>
  </r>
  <r>
    <x v="1"/>
    <x v="12"/>
    <x v="32"/>
    <x v="56"/>
    <x v="2"/>
    <x v="4"/>
    <x v="21"/>
    <x v="594"/>
    <x v="0"/>
    <x v="0"/>
    <m/>
    <x v="2"/>
    <x v="1"/>
    <x v="10"/>
    <x v="89"/>
    <n v="7.5"/>
    <n v="93.703500000000005"/>
    <n v="16.375"/>
    <n v="1534.3948125000002"/>
    <n v="0"/>
    <n v="1534.3948125000002"/>
    <n v="1534394.8125000002"/>
    <n v="127866.23437500001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7"/>
    <x v="17"/>
    <x v="598"/>
    <x v="555"/>
    <x v="0"/>
    <m/>
    <x v="1"/>
    <x v="2"/>
    <x v="10"/>
    <x v="81"/>
    <n v="1.2"/>
    <n v="106.4817"/>
    <n v="3"/>
    <n v="319.44510000000002"/>
    <n v="0"/>
    <n v="319.44510000000002"/>
    <n v="319445.10000000003"/>
    <n v="26620.425000000003"/>
    <s v="US99001011"/>
    <s v="K699001011"/>
    <n v="3093"/>
    <n v="3094"/>
    <s v=" "/>
    <s v=" "/>
    <s v=" "/>
    <s v=" "/>
    <n v="101"/>
    <m/>
    <n v="2022"/>
    <s v="pedkir "/>
    <m/>
    <n v="108.33029999999999"/>
  </r>
  <r>
    <x v="1"/>
    <x v="12"/>
    <x v="32"/>
    <x v="56"/>
    <x v="2"/>
    <x v="7"/>
    <x v="18"/>
    <x v="598"/>
    <x v="555"/>
    <x v="0"/>
    <m/>
    <x v="1"/>
    <x v="2"/>
    <x v="10"/>
    <x v="81"/>
    <n v="1.5"/>
    <n v="106.4817"/>
    <n v="3.75"/>
    <n v="399.306375"/>
    <n v="0"/>
    <n v="399.306375"/>
    <n v="399306.375"/>
    <n v="33275.53125"/>
    <s v="US99001011"/>
    <s v="K199001011"/>
    <n v="3093"/>
    <n v="3094"/>
    <s v=" "/>
    <s v=" "/>
    <s v=" "/>
    <s v=" "/>
    <n v="101"/>
    <m/>
    <n v="2022"/>
    <s v="genetik"/>
    <m/>
    <n v="108.33029999999999"/>
  </r>
  <r>
    <x v="1"/>
    <x v="12"/>
    <x v="32"/>
    <x v="56"/>
    <x v="2"/>
    <x v="7"/>
    <x v="19"/>
    <x v="598"/>
    <x v="555"/>
    <x v="3"/>
    <m/>
    <x v="1"/>
    <x v="2"/>
    <x v="10"/>
    <x v="81"/>
    <n v="10.199999999999999"/>
    <n v="106.4817"/>
    <n v="6.375"/>
    <n v="678.82083750000004"/>
    <n v="0"/>
    <n v="678.82083750000004"/>
    <n v="678820.83750000002"/>
    <n v="56568.403125000004"/>
    <s v="US99001011"/>
    <s v="D1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7"/>
    <x v="598"/>
    <x v="555"/>
    <x v="3"/>
    <m/>
    <x v="1"/>
    <x v="2"/>
    <x v="10"/>
    <x v="81"/>
    <n v="10.199999999999999"/>
    <n v="106.4817"/>
    <n v="6.375"/>
    <n v="678.82083750000004"/>
    <n v="0"/>
    <n v="678.82083750000004"/>
    <n v="678820.83750000002"/>
    <n v="56568.403125000004"/>
    <s v="US99001011"/>
    <s v="K6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20"/>
    <x v="598"/>
    <x v="555"/>
    <x v="3"/>
    <m/>
    <x v="1"/>
    <x v="2"/>
    <x v="10"/>
    <x v="81"/>
    <n v="10.199999999999999"/>
    <n v="106.4817"/>
    <n v="6.375"/>
    <n v="678.82083750000004"/>
    <n v="0"/>
    <n v="678.82083750000004"/>
    <n v="678820.83750000002"/>
    <n v="56568.403125000004"/>
    <s v="US99001011"/>
    <s v="S1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"/>
    <x v="598"/>
    <x v="555"/>
    <x v="3"/>
    <m/>
    <x v="1"/>
    <x v="2"/>
    <x v="10"/>
    <x v="81"/>
    <n v="10.199999999999999"/>
    <n v="106.4817"/>
    <n v="6.375"/>
    <n v="678.82083750000004"/>
    <n v="0"/>
    <n v="678.82083750000004"/>
    <n v="678820.83750000002"/>
    <n v="56568.403125000004"/>
    <s v="US99001011"/>
    <s v="H999001011"/>
    <n v="3093"/>
    <n v="3094"/>
    <s v=" "/>
    <s v=" "/>
    <s v=" "/>
    <s v=" "/>
    <n v="101"/>
    <m/>
    <n v="2022"/>
    <s v="gyn/obst"/>
    <m/>
    <n v="108.33029999999999"/>
  </r>
  <r>
    <x v="1"/>
    <x v="12"/>
    <x v="32"/>
    <x v="56"/>
    <x v="2"/>
    <x v="7"/>
    <x v="1"/>
    <x v="598"/>
    <x v="555"/>
    <x v="6"/>
    <m/>
    <x v="1"/>
    <x v="2"/>
    <x v="10"/>
    <x v="81"/>
    <n v="7.95"/>
    <n v="106.4817"/>
    <n v="6.6243374999999993"/>
    <n v="705.37071837374992"/>
    <n v="0"/>
    <n v="705.37071837374992"/>
    <n v="705370.71837374987"/>
    <n v="58780.893197812489"/>
    <s v="US99001011"/>
    <s v="H9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20"/>
    <x v="598"/>
    <x v="555"/>
    <x v="6"/>
    <m/>
    <x v="1"/>
    <x v="2"/>
    <x v="10"/>
    <x v="81"/>
    <n v="7.95"/>
    <n v="106.4817"/>
    <n v="6.6243374999999993"/>
    <n v="705.37071837374992"/>
    <n v="0"/>
    <n v="705.37071837374992"/>
    <n v="705370.71837374987"/>
    <n v="58780.893197812489"/>
    <s v="US99001011"/>
    <s v="S1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17"/>
    <x v="598"/>
    <x v="555"/>
    <x v="6"/>
    <m/>
    <x v="1"/>
    <x v="2"/>
    <x v="10"/>
    <x v="81"/>
    <n v="7.95"/>
    <n v="106.4817"/>
    <n v="6.6243374999999993"/>
    <n v="705.37071837374992"/>
    <n v="0"/>
    <n v="705.37071837374992"/>
    <n v="705370.71837374987"/>
    <n v="58780.893197812489"/>
    <s v="US99001011"/>
    <s v="K699001011"/>
    <n v="3093"/>
    <n v="3094"/>
    <s v=" "/>
    <s v=" "/>
    <s v=" "/>
    <s v=" "/>
    <n v="101"/>
    <m/>
    <n v="2022"/>
    <s v="pediatrik"/>
    <m/>
    <n v="108.33029999999999"/>
  </r>
  <r>
    <x v="1"/>
    <x v="12"/>
    <x v="32"/>
    <x v="56"/>
    <x v="2"/>
    <x v="7"/>
    <x v="1"/>
    <x v="598"/>
    <x v="555"/>
    <x v="0"/>
    <m/>
    <x v="1"/>
    <x v="2"/>
    <x v="10"/>
    <x v="81"/>
    <n v="0.6"/>
    <n v="106.4817"/>
    <n v="1.5"/>
    <n v="159.72255000000001"/>
    <n v="0"/>
    <n v="159.72255000000001"/>
    <n v="159722.55000000002"/>
    <n v="13310.212500000001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7"/>
    <x v="5"/>
    <x v="598"/>
    <x v="555"/>
    <x v="0"/>
    <m/>
    <x v="1"/>
    <x v="2"/>
    <x v="10"/>
    <x v="81"/>
    <n v="1.05"/>
    <n v="106.4817"/>
    <n v="2.625"/>
    <n v="279.51446250000004"/>
    <m/>
    <n v="279.51446250000004"/>
    <n v="279514.46250000002"/>
    <n v="23292.871875000001"/>
    <s v="US99001011"/>
    <s v="K899001011"/>
    <n v="3093"/>
    <n v="3094"/>
    <m/>
    <m/>
    <m/>
    <m/>
    <n v="101"/>
    <m/>
    <n v="2022"/>
    <s v="pedpsyk"/>
    <m/>
    <m/>
  </r>
  <r>
    <x v="1"/>
    <x v="12"/>
    <x v="32"/>
    <x v="56"/>
    <x v="2"/>
    <x v="4"/>
    <x v="21"/>
    <x v="594"/>
    <x v="0"/>
    <x v="0"/>
    <m/>
    <x v="2"/>
    <x v="2"/>
    <x v="10"/>
    <x v="81"/>
    <n v="7.5"/>
    <n v="93.703500000000005"/>
    <n v="18.75"/>
    <n v="1756.9406250000002"/>
    <n v="0"/>
    <n v="1756.9406250000002"/>
    <n v="1756940.6250000002"/>
    <n v="146411.71875000003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7"/>
    <x v="1"/>
    <x v="599"/>
    <x v="556"/>
    <x v="0"/>
    <m/>
    <x v="1"/>
    <x v="1"/>
    <x v="11"/>
    <x v="90"/>
    <n v="0.3"/>
    <n v="106.4817"/>
    <n v="0.71499999999999997"/>
    <n v="76.134415500000003"/>
    <m/>
    <n v="76.134415500000003"/>
    <n v="76134.415500000003"/>
    <n v="6344.5346250000002"/>
    <s v="US99001011"/>
    <s v="H999001011"/>
    <n v="3093"/>
    <n v="3094"/>
    <m/>
    <m/>
    <m/>
    <m/>
    <n v="101"/>
    <m/>
    <n v="2022"/>
    <s v="PU"/>
    <m/>
    <n v="137.57971014399999"/>
  </r>
  <r>
    <x v="1"/>
    <x v="12"/>
    <x v="32"/>
    <x v="56"/>
    <x v="2"/>
    <x v="17"/>
    <x v="2"/>
    <x v="599"/>
    <x v="556"/>
    <x v="0"/>
    <m/>
    <x v="1"/>
    <x v="1"/>
    <x v="11"/>
    <x v="90"/>
    <n v="2.7"/>
    <n v="138.4273"/>
    <n v="6.4350000000000005"/>
    <n v="890.77967550000005"/>
    <n v="0"/>
    <n v="890.77967550000005"/>
    <n v="890779.67550000001"/>
    <n v="74231.639624999996"/>
    <s v="US99001011"/>
    <s v="H199001011"/>
    <n v="3093"/>
    <n v="3094"/>
    <s v=" "/>
    <s v=" "/>
    <s v=" "/>
    <s v=" "/>
    <n v="101"/>
    <m/>
    <n v="2022"/>
    <m/>
    <m/>
    <n v="137.57971014399999"/>
  </r>
  <r>
    <x v="1"/>
    <x v="12"/>
    <x v="32"/>
    <x v="56"/>
    <x v="2"/>
    <x v="18"/>
    <x v="14"/>
    <x v="600"/>
    <x v="557"/>
    <x v="0"/>
    <m/>
    <x v="1"/>
    <x v="1"/>
    <x v="11"/>
    <x v="90"/>
    <n v="4.8"/>
    <n v="106.4817"/>
    <n v="11.44"/>
    <n v="1218.150648"/>
    <n v="0"/>
    <n v="1218.150648"/>
    <n v="1218150.648"/>
    <n v="101512.554"/>
    <s v="US99001011"/>
    <s v="C6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8"/>
    <x v="13"/>
    <x v="600"/>
    <x v="557"/>
    <x v="0"/>
    <m/>
    <x v="1"/>
    <x v="1"/>
    <x v="11"/>
    <x v="90"/>
    <n v="2.7"/>
    <n v="106.4817"/>
    <n v="6.4350000000000005"/>
    <n v="685.20973950000007"/>
    <n v="0"/>
    <n v="685.20973950000007"/>
    <n v="685209.73950000003"/>
    <n v="57100.811625000002"/>
    <s v="US99001011"/>
    <s v="K9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8"/>
    <x v="2"/>
    <x v="600"/>
    <x v="557"/>
    <x v="0"/>
    <m/>
    <x v="1"/>
    <x v="1"/>
    <x v="11"/>
    <x v="90"/>
    <n v="3"/>
    <n v="106.4817"/>
    <n v="7.15"/>
    <n v="761.34415500000011"/>
    <n v="0"/>
    <n v="761.34415500000011"/>
    <n v="761344.15500000014"/>
    <n v="63445.34625000001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8"/>
    <x v="1"/>
    <x v="600"/>
    <x v="557"/>
    <x v="0"/>
    <m/>
    <x v="1"/>
    <x v="1"/>
    <x v="11"/>
    <x v="90"/>
    <n v="1.5"/>
    <n v="106.4817"/>
    <n v="3.5750000000000002"/>
    <n v="380.67207750000006"/>
    <n v="0"/>
    <n v="380.67207750000006"/>
    <n v="380672.07750000007"/>
    <n v="31722.673125000005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4"/>
    <x v="21"/>
    <x v="594"/>
    <x v="0"/>
    <x v="0"/>
    <m/>
    <x v="2"/>
    <x v="1"/>
    <x v="11"/>
    <x v="90"/>
    <n v="15"/>
    <n v="93.703500000000005"/>
    <n v="35.75"/>
    <n v="3349.9001250000001"/>
    <n v="0"/>
    <n v="3349.9001250000001"/>
    <n v="3349900.125"/>
    <n v="279158.34375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17"/>
    <x v="1"/>
    <x v="599"/>
    <x v="556"/>
    <x v="0"/>
    <m/>
    <x v="1"/>
    <x v="2"/>
    <x v="11"/>
    <x v="89"/>
    <n v="0.3"/>
    <n v="106.4817"/>
    <n v="0.65499999999999992"/>
    <n v="69.745513499999987"/>
    <m/>
    <n v="69.745513499999987"/>
    <n v="69745.513499999986"/>
    <n v="5812.1261249999989"/>
    <s v="US99001011"/>
    <s v="H999001011"/>
    <n v="3093"/>
    <n v="3094"/>
    <m/>
    <m/>
    <m/>
    <m/>
    <n v="101"/>
    <m/>
    <n v="2022"/>
    <s v="PU"/>
    <m/>
    <n v="137.57971014399999"/>
  </r>
  <r>
    <x v="1"/>
    <x v="12"/>
    <x v="32"/>
    <x v="56"/>
    <x v="2"/>
    <x v="17"/>
    <x v="2"/>
    <x v="599"/>
    <x v="556"/>
    <x v="0"/>
    <m/>
    <x v="1"/>
    <x v="2"/>
    <x v="11"/>
    <x v="89"/>
    <n v="2.7"/>
    <n v="138.4273"/>
    <n v="5.8950000000000005"/>
    <n v="816.02893350000011"/>
    <n v="0"/>
    <n v="816.02893350000011"/>
    <n v="816028.93350000016"/>
    <n v="68002.411125000013"/>
    <s v="US99001011"/>
    <s v="H199001011"/>
    <n v="3093"/>
    <n v="3094"/>
    <s v=" "/>
    <s v=" "/>
    <s v=" "/>
    <s v=" "/>
    <n v="101"/>
    <m/>
    <n v="2022"/>
    <m/>
    <m/>
    <n v="137.57971014399999"/>
  </r>
  <r>
    <x v="1"/>
    <x v="12"/>
    <x v="32"/>
    <x v="56"/>
    <x v="2"/>
    <x v="18"/>
    <x v="14"/>
    <x v="600"/>
    <x v="557"/>
    <x v="0"/>
    <m/>
    <x v="1"/>
    <x v="2"/>
    <x v="11"/>
    <x v="89"/>
    <n v="4.8"/>
    <n v="106.4817"/>
    <n v="10.479999999999999"/>
    <n v="1115.9282159999998"/>
    <n v="0"/>
    <n v="1115.9282159999998"/>
    <n v="1115928.2159999998"/>
    <n v="92994.017999999982"/>
    <s v="US99001011"/>
    <s v="C6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8"/>
    <x v="13"/>
    <x v="600"/>
    <x v="557"/>
    <x v="0"/>
    <m/>
    <x v="1"/>
    <x v="2"/>
    <x v="11"/>
    <x v="89"/>
    <n v="2.7"/>
    <n v="106.4817"/>
    <n v="5.8950000000000005"/>
    <n v="627.70962150000003"/>
    <n v="0"/>
    <n v="627.70962150000003"/>
    <n v="627709.62150000001"/>
    <n v="52309.135125000001"/>
    <s v="US99001011"/>
    <s v="K999001011"/>
    <n v="3093"/>
    <n v="3094"/>
    <s v=" "/>
    <s v=" "/>
    <s v=" "/>
    <s v=" "/>
    <n v="101"/>
    <m/>
    <n v="2022"/>
    <m/>
    <m/>
    <n v="108.33029999999999"/>
  </r>
  <r>
    <x v="1"/>
    <x v="12"/>
    <x v="32"/>
    <x v="56"/>
    <x v="2"/>
    <x v="18"/>
    <x v="2"/>
    <x v="600"/>
    <x v="557"/>
    <x v="0"/>
    <m/>
    <x v="1"/>
    <x v="2"/>
    <x v="11"/>
    <x v="89"/>
    <n v="3"/>
    <n v="106.4817"/>
    <n v="6.55"/>
    <n v="697.45513500000004"/>
    <n v="0"/>
    <n v="697.45513500000004"/>
    <n v="697455.13500000001"/>
    <n v="58121.261250000003"/>
    <s v="US99001011"/>
    <s v="H199001011"/>
    <n v="3093"/>
    <n v="3094"/>
    <s v=" "/>
    <s v=" "/>
    <s v=" "/>
    <s v=" "/>
    <n v="101"/>
    <m/>
    <n v="2022"/>
    <s v="PV"/>
    <m/>
    <n v="108.33029999999999"/>
  </r>
  <r>
    <x v="1"/>
    <x v="12"/>
    <x v="32"/>
    <x v="56"/>
    <x v="2"/>
    <x v="18"/>
    <x v="1"/>
    <x v="600"/>
    <x v="557"/>
    <x v="0"/>
    <m/>
    <x v="1"/>
    <x v="2"/>
    <x v="11"/>
    <x v="89"/>
    <n v="1.5"/>
    <n v="106.4817"/>
    <n v="3.2749999999999999"/>
    <n v="348.72756750000002"/>
    <n v="0"/>
    <n v="348.72756750000002"/>
    <n v="348727.5675"/>
    <n v="29060.630625000002"/>
    <s v="US99001011"/>
    <s v="H999001011"/>
    <n v="3093"/>
    <n v="3094"/>
    <s v=" "/>
    <s v=" "/>
    <s v=" "/>
    <s v=" "/>
    <n v="101"/>
    <m/>
    <n v="2022"/>
    <s v="PU"/>
    <m/>
    <n v="108.33029999999999"/>
  </r>
  <r>
    <x v="1"/>
    <x v="12"/>
    <x v="32"/>
    <x v="56"/>
    <x v="2"/>
    <x v="4"/>
    <x v="21"/>
    <x v="594"/>
    <x v="0"/>
    <x v="0"/>
    <m/>
    <x v="2"/>
    <x v="2"/>
    <x v="11"/>
    <x v="89"/>
    <n v="15"/>
    <n v="93.703500000000005"/>
    <n v="32.75"/>
    <n v="3068.7896250000003"/>
    <n v="0"/>
    <n v="3068.7896250000003"/>
    <n v="3068789.6250000005"/>
    <n v="255732.46875000003"/>
    <s v="US99001011"/>
    <s v="US10110001"/>
    <n v="3093"/>
    <n v="3094"/>
    <s v=" "/>
    <s v=" "/>
    <s v=" "/>
    <s v=" "/>
    <n v="101"/>
    <m/>
    <n v="2022"/>
    <s v="US10110001 SVK kurser"/>
    <m/>
    <n v="95.330650000000006"/>
  </r>
  <r>
    <x v="1"/>
    <x v="12"/>
    <x v="32"/>
    <x v="56"/>
    <x v="2"/>
    <x v="4"/>
    <x v="21"/>
    <x v="601"/>
    <x v="0"/>
    <x v="0"/>
    <m/>
    <x v="0"/>
    <x v="3"/>
    <x v="0"/>
    <x v="0"/>
    <m/>
    <n v="0"/>
    <n v="0"/>
    <n v="0"/>
    <n v="2700"/>
    <n v="2700"/>
    <n v="2700000"/>
    <n v="225000"/>
    <s v="US99001011"/>
    <s v="US10111001"/>
    <n v="3093"/>
    <n v="3094"/>
    <s v=" "/>
    <s v=" "/>
    <s v=" "/>
    <s v=" "/>
    <n v="101"/>
    <m/>
    <n v="2022"/>
    <s v="US10111001 SVK admin, SR+drift"/>
    <m/>
    <m/>
  </r>
  <r>
    <x v="1"/>
    <x v="12"/>
    <x v="32"/>
    <x v="56"/>
    <x v="2"/>
    <x v="4"/>
    <x v="21"/>
    <x v="602"/>
    <x v="0"/>
    <x v="0"/>
    <m/>
    <x v="0"/>
    <x v="3"/>
    <x v="0"/>
    <x v="0"/>
    <n v="60"/>
    <n v="0"/>
    <n v="0"/>
    <n v="0"/>
    <n v="200"/>
    <n v="200"/>
    <n v="200000"/>
    <n v="16666.666666666668"/>
    <s v="US99001011"/>
    <s v="US10112001"/>
    <n v="3093"/>
    <n v="3094"/>
    <s v=" "/>
    <s v=" "/>
    <s v=" "/>
    <s v=" "/>
    <n v="101"/>
    <m/>
    <n v="2022"/>
    <s v="US10112001 Inres stud, komp eng kurs"/>
    <m/>
    <m/>
  </r>
  <r>
    <x v="1"/>
    <x v="12"/>
    <x v="32"/>
    <x v="56"/>
    <x v="2"/>
    <x v="4"/>
    <x v="21"/>
    <x v="603"/>
    <x v="0"/>
    <x v="0"/>
    <m/>
    <x v="0"/>
    <x v="3"/>
    <x v="0"/>
    <x v="0"/>
    <m/>
    <n v="0"/>
    <n v="0"/>
    <n v="0"/>
    <n v="1508.4"/>
    <n v="1508.4"/>
    <n v="1508400"/>
    <n v="125700"/>
    <s v="US99001011"/>
    <s v="US10114001"/>
    <n v="3093"/>
    <n v="3094"/>
    <s v=" "/>
    <s v=" "/>
    <s v=" "/>
    <s v=" "/>
    <n v="101"/>
    <m/>
    <n v="2022"/>
    <s v="US10114001 Ersättning till kursansvarig institution"/>
    <m/>
    <m/>
  </r>
  <r>
    <x v="1"/>
    <x v="12"/>
    <x v="32"/>
    <x v="56"/>
    <x v="2"/>
    <x v="4"/>
    <x v="21"/>
    <x v="72"/>
    <x v="0"/>
    <x v="0"/>
    <m/>
    <x v="2"/>
    <x v="3"/>
    <x v="0"/>
    <x v="35"/>
    <n v="60"/>
    <n v="80"/>
    <n v="20"/>
    <n v="1600"/>
    <m/>
    <n v="1600"/>
    <n v="1600000"/>
    <n v="133333.33333333334"/>
    <s v="US99001011"/>
    <s v="US10112001"/>
    <n v="3093"/>
    <n v="3094"/>
    <s v=" "/>
    <s v=" "/>
    <s v=" "/>
    <s v=" "/>
    <n v="101"/>
    <m/>
    <n v="2022"/>
    <s v="US10112001 Inres stud, klin rot"/>
    <m/>
    <n v="80"/>
  </r>
  <r>
    <x v="1"/>
    <x v="12"/>
    <x v="32"/>
    <x v="56"/>
    <x v="2"/>
    <x v="4"/>
    <x v="21"/>
    <x v="5"/>
    <x v="1"/>
    <x v="0"/>
    <m/>
    <x v="2"/>
    <x v="0"/>
    <x v="0"/>
    <x v="91"/>
    <n v="60"/>
    <n v="80"/>
    <n v="24.5"/>
    <n v="1960"/>
    <m/>
    <n v="1960"/>
    <n v="1960000"/>
    <n v="163333.33333333334"/>
    <m/>
    <m/>
    <m/>
    <m/>
    <m/>
    <m/>
    <m/>
    <m/>
    <m/>
    <m/>
    <n v="2022"/>
    <s v="Extra håpar"/>
    <m/>
    <m/>
  </r>
  <r>
    <x v="1"/>
    <x v="12"/>
    <x v="32"/>
    <x v="56"/>
    <x v="2"/>
    <x v="4"/>
    <x v="21"/>
    <x v="604"/>
    <x v="0"/>
    <x v="0"/>
    <m/>
    <x v="0"/>
    <x v="0"/>
    <x v="0"/>
    <x v="0"/>
    <m/>
    <n v="0"/>
    <n v="0"/>
    <n v="0"/>
    <n v="1357.56"/>
    <n v="1357.56"/>
    <n v="1357560"/>
    <n v="113130"/>
    <s v="US99001011"/>
    <s v="US10113001"/>
    <n v="3093"/>
    <n v="3094"/>
    <s v=" "/>
    <s v=" "/>
    <s v=" "/>
    <s v=" "/>
    <n v="101"/>
    <m/>
    <n v="2022"/>
    <s v="US10113001 Övr utb uppdrag, core faciliteter"/>
    <m/>
    <m/>
  </r>
  <r>
    <x v="0"/>
    <x v="12"/>
    <x v="33"/>
    <x v="56"/>
    <x v="2"/>
    <x v="4"/>
    <x v="21"/>
    <x v="605"/>
    <x v="1"/>
    <x v="7"/>
    <m/>
    <x v="4"/>
    <x v="0"/>
    <x v="0"/>
    <x v="0"/>
    <m/>
    <m/>
    <n v="0"/>
    <n v="0"/>
    <n v="3187.79"/>
    <n v="3187.79"/>
    <n v="3187790"/>
    <n v="265649.16666666669"/>
    <m/>
    <m/>
    <m/>
    <m/>
    <m/>
    <m/>
    <m/>
    <m/>
    <m/>
    <m/>
    <n v="2022"/>
    <m/>
    <m/>
    <m/>
  </r>
  <r>
    <x v="0"/>
    <x v="12"/>
    <x v="33"/>
    <x v="56"/>
    <x v="0"/>
    <x v="4"/>
    <x v="21"/>
    <x v="586"/>
    <x v="0"/>
    <x v="0"/>
    <m/>
    <x v="0"/>
    <x v="0"/>
    <x v="0"/>
    <x v="0"/>
    <m/>
    <n v="0"/>
    <n v="0"/>
    <n v="0"/>
    <n v="221.22"/>
    <n v="221.22"/>
    <n v="221220"/>
    <n v="18435"/>
    <s v="US99001011"/>
    <s v="UL82421011"/>
    <n v="39498"/>
    <m/>
    <s v=" "/>
    <s v=" "/>
    <s v=" "/>
    <s v=" "/>
    <n v="101"/>
    <m/>
    <n v="2022"/>
    <s v="UL82421011 PIL drift, ej PH"/>
    <m/>
    <m/>
  </r>
  <r>
    <x v="0"/>
    <x v="12"/>
    <x v="33"/>
    <x v="56"/>
    <x v="0"/>
    <x v="4"/>
    <x v="21"/>
    <x v="585"/>
    <x v="0"/>
    <x v="0"/>
    <m/>
    <x v="0"/>
    <x v="0"/>
    <x v="0"/>
    <x v="0"/>
    <m/>
    <n v="0"/>
    <n v="0"/>
    <n v="0"/>
    <n v="27.04"/>
    <n v="27.04"/>
    <n v="27040"/>
    <n v="2253.3333333333335"/>
    <s v="US99001011"/>
    <s v="UL82321011"/>
    <n v="39498"/>
    <m/>
    <s v=" "/>
    <s v=" "/>
    <s v=" "/>
    <s v=" "/>
    <n v="101"/>
    <m/>
    <n v="2022"/>
    <s v="UL82321011 Utv o utv IMEX "/>
    <m/>
    <m/>
  </r>
  <r>
    <x v="0"/>
    <x v="12"/>
    <x v="33"/>
    <x v="56"/>
    <x v="0"/>
    <x v="4"/>
    <x v="21"/>
    <x v="585"/>
    <x v="0"/>
    <x v="0"/>
    <m/>
    <x v="0"/>
    <x v="0"/>
    <x v="0"/>
    <x v="0"/>
    <m/>
    <n v="0"/>
    <n v="0"/>
    <n v="0"/>
    <n v="54.08"/>
    <n v="54.08"/>
    <n v="54080"/>
    <n v="4506.666666666667"/>
    <s v="US99001011"/>
    <s v="UL82321011"/>
    <n v="39498"/>
    <m/>
    <s v=" "/>
    <s v=" "/>
    <s v=" "/>
    <s v=" "/>
    <n v="101"/>
    <m/>
    <n v="2022"/>
    <s v="UL82321011 Utv o utv AMEE"/>
    <m/>
    <m/>
  </r>
  <r>
    <x v="0"/>
    <x v="12"/>
    <x v="33"/>
    <x v="56"/>
    <x v="0"/>
    <x v="4"/>
    <x v="21"/>
    <x v="585"/>
    <x v="0"/>
    <x v="0"/>
    <m/>
    <x v="0"/>
    <x v="0"/>
    <x v="0"/>
    <x v="0"/>
    <m/>
    <n v="0"/>
    <n v="0"/>
    <n v="0"/>
    <n v="56.53"/>
    <n v="56.53"/>
    <n v="56530"/>
    <n v="4710.833333333333"/>
    <s v="US99001011"/>
    <s v="UL82321011"/>
    <n v="39498"/>
    <m/>
    <s v=" "/>
    <s v=" "/>
    <s v=" "/>
    <s v=" "/>
    <n v="101"/>
    <m/>
    <n v="2022"/>
    <s v="UL82321011 Utv o utv digitaltstöd, eportfolio, nat PD möte,  internat, frågebank , EPA, proff kommitté "/>
    <m/>
    <m/>
  </r>
  <r>
    <x v="0"/>
    <x v="12"/>
    <x v="33"/>
    <x v="56"/>
    <x v="0"/>
    <x v="4"/>
    <x v="21"/>
    <x v="585"/>
    <x v="0"/>
    <x v="0"/>
    <m/>
    <x v="0"/>
    <x v="0"/>
    <x v="0"/>
    <x v="0"/>
    <m/>
    <n v="0"/>
    <n v="0"/>
    <n v="0"/>
    <n v="7.37"/>
    <n v="7.37"/>
    <n v="7370"/>
    <n v="614.16666666666663"/>
    <s v="US99001011"/>
    <s v="UL82321011"/>
    <n v="39498"/>
    <m/>
    <s v=" "/>
    <s v=" "/>
    <s v=" "/>
    <s v=" "/>
    <n v="101"/>
    <m/>
    <n v="2022"/>
    <s v="UL82321011 Utv o utv nat utbildnmöten, Linköping okt"/>
    <m/>
    <m/>
  </r>
  <r>
    <x v="0"/>
    <x v="12"/>
    <x v="33"/>
    <x v="56"/>
    <x v="0"/>
    <x v="4"/>
    <x v="21"/>
    <x v="585"/>
    <x v="0"/>
    <x v="0"/>
    <m/>
    <x v="0"/>
    <x v="0"/>
    <x v="0"/>
    <x v="0"/>
    <m/>
    <n v="0"/>
    <n v="0"/>
    <n v="0"/>
    <n v="86.03"/>
    <n v="86.03"/>
    <n v="86030"/>
    <n v="7169.166666666667"/>
    <s v="US99001011"/>
    <s v="UL82321011"/>
    <n v="39498"/>
    <m/>
    <s v=" "/>
    <s v=" "/>
    <s v=" "/>
    <s v=" "/>
    <n v="101"/>
    <m/>
    <n v="2022"/>
    <s v="UL82321011 Utv o utv, systemstöd exam OSCE, Qpercom och IntDashboard"/>
    <m/>
    <m/>
  </r>
  <r>
    <x v="0"/>
    <x v="12"/>
    <x v="33"/>
    <x v="56"/>
    <x v="0"/>
    <x v="4"/>
    <x v="21"/>
    <x v="583"/>
    <x v="0"/>
    <x v="0"/>
    <m/>
    <x v="0"/>
    <x v="3"/>
    <x v="0"/>
    <x v="0"/>
    <m/>
    <n v="0"/>
    <n v="0"/>
    <n v="0"/>
    <n v="61.94"/>
    <n v="61.94"/>
    <n v="61940"/>
    <n v="5161.666666666667"/>
    <s v="US99001011"/>
    <s v="UL82221011"/>
    <n v="39498"/>
    <m/>
    <s v=" "/>
    <s v=" "/>
    <s v=" "/>
    <s v=" "/>
    <n v="101"/>
    <m/>
    <n v="2022"/>
    <s v="UL82221011 Driftmedel LINK"/>
    <m/>
    <m/>
  </r>
  <r>
    <x v="0"/>
    <x v="12"/>
    <x v="33"/>
    <x v="56"/>
    <x v="0"/>
    <x v="4"/>
    <x v="21"/>
    <x v="0"/>
    <x v="0"/>
    <x v="0"/>
    <m/>
    <x v="0"/>
    <x v="0"/>
    <x v="0"/>
    <x v="0"/>
    <m/>
    <n v="0"/>
    <n v="0"/>
    <n v="0"/>
    <n v="36.869999999999997"/>
    <n v="36.869999999999997"/>
    <n v="36870"/>
    <n v="3072.5"/>
    <s v="US99001011"/>
    <s v="UL82221011"/>
    <n v="39498"/>
    <m/>
    <s v=" "/>
    <s v=" "/>
    <s v=" "/>
    <s v=" "/>
    <n v="101"/>
    <m/>
    <n v="2022"/>
    <s v="UL82221011 Driftmedel PN/PK div sammankomster"/>
    <m/>
    <m/>
  </r>
  <r>
    <x v="0"/>
    <x v="12"/>
    <x v="33"/>
    <x v="56"/>
    <x v="0"/>
    <x v="4"/>
    <x v="21"/>
    <x v="584"/>
    <x v="0"/>
    <x v="0"/>
    <m/>
    <x v="0"/>
    <x v="3"/>
    <x v="0"/>
    <x v="0"/>
    <m/>
    <n v="0"/>
    <n v="0"/>
    <n v="0"/>
    <n v="663.66"/>
    <n v="663.66"/>
    <n v="663660"/>
    <n v="55305"/>
    <s v="US99001011"/>
    <s v="UL82221011"/>
    <n v="39498"/>
    <m/>
    <s v=" "/>
    <s v=" "/>
    <s v=" "/>
    <s v=" "/>
    <n v="101"/>
    <m/>
    <n v="2022"/>
    <s v="UL82221011 Driftmedel PK uppdrag"/>
    <m/>
    <m/>
  </r>
  <r>
    <x v="0"/>
    <x v="12"/>
    <x v="33"/>
    <x v="56"/>
    <x v="0"/>
    <x v="4"/>
    <x v="21"/>
    <x v="9"/>
    <x v="0"/>
    <x v="0"/>
    <m/>
    <x v="0"/>
    <x v="3"/>
    <x v="0"/>
    <x v="0"/>
    <m/>
    <n v="0"/>
    <n v="0"/>
    <n v="0"/>
    <n v="27.04"/>
    <n v="27.04"/>
    <n v="27040"/>
    <n v="2253.3333333333335"/>
    <s v="US82121011"/>
    <m/>
    <n v="39498"/>
    <m/>
    <s v=" "/>
    <s v=" "/>
    <s v=" "/>
    <s v=" "/>
    <n v="101"/>
    <m/>
    <n v="2022"/>
    <s v="UL82121011 Övergripande uppdrag arvode PD"/>
    <m/>
    <m/>
  </r>
  <r>
    <x v="0"/>
    <x v="12"/>
    <x v="33"/>
    <x v="56"/>
    <x v="0"/>
    <x v="5"/>
    <x v="23"/>
    <x v="580"/>
    <x v="0"/>
    <x v="0"/>
    <m/>
    <x v="0"/>
    <x v="3"/>
    <x v="0"/>
    <x v="0"/>
    <m/>
    <n v="0"/>
    <n v="0"/>
    <n v="0"/>
    <n v="4.92"/>
    <n v="4.92"/>
    <n v="4920"/>
    <n v="410"/>
    <s v="US82121011"/>
    <s v="C282001011"/>
    <n v="39489"/>
    <n v="39489"/>
    <s v=" "/>
    <s v=" "/>
    <s v=" "/>
    <s v=" "/>
    <n v="101"/>
    <m/>
    <n v="2022"/>
    <s v="UL82121011 Övergripande uppdrag programstart C2"/>
    <m/>
    <m/>
  </r>
  <r>
    <x v="0"/>
    <x v="12"/>
    <x v="33"/>
    <x v="56"/>
    <x v="0"/>
    <x v="4"/>
    <x v="21"/>
    <x v="1"/>
    <x v="0"/>
    <x v="0"/>
    <m/>
    <x v="0"/>
    <x v="0"/>
    <x v="0"/>
    <x v="0"/>
    <m/>
    <n v="0"/>
    <n v="0"/>
    <n v="0"/>
    <n v="292.5"/>
    <n v="292.5"/>
    <n v="292500"/>
    <n v="24375"/>
    <s v="US99001011"/>
    <m/>
    <n v="39498"/>
    <m/>
    <s v=" "/>
    <s v=" "/>
    <s v=" "/>
    <s v=" "/>
    <n v="101"/>
    <m/>
    <n v="2022"/>
    <s v="UL82121011 Övergripande uppdrag inst komp PD"/>
    <m/>
    <m/>
  </r>
  <r>
    <x v="0"/>
    <x v="12"/>
    <x v="33"/>
    <x v="56"/>
    <x v="0"/>
    <x v="6"/>
    <x v="7"/>
    <x v="580"/>
    <x v="0"/>
    <x v="0"/>
    <m/>
    <x v="0"/>
    <x v="3"/>
    <x v="0"/>
    <x v="0"/>
    <m/>
    <n v="0"/>
    <n v="0"/>
    <n v="0"/>
    <n v="19.66"/>
    <n v="19.66"/>
    <n v="19660"/>
    <n v="1638.3333333333333"/>
    <s v="US82121011"/>
    <s v="C382001011"/>
    <n v="39489"/>
    <n v="39489"/>
    <s v=" "/>
    <s v=" "/>
    <s v=" "/>
    <s v=" "/>
    <n v="101"/>
    <m/>
    <n v="2022"/>
    <s v="UL82121011 Övergripande uppdrag programstart C3"/>
    <m/>
    <m/>
  </r>
  <r>
    <x v="0"/>
    <x v="12"/>
    <x v="33"/>
    <x v="56"/>
    <x v="0"/>
    <x v="4"/>
    <x v="21"/>
    <x v="581"/>
    <x v="0"/>
    <x v="0"/>
    <m/>
    <x v="0"/>
    <x v="0"/>
    <x v="0"/>
    <x v="0"/>
    <m/>
    <n v="0"/>
    <n v="0"/>
    <n v="0"/>
    <n v="29.5"/>
    <n v="29.5"/>
    <n v="29500"/>
    <n v="2458.3333333333335"/>
    <s v="US82121011"/>
    <m/>
    <n v="39498"/>
    <n v="39489"/>
    <m/>
    <m/>
    <m/>
    <m/>
    <n v="101"/>
    <m/>
    <n v="2022"/>
    <s v="UL82121011 Övergripande uppdrag introduktion LS och lokaler C3"/>
    <m/>
    <m/>
  </r>
  <r>
    <x v="0"/>
    <x v="12"/>
    <x v="33"/>
    <x v="56"/>
    <x v="0"/>
    <x v="7"/>
    <x v="17"/>
    <x v="582"/>
    <x v="0"/>
    <x v="0"/>
    <m/>
    <x v="0"/>
    <x v="3"/>
    <x v="0"/>
    <x v="0"/>
    <m/>
    <n v="0"/>
    <n v="0"/>
    <n v="0"/>
    <n v="22.12"/>
    <n v="22.12"/>
    <n v="22120"/>
    <n v="1843.3333333333333"/>
    <s v="US82121011"/>
    <s v="K682008001"/>
    <n v="39489"/>
    <n v="39489"/>
    <s v=" "/>
    <s v=" "/>
    <s v=" "/>
    <s v=" "/>
    <n v="101"/>
    <m/>
    <n v="2022"/>
    <s v="UL82121011 Övergripande uppdrag LINK ordf K6"/>
    <m/>
    <m/>
  </r>
  <r>
    <x v="0"/>
    <x v="12"/>
    <x v="33"/>
    <x v="56"/>
    <x v="0"/>
    <x v="4"/>
    <x v="21"/>
    <x v="2"/>
    <x v="0"/>
    <x v="0"/>
    <m/>
    <x v="0"/>
    <x v="0"/>
    <x v="0"/>
    <x v="0"/>
    <m/>
    <n v="0"/>
    <n v="0"/>
    <n v="0"/>
    <n v="498.97"/>
    <n v="498.97"/>
    <n v="498970"/>
    <n v="41580.833333333336"/>
    <s v="US99000414"/>
    <s v=" "/>
    <n v="39498"/>
    <m/>
    <s v=" "/>
    <s v=" "/>
    <s v=" "/>
    <s v=" "/>
    <n v="101"/>
    <m/>
    <n v="2022"/>
    <s v="UL82021901 PN gem instkomp PN+PNO+studrepr"/>
    <m/>
    <m/>
  </r>
  <r>
    <x v="1"/>
    <x v="12"/>
    <x v="33"/>
    <x v="56"/>
    <x v="2"/>
    <x v="6"/>
    <x v="7"/>
    <x v="606"/>
    <x v="558"/>
    <x v="0"/>
    <m/>
    <x v="1"/>
    <x v="1"/>
    <x v="2"/>
    <x v="92"/>
    <n v="12"/>
    <n v="98.317899999999995"/>
    <n v="35"/>
    <n v="3441.1264999999999"/>
    <m/>
    <n v="3441.1264999999999"/>
    <n v="3441126.5"/>
    <n v="286760.54166666669"/>
    <m/>
    <m/>
    <m/>
    <m/>
    <m/>
    <m/>
    <m/>
    <m/>
    <m/>
    <m/>
    <n v="2022"/>
    <m/>
    <m/>
    <m/>
  </r>
  <r>
    <x v="1"/>
    <x v="12"/>
    <x v="33"/>
    <x v="56"/>
    <x v="2"/>
    <x v="5"/>
    <x v="23"/>
    <x v="607"/>
    <x v="559"/>
    <x v="0"/>
    <m/>
    <x v="1"/>
    <x v="1"/>
    <x v="2"/>
    <x v="92"/>
    <n v="18"/>
    <n v="98.317899999999995"/>
    <n v="52.5"/>
    <n v="5161.6897499999995"/>
    <m/>
    <n v="5161.6897499999995"/>
    <n v="5161689.75"/>
    <n v="430140.8125"/>
    <m/>
    <m/>
    <m/>
    <m/>
    <m/>
    <m/>
    <m/>
    <m/>
    <m/>
    <m/>
    <n v="2022"/>
    <m/>
    <m/>
    <m/>
  </r>
  <r>
    <x v="1"/>
    <x v="12"/>
    <x v="33"/>
    <x v="56"/>
    <x v="2"/>
    <x v="8"/>
    <x v="11"/>
    <x v="608"/>
    <x v="560"/>
    <x v="0"/>
    <m/>
    <x v="1"/>
    <x v="1"/>
    <x v="1"/>
    <x v="93"/>
    <n v="18"/>
    <n v="98.317899999999995"/>
    <n v="48"/>
    <n v="4719.2591999999995"/>
    <m/>
    <n v="4719.2591999999995"/>
    <n v="4719259.1999999993"/>
    <n v="393271.59999999992"/>
    <m/>
    <m/>
    <m/>
    <m/>
    <m/>
    <m/>
    <m/>
    <m/>
    <m/>
    <m/>
    <n v="2022"/>
    <m/>
    <m/>
    <m/>
  </r>
  <r>
    <x v="1"/>
    <x v="12"/>
    <x v="33"/>
    <x v="56"/>
    <x v="2"/>
    <x v="8"/>
    <x v="11"/>
    <x v="609"/>
    <x v="561"/>
    <x v="0"/>
    <m/>
    <x v="1"/>
    <x v="1"/>
    <x v="1"/>
    <x v="93"/>
    <n v="12"/>
    <n v="98.317899999999995"/>
    <n v="32"/>
    <n v="3146.1727999999998"/>
    <m/>
    <n v="3146.1727999999998"/>
    <n v="3146172.8"/>
    <n v="262181.06666666665"/>
    <m/>
    <m/>
    <m/>
    <m/>
    <m/>
    <m/>
    <m/>
    <m/>
    <m/>
    <m/>
    <n v="2022"/>
    <m/>
    <m/>
    <m/>
  </r>
  <r>
    <x v="1"/>
    <x v="12"/>
    <x v="33"/>
    <x v="56"/>
    <x v="2"/>
    <x v="6"/>
    <x v="7"/>
    <x v="606"/>
    <x v="558"/>
    <x v="0"/>
    <m/>
    <x v="1"/>
    <x v="2"/>
    <x v="2"/>
    <x v="92"/>
    <n v="12"/>
    <n v="98.317899999999995"/>
    <n v="35"/>
    <n v="3441.1264999999999"/>
    <m/>
    <n v="3441.1264999999999"/>
    <n v="3441126.5"/>
    <n v="286760.54166666669"/>
    <m/>
    <m/>
    <m/>
    <m/>
    <m/>
    <m/>
    <m/>
    <m/>
    <m/>
    <m/>
    <n v="2022"/>
    <m/>
    <m/>
    <m/>
  </r>
  <r>
    <x v="1"/>
    <x v="12"/>
    <x v="33"/>
    <x v="56"/>
    <x v="2"/>
    <x v="5"/>
    <x v="23"/>
    <x v="607"/>
    <x v="559"/>
    <x v="0"/>
    <m/>
    <x v="1"/>
    <x v="2"/>
    <x v="2"/>
    <x v="92"/>
    <n v="18"/>
    <n v="98.317899999999995"/>
    <n v="52.5"/>
    <n v="5161.6897499999995"/>
    <m/>
    <n v="5161.6897499999995"/>
    <n v="5161689.75"/>
    <n v="430140.8125"/>
    <m/>
    <m/>
    <m/>
    <m/>
    <m/>
    <m/>
    <m/>
    <m/>
    <m/>
    <m/>
    <n v="2022"/>
    <m/>
    <m/>
    <m/>
  </r>
  <r>
    <x v="1"/>
    <x v="12"/>
    <x v="33"/>
    <x v="56"/>
    <x v="2"/>
    <x v="8"/>
    <x v="11"/>
    <x v="608"/>
    <x v="560"/>
    <x v="0"/>
    <m/>
    <x v="1"/>
    <x v="2"/>
    <x v="1"/>
    <x v="94"/>
    <n v="18"/>
    <n v="98.317899999999995"/>
    <n v="50.1"/>
    <n v="4925.7267899999997"/>
    <m/>
    <n v="4925.7267899999997"/>
    <n v="4925726.79"/>
    <n v="410477.23249999998"/>
    <m/>
    <m/>
    <m/>
    <m/>
    <m/>
    <m/>
    <m/>
    <m/>
    <m/>
    <m/>
    <n v="2022"/>
    <m/>
    <m/>
    <m/>
  </r>
  <r>
    <x v="1"/>
    <x v="12"/>
    <x v="33"/>
    <x v="56"/>
    <x v="2"/>
    <x v="8"/>
    <x v="11"/>
    <x v="609"/>
    <x v="561"/>
    <x v="0"/>
    <m/>
    <x v="1"/>
    <x v="2"/>
    <x v="1"/>
    <x v="94"/>
    <n v="12"/>
    <n v="98.317899999999995"/>
    <n v="33.4"/>
    <n v="3283.8178599999997"/>
    <m/>
    <n v="3283.8178599999997"/>
    <n v="3283817.86"/>
    <n v="273651.48833333334"/>
    <m/>
    <m/>
    <m/>
    <m/>
    <m/>
    <m/>
    <m/>
    <m/>
    <m/>
    <m/>
    <n v="2022"/>
    <m/>
    <m/>
    <m/>
  </r>
  <r>
    <x v="1"/>
    <x v="12"/>
    <x v="33"/>
    <x v="56"/>
    <x v="2"/>
    <x v="6"/>
    <x v="7"/>
    <x v="610"/>
    <x v="562"/>
    <x v="0"/>
    <m/>
    <x v="1"/>
    <x v="2"/>
    <x v="3"/>
    <x v="95"/>
    <n v="30"/>
    <n v="98.317899999999995"/>
    <n v="83"/>
    <n v="8160.3856999999998"/>
    <m/>
    <n v="8160.3856999999998"/>
    <n v="8160385.7000000002"/>
    <n v="680032.14166666672"/>
    <m/>
    <m/>
    <m/>
    <m/>
    <m/>
    <m/>
    <m/>
    <m/>
    <m/>
    <m/>
    <n v="2022"/>
    <m/>
    <m/>
    <m/>
  </r>
  <r>
    <x v="1"/>
    <x v="12"/>
    <x v="33"/>
    <x v="56"/>
    <x v="2"/>
    <x v="4"/>
    <x v="21"/>
    <x v="603"/>
    <x v="0"/>
    <x v="0"/>
    <m/>
    <x v="0"/>
    <x v="3"/>
    <x v="0"/>
    <x v="0"/>
    <m/>
    <n v="0"/>
    <n v="0"/>
    <n v="0"/>
    <n v="491.6"/>
    <n v="491.6"/>
    <n v="491600"/>
    <n v="40966.666666666664"/>
    <s v="US99001011"/>
    <s v="US10114001"/>
    <n v="3093"/>
    <n v="3094"/>
    <s v=" "/>
    <s v=" "/>
    <s v=" "/>
    <s v=" "/>
    <n v="101"/>
    <m/>
    <n v="2022"/>
    <s v="US10114001 Ersättning till kursansvarig institution"/>
    <m/>
    <m/>
  </r>
  <r>
    <x v="1"/>
    <x v="12"/>
    <x v="33"/>
    <x v="56"/>
    <x v="2"/>
    <x v="4"/>
    <x v="21"/>
    <x v="604"/>
    <x v="0"/>
    <x v="0"/>
    <m/>
    <x v="0"/>
    <x v="0"/>
    <x v="0"/>
    <x v="0"/>
    <m/>
    <n v="0"/>
    <n v="0"/>
    <n v="0"/>
    <n v="442.44"/>
    <n v="442.44"/>
    <n v="442440"/>
    <n v="36870"/>
    <s v="US99001011"/>
    <s v="US10113001"/>
    <n v="3093"/>
    <n v="3094"/>
    <s v=" "/>
    <s v=" "/>
    <s v=" "/>
    <s v=" "/>
    <n v="101"/>
    <m/>
    <n v="2022"/>
    <s v="US10113001 Övr utb uppdrag, core faciliteter"/>
    <m/>
    <m/>
  </r>
  <r>
    <x v="2"/>
    <x v="13"/>
    <x v="34"/>
    <x v="57"/>
    <x v="1"/>
    <x v="0"/>
    <x v="25"/>
    <x v="611"/>
    <x v="1"/>
    <x v="7"/>
    <m/>
    <x v="4"/>
    <x v="0"/>
    <x v="0"/>
    <x v="0"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53CA3-85C3-4EED-9D25-6A369D81FB0F}" name="Pivottabell3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7:I59" firstHeaderRow="1" firstDataRow="2" firstDataCol="6" rowPageCount="1" colPageCount="1"/>
  <pivotFields count="37">
    <pivotField axis="axisRow" compact="0" outline="0" showAll="0">
      <items count="4">
        <item n="Programövergripande" x="0"/>
        <item n="Utbildningsuppdrag"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h="1" x="32"/>
        <item h="1" x="33"/>
        <item h="1" x="17"/>
        <item h="1" x="21"/>
        <item h="1" x="14"/>
        <item h="1" x="5"/>
        <item x="0"/>
        <item h="1" x="22"/>
        <item h="1" x="30"/>
        <item h="1" x="15"/>
        <item h="1" x="23"/>
        <item h="1" x="24"/>
        <item h="1" x="16"/>
        <item h="1" x="31"/>
        <item x="1"/>
        <item h="1" x="18"/>
        <item h="1" x="13"/>
        <item h="1" x="6"/>
        <item h="1" x="7"/>
        <item h="1" x="8"/>
        <item h="1" x="10"/>
        <item h="1" x="4"/>
        <item h="1" x="27"/>
        <item h="1" x="28"/>
        <item h="1" x="11"/>
        <item h="1" x="12"/>
        <item x="34"/>
        <item t="default"/>
      </items>
    </pivotField>
    <pivotField compact="0" outline="0" showAll="0"/>
    <pivotField name="Anslag/studie-avgifter" axis="axisRow" compact="0" outline="0" showAll="0">
      <items count="5">
        <item x="0"/>
        <item x="2"/>
        <item x="1"/>
        <item x="3"/>
        <item t="default"/>
      </items>
    </pivotField>
    <pivotField name="Moment-ansvarig inst"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25"/>
        <item x="21"/>
        <item x="23"/>
        <item x="7"/>
        <item x="17"/>
        <item x="12"/>
        <item x="13"/>
        <item x="11"/>
        <item x="5"/>
        <item x="2"/>
        <item x="1"/>
        <item x="8"/>
        <item x="3"/>
        <item x="6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41">
    <i>
      <x v="14"/>
      <x/>
      <x/>
      <x v="20"/>
      <x/>
      <x v="46"/>
    </i>
    <i r="5">
      <x v="90"/>
    </i>
    <i r="5">
      <x v="214"/>
    </i>
    <i t="default" r="3">
      <x v="20"/>
    </i>
    <i t="default" r="2">
      <x/>
    </i>
    <i r="2">
      <x v="2"/>
      <x v="20"/>
      <x v="562"/>
      <x v="408"/>
    </i>
    <i t="default" r="3">
      <x v="20"/>
    </i>
    <i t="default" r="2">
      <x v="2"/>
    </i>
    <i t="default" r="1">
      <x/>
    </i>
    <i r="1">
      <x v="1"/>
      <x v="1"/>
      <x v="20"/>
      <x/>
      <x v="438"/>
    </i>
    <i r="4">
      <x v="449"/>
      <x v="118"/>
    </i>
    <i t="default" r="3">
      <x v="20"/>
    </i>
    <i t="default" r="2">
      <x v="1"/>
    </i>
    <i r="2">
      <x v="3"/>
      <x v="20"/>
      <x/>
      <x v="438"/>
    </i>
    <i r="4">
      <x v="449"/>
      <x v="118"/>
    </i>
    <i t="default" r="3">
      <x v="20"/>
    </i>
    <i t="default" r="2">
      <x v="3"/>
    </i>
    <i t="default" r="1">
      <x v="1"/>
    </i>
    <i t="default">
      <x v="14"/>
    </i>
    <i>
      <x v="22"/>
      <x/>
      <x/>
      <x v="20"/>
      <x/>
      <x v="46"/>
    </i>
    <i r="5">
      <x v="90"/>
    </i>
    <i r="5">
      <x v="214"/>
    </i>
    <i r="5">
      <x v="408"/>
    </i>
    <i t="default" r="3">
      <x v="20"/>
    </i>
    <i t="default" r="2">
      <x/>
    </i>
    <i t="default" r="1">
      <x/>
    </i>
    <i r="1">
      <x v="1"/>
      <x v="1"/>
      <x v="20"/>
      <x/>
      <x v="438"/>
    </i>
    <i r="4">
      <x v="510"/>
      <x v="260"/>
    </i>
    <i r="4">
      <x v="511"/>
      <x v="299"/>
    </i>
    <i r="4">
      <x v="512"/>
      <x v="261"/>
    </i>
    <i t="default" r="3">
      <x v="20"/>
    </i>
    <i t="default" r="2">
      <x v="1"/>
    </i>
    <i r="2">
      <x v="3"/>
      <x v="20"/>
      <x/>
      <x v="438"/>
    </i>
    <i r="4">
      <x v="510"/>
      <x v="260"/>
    </i>
    <i r="4">
      <x v="511"/>
      <x v="299"/>
    </i>
    <i r="4">
      <x v="512"/>
      <x v="261"/>
    </i>
    <i t="default" r="3">
      <x v="20"/>
    </i>
    <i t="default" r="2">
      <x v="3"/>
    </i>
    <i t="default" r="1">
      <x v="1"/>
    </i>
    <i t="default"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1"/>
  </dataFields>
  <formats count="18">
    <format dxfId="375">
      <pivotArea type="all" dataOnly="0" outline="0" fieldPosition="0"/>
    </format>
    <format dxfId="374">
      <pivotArea field="8" type="button" dataOnly="0" labelOnly="1" outline="0" axis="axisRow" fieldPosition="4"/>
    </format>
    <format dxfId="373">
      <pivotArea dataOnly="0" labelOnly="1" grandRow="1" outline="0" fieldPosition="0"/>
    </format>
    <format dxfId="372">
      <pivotArea dataOnly="0" labelOnly="1" outline="0" fieldPosition="0">
        <references count="1">
          <reference field="7" count="0"/>
        </references>
      </pivotArea>
    </format>
    <format dxfId="371">
      <pivotArea dataOnly="0" labelOnly="1" outline="0" fieldPosition="0">
        <references count="1">
          <reference field="7" count="0"/>
        </references>
      </pivotArea>
    </format>
    <format dxfId="370">
      <pivotArea dataOnly="0" labelOnly="1" outline="0" fieldPosition="0">
        <references count="1">
          <reference field="8" count="0"/>
        </references>
      </pivotArea>
    </format>
    <format dxfId="369">
      <pivotArea field="2" type="button" dataOnly="0" labelOnly="1" outline="0" axis="axisRow" fieldPosition="0"/>
    </format>
    <format dxfId="368">
      <pivotArea field="7" type="button" dataOnly="0" labelOnly="1" outline="0" axis="axisRow" fieldPosition="5"/>
    </format>
    <format dxfId="367">
      <pivotArea field="8" type="button" dataOnly="0" labelOnly="1" outline="0" axis="axisRow" fieldPosition="4"/>
    </format>
    <format dxfId="3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5">
      <pivotArea dataOnly="0" labelOnly="1" outline="0" fieldPosition="0">
        <references count="1">
          <reference field="0" count="0"/>
        </references>
      </pivotArea>
    </format>
    <format dxfId="364">
      <pivotArea outline="0" fieldPosition="0">
        <references count="1">
          <reference field="4294967294" count="1">
            <x v="0"/>
          </reference>
        </references>
      </pivotArea>
    </format>
    <format dxfId="363">
      <pivotArea field="6" type="button" dataOnly="0" labelOnly="1" outline="0" axis="axisRow" fieldPosition="3"/>
    </format>
    <format dxfId="362">
      <pivotArea field="5" type="button" dataOnly="0" labelOnly="1" outline="0"/>
    </format>
    <format dxfId="361">
      <pivotArea dataOnly="0" labelOnly="1" outline="0" fieldPosition="0">
        <references count="1">
          <reference field="2" count="0"/>
        </references>
      </pivotArea>
    </format>
    <format dxfId="360">
      <pivotArea field="4" type="button" dataOnly="0" labelOnly="1" outline="0" axis="axisRow" fieldPosition="2"/>
    </format>
    <format dxfId="35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58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23FBC2-9615-4174-A791-05FDFC8C7BB1}" name="Pivottabell12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2:H80" firstHeaderRow="1" firstDataRow="2" firstDataCol="5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h="1" x="1"/>
        <item h="1" x="3"/>
        <item h="1" x="4"/>
        <item h="1" x="5"/>
        <item h="1" x="6"/>
        <item h="1" x="7"/>
        <item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x="25"/>
        <item x="2"/>
        <item x="19"/>
        <item x="20"/>
        <item x="26"/>
        <item x="29"/>
        <item x="9"/>
        <item x="3"/>
        <item x="32"/>
        <item x="33"/>
        <item x="17"/>
        <item x="21"/>
        <item x="14"/>
        <item x="5"/>
        <item x="0"/>
        <item x="22"/>
        <item x="30"/>
        <item x="15"/>
        <item x="23"/>
        <item x="24"/>
        <item x="16"/>
        <item x="31"/>
        <item x="1"/>
        <item x="18"/>
        <item x="13"/>
        <item x="6"/>
        <item x="7"/>
        <item x="8"/>
        <item x="10"/>
        <item x="4"/>
        <item x="27"/>
        <item x="28"/>
        <item x="11"/>
        <item x="12"/>
        <item x="34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7">
        <item x="2"/>
        <item x="3"/>
        <item x="25"/>
        <item x="21"/>
        <item x="23"/>
        <item x="7"/>
        <item x="17"/>
        <item x="12"/>
        <item x="13"/>
        <item x="11"/>
        <item x="5"/>
        <item x="1"/>
        <item x="8"/>
        <item x="6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</items>
    </pivotField>
    <pivotField axis="axisRow" compact="0" outline="0" showAll="0" defaultSubtotal="0">
      <items count="619">
        <item x="72"/>
        <item x="253"/>
        <item x="37"/>
        <item x="29"/>
        <item x="100"/>
        <item x="611"/>
        <item x="2"/>
        <item x="9"/>
        <item x="580"/>
        <item x="1"/>
        <item x="581"/>
        <item x="582"/>
        <item x="583"/>
        <item x="0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65"/>
        <item x="601"/>
        <item x="602"/>
        <item x="603"/>
        <item x="5"/>
        <item x="604"/>
        <item x="606"/>
        <item x="607"/>
        <item x="605"/>
        <item x="608"/>
        <item x="609"/>
        <item x="610"/>
        <item x="3"/>
        <item x="4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m="1" x="618"/>
        <item m="1" x="614"/>
        <item m="1" x="615"/>
        <item m="1" x="617"/>
        <item m="1" x="616"/>
        <item m="1" x="612"/>
        <item m="1" x="613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x="411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158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6"/>
        <item x="481"/>
        <item x="482"/>
        <item x="513"/>
        <item x="517"/>
        <item x="518"/>
        <item x="519"/>
        <item x="539"/>
        <item x="540"/>
        <item x="541"/>
        <item x="483"/>
        <item x="493"/>
        <item x="494"/>
        <item x="495"/>
        <item x="504"/>
        <item x="505"/>
        <item x="506"/>
        <item x="508"/>
        <item x="534"/>
        <item x="509"/>
        <item x="520"/>
        <item x="521"/>
        <item x="522"/>
        <item x="542"/>
        <item x="543"/>
        <item x="479"/>
        <item x="484"/>
        <item x="485"/>
        <item x="486"/>
        <item x="487"/>
        <item x="488"/>
        <item x="496"/>
        <item x="497"/>
        <item x="498"/>
        <item x="499"/>
        <item x="500"/>
        <item x="501"/>
        <item x="507"/>
        <item x="510"/>
        <item x="511"/>
        <item x="514"/>
        <item x="523"/>
        <item x="524"/>
        <item x="525"/>
        <item x="526"/>
        <item x="527"/>
        <item x="535"/>
        <item x="536"/>
        <item x="537"/>
        <item x="538"/>
        <item x="544"/>
        <item x="476"/>
        <item x="477"/>
        <item x="515"/>
        <item x="512"/>
        <item x="478"/>
        <item x="489"/>
        <item x="490"/>
        <item x="491"/>
        <item x="528"/>
        <item x="529"/>
        <item x="530"/>
        <item x="480"/>
        <item x="492"/>
        <item x="502"/>
        <item x="503"/>
        <item x="531"/>
        <item x="532"/>
        <item x="53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defaultSubtotal="0">
      <items count="563">
        <item x="0"/>
        <item x="1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0"/>
        <item x="442"/>
        <item x="448"/>
        <item x="449"/>
        <item x="480"/>
        <item x="483"/>
        <item x="484"/>
        <item x="500"/>
        <item x="501"/>
        <item x="502"/>
        <item x="450"/>
        <item x="462"/>
        <item x="463"/>
        <item x="471"/>
        <item x="472"/>
        <item x="473"/>
        <item x="475"/>
        <item x="495"/>
        <item x="476"/>
        <item x="485"/>
        <item x="486"/>
        <item x="487"/>
        <item x="503"/>
        <item x="504"/>
        <item x="451"/>
        <item x="452"/>
        <item x="453"/>
        <item x="454"/>
        <item x="455"/>
        <item x="456"/>
        <item x="464"/>
        <item x="465"/>
        <item x="466"/>
        <item x="467"/>
        <item x="468"/>
        <item x="474"/>
        <item x="477"/>
        <item x="478"/>
        <item x="481"/>
        <item x="488"/>
        <item x="496"/>
        <item x="497"/>
        <item x="498"/>
        <item x="499"/>
        <item x="505"/>
        <item x="443"/>
        <item x="444"/>
        <item x="482"/>
        <item x="479"/>
        <item x="445"/>
        <item x="457"/>
        <item x="458"/>
        <item x="459"/>
        <item x="489"/>
        <item x="490"/>
        <item x="491"/>
        <item x="446"/>
        <item x="447"/>
        <item x="460"/>
        <item x="461"/>
        <item x="469"/>
        <item x="470"/>
        <item x="492"/>
        <item x="493"/>
        <item x="49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67">
    <i>
      <x v="3"/>
      <x/>
      <x v="1"/>
      <x/>
      <x v="298"/>
    </i>
    <i r="4">
      <x v="299"/>
    </i>
    <i r="4">
      <x v="300"/>
    </i>
    <i r="4">
      <x v="301"/>
    </i>
    <i r="4">
      <x v="302"/>
    </i>
    <i r="4">
      <x v="303"/>
    </i>
    <i r="4">
      <x v="304"/>
    </i>
    <i r="4">
      <x v="305"/>
    </i>
    <i t="default" r="1">
      <x/>
    </i>
    <i r="1">
      <x v="1"/>
      <x/>
      <x v="280"/>
      <x v="314"/>
    </i>
    <i r="2">
      <x v="1"/>
      <x/>
      <x/>
    </i>
    <i r="4">
      <x v="3"/>
    </i>
    <i r="4">
      <x v="4"/>
    </i>
    <i r="4">
      <x v="326"/>
    </i>
    <i r="3">
      <x v="1"/>
      <x v="2"/>
    </i>
    <i r="3">
      <x v="272"/>
      <x v="306"/>
    </i>
    <i r="3">
      <x v="273"/>
      <x v="307"/>
    </i>
    <i r="3">
      <x v="274"/>
      <x v="308"/>
    </i>
    <i r="3">
      <x v="275"/>
      <x v="309"/>
    </i>
    <i r="3">
      <x v="276"/>
      <x v="310"/>
    </i>
    <i r="3">
      <x v="277"/>
      <x v="311"/>
    </i>
    <i r="3">
      <x v="278"/>
      <x v="312"/>
    </i>
    <i r="3">
      <x v="279"/>
      <x v="313"/>
    </i>
    <i r="3">
      <x v="281"/>
      <x v="315"/>
    </i>
    <i r="3">
      <x v="282"/>
      <x v="316"/>
    </i>
    <i r="3">
      <x v="283"/>
      <x v="317"/>
    </i>
    <i r="3">
      <x v="284"/>
      <x v="318"/>
    </i>
    <i r="3">
      <x v="285"/>
      <x v="319"/>
    </i>
    <i r="3">
      <x v="286"/>
      <x v="320"/>
    </i>
    <i r="3">
      <x v="287"/>
      <x v="321"/>
    </i>
    <i r="3">
      <x v="288"/>
      <x v="322"/>
    </i>
    <i r="3">
      <x v="289"/>
      <x v="323"/>
    </i>
    <i r="3">
      <x v="290"/>
      <x v="324"/>
    </i>
    <i r="3">
      <x v="291"/>
      <x v="325"/>
    </i>
    <i r="3">
      <x v="292"/>
      <x v="327"/>
    </i>
    <i r="3">
      <x v="293"/>
      <x v="328"/>
    </i>
    <i r="3">
      <x v="294"/>
      <x v="329"/>
    </i>
    <i r="3">
      <x v="295"/>
      <x v="330"/>
    </i>
    <i r="3">
      <x v="296"/>
      <x v="331"/>
    </i>
    <i r="3">
      <x v="297"/>
      <x v="332"/>
    </i>
    <i r="3">
      <x v="298"/>
      <x v="333"/>
    </i>
    <i r="3">
      <x v="299"/>
      <x v="334"/>
    </i>
    <i r="3">
      <x v="300"/>
      <x v="335"/>
    </i>
    <i r="3">
      <x v="301"/>
      <x v="336"/>
    </i>
    <i r="3">
      <x v="302"/>
      <x v="337"/>
    </i>
    <i r="3">
      <x v="303"/>
      <x v="338"/>
    </i>
    <i r="3">
      <x v="304"/>
      <x v="339"/>
    </i>
    <i r="3">
      <x v="305"/>
      <x v="340"/>
    </i>
    <i t="default" r="1">
      <x v="1"/>
    </i>
    <i t="default">
      <x v="3"/>
    </i>
    <i>
      <x v="11"/>
      <x/>
      <x v="1"/>
      <x/>
      <x v="1"/>
    </i>
    <i r="4">
      <x v="304"/>
    </i>
    <i r="4">
      <x v="341"/>
    </i>
    <i r="4">
      <x v="342"/>
    </i>
    <i t="default" r="1">
      <x/>
    </i>
    <i r="1">
      <x v="1"/>
      <x v="1"/>
      <x v="306"/>
      <x v="343"/>
    </i>
    <i r="3">
      <x v="307"/>
      <x v="344"/>
    </i>
    <i r="3">
      <x v="308"/>
      <x v="345"/>
    </i>
    <i r="3">
      <x v="309"/>
      <x v="346"/>
    </i>
    <i r="3">
      <x v="310"/>
      <x v="347"/>
    </i>
    <i r="3">
      <x v="311"/>
      <x v="348"/>
    </i>
    <i r="3">
      <x v="312"/>
      <x v="349"/>
    </i>
    <i r="3">
      <x v="313"/>
      <x v="350"/>
    </i>
    <i r="3">
      <x v="314"/>
      <x v="351"/>
    </i>
    <i t="default" r="1">
      <x v="1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61" numFmtId="4"/>
    <dataField name=" Håp-ers tkr" fld="16" subtotal="average" baseField="7" baseItem="45" numFmtId="2"/>
    <dataField name=" Total ers tkr" fld="20" baseField="0" baseItem="0" numFmtId="1"/>
  </dataFields>
  <formats count="18">
    <format dxfId="202">
      <pivotArea type="all" dataOnly="0" outline="0" fieldPosition="0"/>
    </format>
    <format dxfId="201">
      <pivotArea field="8" type="button" dataOnly="0" labelOnly="1" outline="0" axis="axisRow" fieldPosition="3"/>
    </format>
    <format dxfId="200">
      <pivotArea dataOnly="0" labelOnly="1" grandRow="1" outline="0" fieldPosition="0"/>
    </format>
    <format dxfId="199">
      <pivotArea dataOnly="0" labelOnly="1" outline="0" fieldPosition="0">
        <references count="1">
          <reference field="7" count="0"/>
        </references>
      </pivotArea>
    </format>
    <format dxfId="198">
      <pivotArea dataOnly="0" labelOnly="1" outline="0" fieldPosition="0">
        <references count="1">
          <reference field="7" count="0"/>
        </references>
      </pivotArea>
    </format>
    <format dxfId="197">
      <pivotArea dataOnly="0" labelOnly="1" outline="0" fieldPosition="0">
        <references count="1">
          <reference field="8" count="0"/>
        </references>
      </pivotArea>
    </format>
    <format dxfId="196">
      <pivotArea field="2" type="button" dataOnly="0" labelOnly="1" outline="0" axis="axisRow" fieldPosition="0"/>
    </format>
    <format dxfId="195">
      <pivotArea field="7" type="button" dataOnly="0" labelOnly="1" outline="0" axis="axisRow" fieldPosition="4"/>
    </format>
    <format dxfId="194">
      <pivotArea field="8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2">
      <pivotArea dataOnly="0" labelOnly="1" outline="0" fieldPosition="0">
        <references count="1">
          <reference field="0" count="0"/>
        </references>
      </pivotArea>
    </format>
    <format dxfId="191">
      <pivotArea dataOnly="0" labelOnly="1" outline="0" fieldPosition="0">
        <references count="1">
          <reference field="2" count="0"/>
        </references>
      </pivotArea>
    </format>
    <format dxfId="190">
      <pivotArea outline="0" fieldPosition="0">
        <references count="1">
          <reference field="4294967294" count="1">
            <x v="0"/>
          </reference>
        </references>
      </pivotArea>
    </format>
    <format dxfId="189">
      <pivotArea field="6" type="button" dataOnly="0" labelOnly="1" outline="0" axis="axisRow" fieldPosition="2"/>
    </format>
    <format dxfId="188">
      <pivotArea outline="0" fieldPosition="0">
        <references count="1">
          <reference field="4294967294" count="1" selected="0">
            <x v="1"/>
          </reference>
        </references>
      </pivotArea>
    </format>
    <format dxfId="187">
      <pivotArea type="topRight" dataOnly="0" labelOnly="1" outline="0" fieldPosition="0"/>
    </format>
    <format dxfId="1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5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9419E9-EF85-49E1-9C16-3DEC46CC4B8D}" name="Pivottabell13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8:I144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showAll="0" defaultSubtotal="0">
      <items count="14">
        <item x="13"/>
        <item x="12"/>
        <item x="0"/>
        <item x="1"/>
        <item x="3"/>
        <item x="4"/>
        <item x="5"/>
        <item x="6"/>
        <item x="7"/>
        <item x="8"/>
        <item x="9"/>
        <item x="10"/>
        <item x="11"/>
        <item x="2"/>
      </items>
    </pivotField>
    <pivotField axis="axisRow" compact="0" outline="0" showAll="0">
      <items count="36">
        <item h="1" x="34"/>
        <item h="1" x="32"/>
        <item h="1" x="9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3"/>
        <item x="22"/>
        <item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compact="0" outline="0" showAll="0"/>
    <pivotField axis="axisRow" compact="0" outline="0" showAll="0">
      <items count="5">
        <item x="0"/>
        <item x="2"/>
        <item x="1"/>
        <item x="3"/>
        <item t="default"/>
      </items>
    </pivotField>
    <pivotField compact="0" outline="0" showAll="0" defaultSubtotal="0"/>
    <pivotField name="Kurs-ansvarig inst" axis="axisRow" compact="0" outline="0" showAll="0">
      <items count="28">
        <item x="4"/>
        <item x="5"/>
        <item x="25"/>
        <item x="21"/>
        <item x="23"/>
        <item x="7"/>
        <item x="17"/>
        <item x="12"/>
        <item x="13"/>
        <item x="11"/>
        <item x="2"/>
        <item x="1"/>
        <item x="8"/>
        <item x="3"/>
        <item x="6"/>
        <item x="19"/>
        <item x="15"/>
        <item x="20"/>
        <item x="18"/>
        <item x="24"/>
        <item x="14"/>
        <item x="0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25">
    <i>
      <x v="21"/>
      <x/>
      <x/>
      <x/>
      <x/>
      <x v="46"/>
    </i>
    <i r="5">
      <x v="90"/>
    </i>
    <i r="5">
      <x v="214"/>
    </i>
    <i r="5">
      <x v="408"/>
    </i>
    <i r="5">
      <x v="549"/>
    </i>
    <i t="default" r="3">
      <x/>
    </i>
    <i t="default" r="2">
      <x/>
    </i>
    <i t="default" r="1">
      <x/>
    </i>
    <i r="1">
      <x v="1"/>
      <x v="1"/>
      <x/>
      <x/>
      <x v="210"/>
    </i>
    <i r="4">
      <x v="496"/>
      <x v="229"/>
    </i>
    <i r="4">
      <x v="497"/>
      <x v="192"/>
    </i>
    <i r="4">
      <x v="498"/>
      <x v="200"/>
    </i>
    <i r="4">
      <x v="499"/>
      <x v="382"/>
    </i>
    <i r="4">
      <x v="500"/>
      <x v="178"/>
    </i>
    <i r="4">
      <x v="501"/>
      <x v="197"/>
    </i>
    <i r="4">
      <x v="502"/>
      <x v="94"/>
    </i>
    <i r="4">
      <x v="503"/>
      <x v="190"/>
    </i>
    <i r="4">
      <x v="504"/>
      <x v="465"/>
    </i>
    <i r="4">
      <x v="505"/>
      <x v="43"/>
    </i>
    <i r="4">
      <x v="506"/>
      <x v="44"/>
    </i>
    <i r="4">
      <x v="507"/>
      <x v="42"/>
    </i>
    <i r="4">
      <x v="508"/>
      <x v="592"/>
    </i>
    <i r="4">
      <x v="509"/>
      <x v="117"/>
    </i>
    <i t="default" r="3">
      <x/>
    </i>
    <i t="default" r="2">
      <x v="1"/>
    </i>
    <i r="2">
      <x v="3"/>
      <x/>
      <x/>
      <x v="471"/>
    </i>
    <i r="4">
      <x v="496"/>
      <x v="229"/>
    </i>
    <i r="4">
      <x v="497"/>
      <x v="192"/>
    </i>
    <i r="4">
      <x v="498"/>
      <x v="200"/>
    </i>
    <i r="4">
      <x v="499"/>
      <x v="382"/>
    </i>
    <i r="4">
      <x v="500"/>
      <x v="178"/>
    </i>
    <i r="4">
      <x v="501"/>
      <x v="197"/>
    </i>
    <i r="4">
      <x v="502"/>
      <x v="94"/>
    </i>
    <i r="4">
      <x v="503"/>
      <x v="190"/>
    </i>
    <i r="4">
      <x v="504"/>
      <x v="465"/>
    </i>
    <i r="4">
      <x v="505"/>
      <x v="43"/>
    </i>
    <i r="4">
      <x v="506"/>
      <x v="44"/>
    </i>
    <i r="4">
      <x v="507"/>
      <x v="42"/>
    </i>
    <i r="4">
      <x v="508"/>
      <x v="592"/>
    </i>
    <i r="4">
      <x v="509"/>
      <x v="117"/>
    </i>
    <i t="default" r="3">
      <x/>
    </i>
    <i t="default" r="2">
      <x v="3"/>
    </i>
    <i t="default" r="1">
      <x v="1"/>
    </i>
    <i t="default">
      <x v="21"/>
    </i>
    <i>
      <x v="22"/>
      <x/>
      <x/>
      <x/>
      <x/>
      <x v="46"/>
    </i>
    <i r="5">
      <x v="90"/>
    </i>
    <i r="5">
      <x v="215"/>
    </i>
    <i r="5">
      <x v="408"/>
    </i>
    <i r="5">
      <x v="549"/>
    </i>
    <i t="default" r="3">
      <x/>
    </i>
    <i t="default" r="2">
      <x/>
    </i>
    <i t="default" r="1">
      <x/>
    </i>
    <i r="1">
      <x v="1"/>
      <x v="1"/>
      <x/>
      <x/>
      <x v="210"/>
    </i>
    <i r="5">
      <x v="561"/>
    </i>
    <i r="4">
      <x v="464"/>
      <x v="110"/>
    </i>
    <i r="4">
      <x v="465"/>
      <x v="59"/>
    </i>
    <i r="4">
      <x v="466"/>
      <x v="207"/>
    </i>
    <i r="4">
      <x v="467"/>
      <x v="254"/>
    </i>
    <i r="4">
      <x v="468"/>
      <x v="413"/>
    </i>
    <i r="4">
      <x v="469"/>
      <x v="274"/>
    </i>
    <i r="4">
      <x v="470"/>
      <x v="468"/>
    </i>
    <i r="4">
      <x v="471"/>
      <x v="387"/>
    </i>
    <i r="4">
      <x v="472"/>
      <x v="255"/>
    </i>
    <i r="4">
      <x v="473"/>
      <x v="384"/>
    </i>
    <i r="4">
      <x v="474"/>
      <x v="275"/>
    </i>
    <i r="4">
      <x v="475"/>
      <x v="2"/>
    </i>
    <i r="4">
      <x v="476"/>
      <x v="385"/>
    </i>
    <i t="default" r="3">
      <x/>
    </i>
    <i t="default" r="2">
      <x v="1"/>
    </i>
    <i r="2">
      <x v="3"/>
      <x/>
      <x/>
      <x v="470"/>
    </i>
    <i r="5">
      <x v="561"/>
    </i>
    <i r="4">
      <x v="464"/>
      <x v="110"/>
    </i>
    <i r="4">
      <x v="465"/>
      <x v="59"/>
    </i>
    <i r="4">
      <x v="466"/>
      <x v="207"/>
    </i>
    <i r="4">
      <x v="467"/>
      <x v="254"/>
    </i>
    <i r="4">
      <x v="468"/>
      <x v="413"/>
    </i>
    <i r="4">
      <x v="469"/>
      <x v="274"/>
    </i>
    <i r="4">
      <x v="470"/>
      <x v="468"/>
    </i>
    <i r="4">
      <x v="471"/>
      <x v="387"/>
    </i>
    <i r="4">
      <x v="472"/>
      <x v="255"/>
    </i>
    <i r="4">
      <x v="473"/>
      <x v="384"/>
    </i>
    <i r="4">
      <x v="474"/>
      <x v="275"/>
    </i>
    <i r="4">
      <x v="475"/>
      <x v="2"/>
    </i>
    <i r="4">
      <x v="476"/>
      <x v="385"/>
    </i>
    <i t="default" r="3">
      <x/>
    </i>
    <i t="default" r="2">
      <x v="3"/>
    </i>
    <i t="default" r="1">
      <x v="1"/>
    </i>
    <i t="default">
      <x v="22"/>
    </i>
    <i>
      <x v="23"/>
      <x/>
      <x/>
      <x/>
      <x/>
      <x v="46"/>
    </i>
    <i r="5">
      <x v="214"/>
    </i>
    <i r="5">
      <x v="408"/>
    </i>
    <i r="5">
      <x v="549"/>
    </i>
    <i r="4">
      <x v="562"/>
      <x v="90"/>
    </i>
    <i t="default" r="3">
      <x/>
    </i>
    <i t="default" r="2">
      <x/>
    </i>
    <i t="default" r="1">
      <x/>
    </i>
    <i r="1">
      <x v="1"/>
      <x v="1"/>
      <x/>
      <x/>
      <x v="210"/>
    </i>
    <i r="4">
      <x v="525"/>
      <x v="195"/>
    </i>
    <i r="4">
      <x v="526"/>
      <x v="209"/>
    </i>
    <i r="4">
      <x v="528"/>
      <x v="607"/>
    </i>
    <i r="4">
      <x v="529"/>
      <x v="115"/>
    </i>
    <i r="4">
      <x v="530"/>
      <x v="565"/>
    </i>
    <i r="4">
      <x v="531"/>
      <x v="463"/>
    </i>
    <i r="4">
      <x v="532"/>
      <x v="3"/>
    </i>
    <i r="4">
      <x v="533"/>
      <x v="576"/>
    </i>
    <i t="default" r="3">
      <x/>
    </i>
    <i r="3">
      <x v="1"/>
      <x v="527"/>
      <x v="180"/>
    </i>
    <i t="default" r="3">
      <x v="1"/>
    </i>
    <i t="default" r="2">
      <x v="1"/>
    </i>
    <i r="2">
      <x v="3"/>
      <x/>
      <x/>
      <x v="469"/>
    </i>
    <i r="4">
      <x v="525"/>
      <x v="195"/>
    </i>
    <i r="4">
      <x v="526"/>
      <x v="209"/>
    </i>
    <i r="4">
      <x v="528"/>
      <x v="607"/>
    </i>
    <i r="4">
      <x v="529"/>
      <x v="115"/>
    </i>
    <i r="4">
      <x v="530"/>
      <x v="565"/>
    </i>
    <i r="4">
      <x v="531"/>
      <x v="463"/>
    </i>
    <i r="4">
      <x v="532"/>
      <x v="3"/>
    </i>
    <i r="4">
      <x v="533"/>
      <x v="576"/>
    </i>
    <i t="default" r="3">
      <x/>
    </i>
    <i r="3">
      <x v="1"/>
      <x v="527"/>
      <x v="180"/>
    </i>
    <i t="default" r="3">
      <x v="1"/>
    </i>
    <i t="default" r="2">
      <x v="3"/>
    </i>
    <i t="default" r="1">
      <x v="1"/>
    </i>
    <i t="default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0" hier="-1"/>
  </pageFields>
  <dataFields count="3">
    <dataField name=" Antal håp" fld="17" baseField="5" baseItem="565" numFmtId="2"/>
    <dataField name=" Håp-ers tkr" fld="16" subtotal="average" baseField="7" baseItem="32" numFmtId="2"/>
    <dataField name=" Total ers tkr" fld="20" baseField="0" baseItem="0" numFmtId="1"/>
  </dataFields>
  <formats count="17">
    <format dxfId="184">
      <pivotArea type="all" dataOnly="0" outline="0" fieldPosition="0"/>
    </format>
    <format dxfId="183">
      <pivotArea field="8" type="button" dataOnly="0" labelOnly="1" outline="0" axis="axisRow" fieldPosition="4"/>
    </format>
    <format dxfId="182">
      <pivotArea dataOnly="0" labelOnly="1" grandRow="1" outline="0" fieldPosition="0"/>
    </format>
    <format dxfId="181">
      <pivotArea dataOnly="0" labelOnly="1" outline="0" fieldPosition="0">
        <references count="1">
          <reference field="7" count="0"/>
        </references>
      </pivotArea>
    </format>
    <format dxfId="180">
      <pivotArea dataOnly="0" labelOnly="1" outline="0" fieldPosition="0">
        <references count="1">
          <reference field="2" count="0"/>
        </references>
      </pivotArea>
    </format>
    <format dxfId="179">
      <pivotArea dataOnly="0" labelOnly="1" outline="0" fieldPosition="0">
        <references count="1">
          <reference field="2" count="0"/>
        </references>
      </pivotArea>
    </format>
    <format dxfId="178">
      <pivotArea dataOnly="0" labelOnly="1" outline="0" fieldPosition="0">
        <references count="1">
          <reference field="7" count="0"/>
        </references>
      </pivotArea>
    </format>
    <format dxfId="177">
      <pivotArea dataOnly="0" labelOnly="1" outline="0" fieldPosition="0">
        <references count="1">
          <reference field="8" count="0"/>
        </references>
      </pivotArea>
    </format>
    <format dxfId="176">
      <pivotArea field="2" type="button" dataOnly="0" labelOnly="1" outline="0" axis="axisRow" fieldPosition="0"/>
    </format>
    <format dxfId="175">
      <pivotArea field="7" type="button" dataOnly="0" labelOnly="1" outline="0" axis="axisRow" fieldPosition="5"/>
    </format>
    <format dxfId="174">
      <pivotArea field="8" type="button" dataOnly="0" labelOnly="1" outline="0" axis="axisRow" fieldPosition="4"/>
    </format>
    <format dxfId="1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2">
      <pivotArea dataOnly="0" labelOnly="1" outline="0" fieldPosition="0">
        <references count="1">
          <reference field="0" count="0"/>
        </references>
      </pivotArea>
    </format>
    <format dxfId="171">
      <pivotArea field="6" type="button" dataOnly="0" labelOnly="1" outline="0" axis="axisRow" fieldPosition="3"/>
    </format>
    <format dxfId="170">
      <pivotArea outline="0" fieldPosition="0">
        <references count="1">
          <reference field="4294967294" count="1" selected="0">
            <x v="1"/>
          </reference>
        </references>
      </pivotArea>
    </format>
    <format dxfId="16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68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0EC297-D519-4055-AE20-176513317D15}" name="Pivottabell1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5:H126" firstHeaderRow="1" firstDataRow="2" firstDataCol="5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h="1" x="1"/>
        <item h="1" x="3"/>
        <item h="1" x="4"/>
        <item h="1" x="5"/>
        <item h="1" x="6"/>
        <item h="1" x="7"/>
        <item h="1" x="8"/>
        <item h="1" x="9"/>
        <item x="10"/>
        <item h="1" x="11"/>
        <item h="1" x="2"/>
      </items>
    </pivotField>
    <pivotField axis="axisRow" compact="0" outline="0" multipleItemSelectionAllowed="1" showAll="0" sortType="ascending">
      <items count="36">
        <item x="25"/>
        <item h="1" x="2"/>
        <item h="1" x="19"/>
        <item h="1" x="20"/>
        <item x="26"/>
        <item h="1" x="29"/>
        <item h="1" x="9"/>
        <item h="1" x="3"/>
        <item h="1" x="32"/>
        <item h="1"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h="1" x="13"/>
        <item h="1" x="6"/>
        <item h="1" x="7"/>
        <item h="1" x="8"/>
        <item h="1" x="10"/>
        <item h="1" x="4"/>
        <item x="27"/>
        <item h="1" x="28"/>
        <item h="1" x="11"/>
        <item h="1" x="12"/>
        <item h="1" x="34"/>
        <item t="default"/>
      </items>
    </pivotField>
    <pivotField compact="0" outline="0" showAll="0"/>
    <pivotField compact="0" outline="0" showAll="0" defaultSubtotal="0"/>
    <pivotField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7"/>
        <item x="11"/>
        <item x="4"/>
        <item x="19"/>
        <item x="2"/>
        <item x="3"/>
        <item x="18"/>
        <item x="17"/>
        <item x="5"/>
        <item x="20"/>
        <item x="25"/>
        <item x="21"/>
        <item x="23"/>
        <item x="12"/>
        <item x="13"/>
        <item x="1"/>
        <item x="8"/>
        <item x="6"/>
        <item x="15"/>
        <item x="24"/>
        <item x="14"/>
        <item x="0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10">
    <i>
      <x/>
      <x/>
      <x v="4"/>
      <x/>
      <x v="46"/>
    </i>
    <i r="4">
      <x v="90"/>
    </i>
    <i r="4">
      <x v="214"/>
    </i>
    <i r="4">
      <x v="408"/>
    </i>
    <i r="4">
      <x v="547"/>
    </i>
    <i r="4">
      <x v="594"/>
    </i>
    <i t="default" r="2">
      <x v="4"/>
    </i>
    <i t="default" r="1">
      <x/>
    </i>
    <i r="1">
      <x v="1"/>
      <x v="4"/>
      <x/>
      <x v="210"/>
    </i>
    <i r="4">
      <x v="557"/>
    </i>
    <i r="4">
      <x v="593"/>
    </i>
    <i r="3">
      <x v="1"/>
      <x v="176"/>
    </i>
    <i r="3">
      <x v="3"/>
      <x v="188"/>
    </i>
    <i r="3">
      <x v="4"/>
      <x v="291"/>
    </i>
    <i r="3">
      <x v="6"/>
      <x v="262"/>
    </i>
    <i r="3">
      <x v="7"/>
      <x v="301"/>
    </i>
    <i r="3">
      <x v="8"/>
      <x v="378"/>
    </i>
    <i r="3">
      <x v="9"/>
      <x v="27"/>
    </i>
    <i r="3">
      <x v="10"/>
      <x v="28"/>
    </i>
    <i r="3">
      <x v="11"/>
      <x v="29"/>
    </i>
    <i r="3">
      <x v="12"/>
      <x v="76"/>
    </i>
    <i r="3">
      <x v="13"/>
      <x v="18"/>
    </i>
    <i r="3">
      <x v="14"/>
      <x v="575"/>
    </i>
    <i r="3">
      <x v="15"/>
      <x v="366"/>
    </i>
    <i r="3">
      <x v="16"/>
      <x v="225"/>
    </i>
    <i r="3">
      <x v="17"/>
      <x v="108"/>
    </i>
    <i r="3">
      <x v="18"/>
      <x v="292"/>
    </i>
    <i r="3">
      <x v="562"/>
      <x v="439"/>
    </i>
    <i t="default" r="2">
      <x v="4"/>
    </i>
    <i r="2">
      <x v="5"/>
      <x v="2"/>
      <x v="12"/>
    </i>
    <i t="default" r="2">
      <x v="5"/>
    </i>
    <i r="2">
      <x v="8"/>
      <x v="5"/>
      <x v="419"/>
    </i>
    <i t="default" r="2">
      <x v="8"/>
    </i>
    <i t="default" r="1">
      <x v="1"/>
    </i>
    <i t="default">
      <x/>
    </i>
    <i>
      <x v="4"/>
      <x/>
      <x v="4"/>
      <x/>
      <x v="46"/>
    </i>
    <i r="4">
      <x v="90"/>
    </i>
    <i r="4">
      <x v="214"/>
    </i>
    <i r="4">
      <x v="408"/>
    </i>
    <i r="4">
      <x v="547"/>
    </i>
    <i r="4">
      <x v="594"/>
    </i>
    <i t="default" r="2">
      <x v="4"/>
    </i>
    <i t="default" r="1">
      <x/>
    </i>
    <i r="1">
      <x v="1"/>
      <x/>
      <x v="96"/>
      <x v="510"/>
    </i>
    <i r="3">
      <x v="97"/>
      <x v="509"/>
    </i>
    <i r="3">
      <x v="101"/>
      <x v="501"/>
    </i>
    <i t="default" r="2">
      <x/>
    </i>
    <i r="2">
      <x v="1"/>
      <x v="100"/>
      <x v="508"/>
    </i>
    <i t="default" r="2">
      <x v="1"/>
    </i>
    <i r="2">
      <x v="3"/>
      <x v="111"/>
      <x v="499"/>
    </i>
    <i t="default" r="2">
      <x v="3"/>
    </i>
    <i r="2">
      <x v="4"/>
      <x/>
      <x v="210"/>
    </i>
    <i r="4">
      <x v="437"/>
    </i>
    <i r="4">
      <x v="593"/>
    </i>
    <i r="3">
      <x v="98"/>
      <x v="507"/>
    </i>
    <i r="3">
      <x v="99"/>
      <x v="511"/>
    </i>
    <i r="3">
      <x v="102"/>
      <x v="502"/>
    </i>
    <i r="3">
      <x v="105"/>
      <x v="503"/>
    </i>
    <i r="3">
      <x v="106"/>
      <x v="494"/>
    </i>
    <i r="3">
      <x v="108"/>
      <x v="514"/>
    </i>
    <i r="3">
      <x v="109"/>
      <x v="504"/>
    </i>
    <i r="3">
      <x v="110"/>
      <x v="492"/>
    </i>
    <i r="3">
      <x v="112"/>
      <x v="497"/>
    </i>
    <i r="3">
      <x v="113"/>
      <x v="495"/>
    </i>
    <i r="3">
      <x v="115"/>
      <x v="513"/>
    </i>
    <i r="3">
      <x v="116"/>
      <x v="493"/>
    </i>
    <i r="3">
      <x v="117"/>
      <x v="512"/>
    </i>
    <i r="3">
      <x v="118"/>
      <x v="506"/>
    </i>
    <i t="default" r="2">
      <x v="4"/>
    </i>
    <i r="2">
      <x v="5"/>
      <x v="104"/>
      <x v="500"/>
    </i>
    <i t="default" r="2">
      <x v="5"/>
    </i>
    <i r="2">
      <x v="6"/>
      <x v="107"/>
      <x v="498"/>
    </i>
    <i t="default" r="2">
      <x v="6"/>
    </i>
    <i r="2">
      <x v="8"/>
      <x v="103"/>
      <x v="505"/>
    </i>
    <i r="3">
      <x v="114"/>
      <x v="496"/>
    </i>
    <i t="default" r="2">
      <x v="8"/>
    </i>
    <i t="default" r="1">
      <x v="1"/>
    </i>
    <i t="default">
      <x v="4"/>
    </i>
    <i>
      <x v="30"/>
      <x/>
      <x v="4"/>
      <x/>
      <x v="46"/>
    </i>
    <i r="4">
      <x v="90"/>
    </i>
    <i r="4">
      <x v="214"/>
    </i>
    <i r="4">
      <x v="408"/>
    </i>
    <i r="4">
      <x v="547"/>
    </i>
    <i r="4">
      <x v="594"/>
    </i>
    <i t="default" r="2">
      <x v="4"/>
    </i>
    <i t="default" r="1">
      <x/>
    </i>
    <i r="1">
      <x v="1"/>
      <x v="2"/>
      <x v="178"/>
      <x v="268"/>
    </i>
    <i t="default" r="2">
      <x v="2"/>
    </i>
    <i r="2">
      <x v="4"/>
      <x/>
      <x v="210"/>
    </i>
    <i r="4">
      <x v="438"/>
    </i>
    <i r="4">
      <x v="562"/>
    </i>
    <i r="4">
      <x v="593"/>
    </i>
    <i r="3">
      <x v="171"/>
      <x v="454"/>
    </i>
    <i r="3">
      <x v="173"/>
      <x v="152"/>
    </i>
    <i r="3">
      <x v="174"/>
      <x v="606"/>
    </i>
    <i r="3">
      <x v="175"/>
      <x v="604"/>
    </i>
    <i r="3">
      <x v="176"/>
      <x v="605"/>
    </i>
    <i r="3">
      <x v="177"/>
      <x v="600"/>
    </i>
    <i r="4">
      <x v="603"/>
    </i>
    <i r="3">
      <x v="179"/>
      <x v="602"/>
    </i>
    <i r="3">
      <x v="180"/>
      <x v="153"/>
    </i>
    <i r="3">
      <x v="181"/>
      <x v="601"/>
    </i>
    <i r="3">
      <x v="182"/>
      <x v="224"/>
    </i>
    <i r="3">
      <x v="183"/>
      <x v="120"/>
    </i>
    <i t="default" r="2">
      <x v="4"/>
    </i>
    <i r="2">
      <x v="5"/>
      <x v="172"/>
      <x v="12"/>
    </i>
    <i t="default" r="2">
      <x v="5"/>
    </i>
    <i t="default" r="1">
      <x v="1"/>
    </i>
    <i t="default">
      <x v="3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45" numFmtId="2"/>
    <dataField name=" Total ers tkr" fld="20" baseField="0" baseItem="0" numFmtId="1"/>
  </dataFields>
  <formats count="19">
    <format dxfId="167">
      <pivotArea type="all" dataOnly="0" outline="0" fieldPosition="0"/>
    </format>
    <format dxfId="166">
      <pivotArea field="8" type="button" dataOnly="0" labelOnly="1" outline="0" axis="axisRow" fieldPosition="3"/>
    </format>
    <format dxfId="165">
      <pivotArea dataOnly="0" labelOnly="1" grandRow="1" outline="0" fieldPosition="0"/>
    </format>
    <format dxfId="164">
      <pivotArea dataOnly="0" labelOnly="1" outline="0" fieldPosition="0">
        <references count="1">
          <reference field="7" count="0"/>
        </references>
      </pivotArea>
    </format>
    <format dxfId="163">
      <pivotArea dataOnly="0" labelOnly="1" outline="0" fieldPosition="0">
        <references count="1">
          <reference field="7" count="0"/>
        </references>
      </pivotArea>
    </format>
    <format dxfId="162">
      <pivotArea dataOnly="0" labelOnly="1" outline="0" fieldPosition="0">
        <references count="1">
          <reference field="8" count="0"/>
        </references>
      </pivotArea>
    </format>
    <format dxfId="161">
      <pivotArea field="2" type="button" dataOnly="0" labelOnly="1" outline="0" axis="axisRow" fieldPosition="0"/>
    </format>
    <format dxfId="160">
      <pivotArea field="7" type="button" dataOnly="0" labelOnly="1" outline="0" axis="axisRow" fieldPosition="4"/>
    </format>
    <format dxfId="159">
      <pivotArea field="8" type="button" dataOnly="0" labelOnly="1" outline="0" axis="axisRow" fieldPosition="3"/>
    </format>
    <format dxfId="1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">
      <pivotArea dataOnly="0" labelOnly="1" outline="0" fieldPosition="0">
        <references count="1">
          <reference field="0" count="0"/>
        </references>
      </pivotArea>
    </format>
    <format dxfId="156">
      <pivotArea outline="0" fieldPosition="0">
        <references count="1">
          <reference field="4294967294" count="1">
            <x v="0"/>
          </reference>
        </references>
      </pivotArea>
    </format>
    <format dxfId="155">
      <pivotArea field="6" type="button" dataOnly="0" labelOnly="1" outline="0" axis="axisRow" fieldPosition="2"/>
    </format>
    <format dxfId="154">
      <pivotArea field="5" type="button" dataOnly="0" labelOnly="1" outline="0"/>
    </format>
    <format dxfId="153">
      <pivotArea outline="0" fieldPosition="0">
        <references count="1">
          <reference field="4294967294" count="1" selected="0">
            <x v="1"/>
          </reference>
        </references>
      </pivotArea>
    </format>
    <format dxfId="152">
      <pivotArea outline="0" fieldPosition="0">
        <references count="1">
          <reference field="4294967294" count="1" selected="0">
            <x v="1"/>
          </reference>
        </references>
      </pivotArea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9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463C65-7230-454C-867F-B2DD34C36941}" name="Pivottabell2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1:I133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x="10"/>
        <item h="1" x="13"/>
        <item h="1" x="12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1"/>
        <item h="1" x="2"/>
      </items>
    </pivotField>
    <pivotField axis="axisRow" compact="0" outline="0" multipleItemSelectionAllowed="1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h="1" x="32"/>
        <item h="1"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h="1" x="13"/>
        <item h="1" x="6"/>
        <item h="1" x="7"/>
        <item h="1" x="8"/>
        <item h="1" x="10"/>
        <item h="1" x="4"/>
        <item h="1" x="27"/>
        <item x="28"/>
        <item h="1" x="11"/>
        <item h="1" x="12"/>
        <item h="1" x="34"/>
        <item t="default"/>
      </items>
    </pivotField>
    <pivotField axis="axisRow" compact="0" outline="0" showAll="0">
      <items count="59">
        <item x="33"/>
        <item x="34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35"/>
        <item x="39"/>
        <item x="57"/>
        <item x="56"/>
        <item x="55"/>
        <item x="0"/>
        <item x="1"/>
        <item x="2"/>
        <item x="3"/>
        <item x="4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0"/>
        <item x="32"/>
        <item x="52"/>
        <item x="53"/>
        <item x="54"/>
        <item x="6"/>
        <item x="7"/>
        <item x="8"/>
        <item x="5"/>
        <item t="default"/>
      </items>
    </pivotField>
    <pivotField compact="0" outline="0" showAll="0" defaultSubtotal="0"/>
    <pivotField compact="0" outline="0" showAll="0" defaultSubtotal="0">
      <items count="19">
        <item x="0"/>
        <item x="1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Kurs-ansvarig inst" axis="axisRow" compact="0" outline="0" showAll="0" defaultSubtotal="0">
      <items count="27">
        <item x="7"/>
        <item x="11"/>
        <item x="4"/>
        <item x="19"/>
        <item x="2"/>
        <item x="3"/>
        <item x="18"/>
        <item x="17"/>
        <item x="5"/>
        <item x="20"/>
        <item x="25"/>
        <item x="21"/>
        <item x="23"/>
        <item x="12"/>
        <item x="13"/>
        <item x="1"/>
        <item x="8"/>
        <item x="6"/>
        <item x="15"/>
        <item x="24"/>
        <item x="14"/>
        <item x="0"/>
        <item x="10"/>
        <item x="16"/>
        <item x="22"/>
        <item m="1" x="26"/>
        <item x="9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3"/>
    <field x="0"/>
    <field x="6"/>
    <field x="8"/>
    <field x="7"/>
  </rowFields>
  <rowItems count="121">
    <i>
      <x v="31"/>
      <x v="5"/>
      <x/>
      <x v="4"/>
      <x/>
      <x v="46"/>
    </i>
    <i r="5">
      <x v="90"/>
    </i>
    <i r="5">
      <x v="214"/>
    </i>
    <i r="5">
      <x v="408"/>
    </i>
    <i r="5">
      <x v="547"/>
    </i>
    <i r="5">
      <x v="594"/>
    </i>
    <i t="default" r="2">
      <x/>
    </i>
    <i r="2">
      <x v="1"/>
      <x v="4"/>
      <x/>
      <x v="437"/>
    </i>
    <i r="5">
      <x v="593"/>
    </i>
    <i t="default" r="2">
      <x v="1"/>
    </i>
    <i t="default" r="1">
      <x v="5"/>
    </i>
    <i r="1">
      <x v="6"/>
      <x v="1"/>
      <x v="5"/>
      <x v="353"/>
      <x v="283"/>
    </i>
    <i r="3">
      <x v="9"/>
      <x v="208"/>
      <x v="328"/>
    </i>
    <i r="4">
      <x v="209"/>
      <x v="329"/>
    </i>
    <i r="4">
      <x v="210"/>
      <x v="584"/>
    </i>
    <i r="4">
      <x v="211"/>
      <x v="121"/>
    </i>
    <i t="default" r="2">
      <x v="1"/>
    </i>
    <i t="default" r="1">
      <x v="6"/>
    </i>
    <i r="1">
      <x v="7"/>
      <x v="1"/>
      <x v="4"/>
      <x v="212"/>
      <x v="15"/>
    </i>
    <i r="4">
      <x v="213"/>
      <x v="16"/>
    </i>
    <i r="4">
      <x v="214"/>
      <x v="17"/>
    </i>
    <i r="4">
      <x v="215"/>
      <x v="122"/>
    </i>
    <i r="4">
      <x v="352"/>
      <x v="584"/>
    </i>
    <i r="3">
      <x v="5"/>
      <x v="353"/>
      <x v="283"/>
    </i>
    <i t="default" r="2">
      <x v="1"/>
    </i>
    <i t="default" r="1">
      <x v="7"/>
    </i>
    <i r="1">
      <x v="8"/>
      <x v="1"/>
      <x v="4"/>
      <x/>
      <x v="557"/>
    </i>
    <i r="4">
      <x v="224"/>
      <x v="123"/>
    </i>
    <i r="4">
      <x v="230"/>
      <x v="317"/>
    </i>
    <i r="4">
      <x v="231"/>
      <x v="319"/>
    </i>
    <i r="4">
      <x v="232"/>
      <x v="320"/>
    </i>
    <i r="4">
      <x v="352"/>
      <x v="584"/>
    </i>
    <i r="3">
      <x v="7"/>
      <x v="225"/>
      <x v="123"/>
    </i>
    <i r="4">
      <x v="226"/>
      <x v="318"/>
    </i>
    <i r="4">
      <x v="227"/>
      <x v="568"/>
    </i>
    <i r="4">
      <x v="228"/>
      <x v="327"/>
    </i>
    <i r="4">
      <x v="229"/>
      <x v="326"/>
    </i>
    <i t="default" r="2">
      <x v="1"/>
    </i>
    <i t="default" r="1">
      <x v="8"/>
    </i>
    <i r="1">
      <x v="9"/>
      <x v="1"/>
      <x v="4"/>
      <x/>
      <x v="557"/>
    </i>
    <i r="4">
      <x v="235"/>
      <x v="189"/>
    </i>
    <i r="4">
      <x v="236"/>
      <x v="124"/>
    </i>
    <i r="4">
      <x v="237"/>
      <x v="516"/>
    </i>
    <i r="5">
      <x v="517"/>
    </i>
    <i r="4">
      <x v="238"/>
      <x v="569"/>
    </i>
    <i r="4">
      <x v="239"/>
      <x/>
    </i>
    <i r="5">
      <x v="567"/>
    </i>
    <i r="4">
      <x v="240"/>
      <x v="4"/>
    </i>
    <i r="4">
      <x v="352"/>
      <x v="584"/>
    </i>
    <i r="4">
      <x v="355"/>
      <x v="333"/>
    </i>
    <i r="3">
      <x v="5"/>
      <x v="233"/>
      <x v="145"/>
    </i>
    <i r="4">
      <x v="234"/>
      <x v="146"/>
    </i>
    <i t="default" r="2">
      <x v="1"/>
    </i>
    <i t="default" r="1">
      <x v="9"/>
    </i>
    <i r="1">
      <x v="10"/>
      <x v="1"/>
      <x v="4"/>
      <x v="241"/>
      <x v="321"/>
    </i>
    <i r="4">
      <x v="242"/>
      <x v="322"/>
    </i>
    <i r="4">
      <x v="243"/>
      <x v="323"/>
    </i>
    <i r="4">
      <x v="244"/>
      <x v="125"/>
    </i>
    <i r="4">
      <x v="352"/>
      <x v="584"/>
    </i>
    <i r="3">
      <x v="5"/>
      <x v="353"/>
      <x v="283"/>
    </i>
    <i t="default" r="2">
      <x v="1"/>
    </i>
    <i t="default" r="1">
      <x v="10"/>
    </i>
    <i r="1">
      <x v="11"/>
      <x v="1"/>
      <x v="4"/>
      <x/>
      <x v="557"/>
    </i>
    <i r="4">
      <x v="245"/>
      <x v="126"/>
    </i>
    <i r="4">
      <x v="246"/>
      <x v="383"/>
    </i>
    <i r="4">
      <x v="248"/>
      <x v="324"/>
    </i>
    <i r="4">
      <x v="351"/>
      <x v="388"/>
    </i>
    <i r="4">
      <x v="352"/>
      <x v="584"/>
    </i>
    <i r="3">
      <x v="9"/>
      <x v="247"/>
      <x v="284"/>
    </i>
    <i t="default" r="2">
      <x v="1"/>
    </i>
    <i t="default" r="1">
      <x v="11"/>
    </i>
    <i r="1">
      <x v="12"/>
      <x v="1"/>
      <x v="4"/>
      <x/>
      <x v="557"/>
    </i>
    <i r="4">
      <x v="309"/>
      <x v="127"/>
    </i>
    <i r="4">
      <x v="311"/>
      <x v="325"/>
    </i>
    <i r="4">
      <x v="351"/>
      <x v="388"/>
    </i>
    <i r="4">
      <x v="352"/>
      <x v="584"/>
    </i>
    <i r="3">
      <x v="9"/>
      <x v="310"/>
      <x v="285"/>
    </i>
    <i t="default" r="2">
      <x v="1"/>
    </i>
    <i t="default" r="1">
      <x v="12"/>
    </i>
    <i r="1">
      <x v="13"/>
      <x v="1"/>
      <x v="4"/>
      <x/>
      <x v="558"/>
    </i>
    <i r="4">
      <x v="312"/>
      <x v="68"/>
    </i>
    <i r="4">
      <x v="313"/>
      <x v="570"/>
    </i>
    <i r="4">
      <x v="314"/>
      <x v="389"/>
    </i>
    <i r="4">
      <x v="315"/>
      <x v="107"/>
    </i>
    <i r="5">
      <x v="128"/>
    </i>
    <i r="5">
      <x v="129"/>
    </i>
    <i r="4">
      <x v="316"/>
      <x v="69"/>
    </i>
    <i r="5">
      <x v="70"/>
    </i>
    <i r="4">
      <x v="317"/>
      <x v="432"/>
    </i>
    <i r="4">
      <x v="352"/>
      <x v="585"/>
    </i>
    <i r="5">
      <x v="586"/>
    </i>
    <i t="default" r="2">
      <x v="1"/>
    </i>
    <i t="default" r="1">
      <x v="13"/>
    </i>
    <i r="1">
      <x v="14"/>
      <x v="1"/>
      <x v="5"/>
      <x v="318"/>
      <x v="282"/>
    </i>
    <i r="3">
      <x v="9"/>
      <x v="319"/>
      <x v="130"/>
    </i>
    <i r="4">
      <x v="320"/>
      <x v="336"/>
    </i>
    <i r="4">
      <x v="321"/>
      <x v="337"/>
    </i>
    <i r="4">
      <x v="322"/>
      <x v="338"/>
    </i>
    <i r="4">
      <x v="354"/>
      <x v="583"/>
    </i>
    <i t="default" r="2">
      <x v="1"/>
    </i>
    <i t="default" r="1">
      <x v="14"/>
    </i>
    <i r="1">
      <x v="15"/>
      <x v="1"/>
      <x v="4"/>
      <x v="346"/>
      <x v="193"/>
    </i>
    <i r="4">
      <x v="347"/>
      <x v="330"/>
    </i>
    <i r="4">
      <x v="348"/>
      <x v="332"/>
    </i>
    <i r="4">
      <x v="349"/>
      <x v="131"/>
    </i>
    <i r="4">
      <x v="350"/>
      <x v="269"/>
    </i>
    <i r="4">
      <x v="352"/>
      <x v="584"/>
    </i>
    <i r="4">
      <x v="355"/>
      <x v="333"/>
    </i>
    <i t="default" r="2">
      <x v="1"/>
    </i>
    <i t="default" r="1">
      <x v="15"/>
    </i>
    <i r="1">
      <x v="16"/>
      <x v="1"/>
      <x v="4"/>
      <x/>
      <x v="557"/>
    </i>
    <i r="4">
      <x v="416"/>
      <x v="315"/>
    </i>
    <i r="4">
      <x v="417"/>
      <x v="132"/>
    </i>
    <i r="4">
      <x v="418"/>
      <x v="187"/>
    </i>
    <i r="4">
      <x v="419"/>
      <x v="56"/>
    </i>
    <i r="4">
      <x v="420"/>
      <x v="334"/>
    </i>
    <i r="4">
      <x v="421"/>
      <x v="459"/>
    </i>
    <i t="default" r="2">
      <x v="1"/>
    </i>
    <i t="default" r="1">
      <x v="16"/>
    </i>
    <i t="default">
      <x v="3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94" numFmtId="4"/>
    <dataField name=" Total ers tkr" fld="20" baseField="0" baseItem="0" numFmtId="1"/>
  </dataFields>
  <formats count="18">
    <format dxfId="148">
      <pivotArea type="all" dataOnly="0" outline="0" fieldPosition="0"/>
    </format>
    <format dxfId="147">
      <pivotArea field="8" type="button" dataOnly="0" labelOnly="1" outline="0" axis="axisRow" fieldPosition="4"/>
    </format>
    <format dxfId="146">
      <pivotArea dataOnly="0" labelOnly="1" grandRow="1" outline="0" fieldPosition="0"/>
    </format>
    <format dxfId="145">
      <pivotArea dataOnly="0" labelOnly="1" outline="0" fieldPosition="0">
        <references count="1">
          <reference field="7" count="0"/>
        </references>
      </pivotArea>
    </format>
    <format dxfId="144">
      <pivotArea dataOnly="0" labelOnly="1" outline="0" fieldPosition="0">
        <references count="1">
          <reference field="7" count="0"/>
        </references>
      </pivotArea>
    </format>
    <format dxfId="143">
      <pivotArea dataOnly="0" labelOnly="1" outline="0" fieldPosition="0">
        <references count="1">
          <reference field="8" count="0"/>
        </references>
      </pivotArea>
    </format>
    <format dxfId="142">
      <pivotArea field="2" type="button" dataOnly="0" labelOnly="1" outline="0" axis="axisRow" fieldPosition="0"/>
    </format>
    <format dxfId="141">
      <pivotArea field="7" type="button" dataOnly="0" labelOnly="1" outline="0" axis="axisRow" fieldPosition="5"/>
    </format>
    <format dxfId="140">
      <pivotArea field="8" type="button" dataOnly="0" labelOnly="1" outline="0" axis="axisRow" fieldPosition="4"/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8">
      <pivotArea dataOnly="0" labelOnly="1" outline="0" fieldPosition="0">
        <references count="1">
          <reference field="0" count="0"/>
        </references>
      </pivotArea>
    </format>
    <format dxfId="137">
      <pivotArea outline="0" fieldPosition="0">
        <references count="1">
          <reference field="4294967294" count="1">
            <x v="0"/>
          </reference>
        </references>
      </pivotArea>
    </format>
    <format dxfId="136">
      <pivotArea field="6" type="button" dataOnly="0" labelOnly="1" outline="0" axis="axisRow" fieldPosition="3"/>
    </format>
    <format dxfId="135">
      <pivotArea field="5" type="button" dataOnly="0" labelOnly="1" outline="0"/>
    </format>
    <format dxfId="134">
      <pivotArea outline="0" fieldPosition="0">
        <references count="1">
          <reference field="4294967294" count="1" selected="0">
            <x v="1"/>
          </reference>
        </references>
      </pivotArea>
    </format>
    <format dxfId="1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31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6A98E4-8362-43C7-BDBB-72633BB1975B}" name="Pivottabell3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8:H23" firstHeaderRow="1" firstDataRow="2" firstDataCol="5" rowPageCount="1" colPageCount="1"/>
  <pivotFields count="37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4">
        <item x="10"/>
        <item h="1" x="13"/>
        <item h="1" x="12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1"/>
        <item h="1" x="2"/>
      </items>
    </pivotField>
    <pivotField compact="0" outline="0" showAll="0">
      <items count="36">
        <item h="1" x="25"/>
        <item h="1" x="27"/>
        <item h="1" x="28"/>
        <item x="9"/>
        <item h="1" x="26"/>
        <item h="1" x="34"/>
        <item h="1" x="32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axis="axisRow" compact="0" outline="0" showAll="0">
      <items count="59">
        <item h="1" x="33"/>
        <item h="1" x="34"/>
        <item x="35"/>
        <item h="1" x="36"/>
        <item h="1" x="37"/>
        <item h="1" x="38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39"/>
        <item h="1" x="57"/>
        <item h="1" x="56"/>
        <item h="1" x="55"/>
        <item h="1" x="0"/>
        <item h="1" x="1"/>
        <item h="1" x="2"/>
        <item h="1" x="3"/>
        <item h="1" x="4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1"/>
        <item h="1" x="30"/>
        <item h="1" x="32"/>
        <item h="1" x="52"/>
        <item h="1" x="53"/>
        <item h="1" x="54"/>
        <item h="1" x="6"/>
        <item h="1" x="7"/>
        <item h="1" x="8"/>
        <item h="1" x="5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7">
        <item x="7"/>
        <item x="11"/>
        <item x="4"/>
        <item x="19"/>
        <item x="2"/>
        <item x="3"/>
        <item x="18"/>
        <item x="17"/>
        <item x="5"/>
        <item x="20"/>
        <item x="25"/>
        <item x="21"/>
        <item x="23"/>
        <item x="12"/>
        <item x="13"/>
        <item x="1"/>
        <item x="8"/>
        <item x="6"/>
        <item x="15"/>
        <item x="24"/>
        <item x="14"/>
        <item x="0"/>
        <item x="10"/>
        <item x="16"/>
        <item x="22"/>
        <item m="1" x="26"/>
        <item x="9"/>
      </items>
    </pivotField>
    <pivotField axis="axisRow" compact="0" outline="0" showAll="0" defaultSubtotal="0">
      <items count="619">
        <item x="481"/>
        <item x="482"/>
        <item x="483"/>
        <item x="539"/>
        <item x="0"/>
        <item x="426"/>
        <item x="66"/>
        <item x="542"/>
        <item x="496"/>
        <item x="72"/>
        <item x="478"/>
        <item x="492"/>
        <item x="504"/>
        <item x="505"/>
        <item x="506"/>
        <item x="476"/>
        <item x="477"/>
        <item x="535"/>
        <item x="534"/>
        <item x="541"/>
        <item x="193"/>
        <item x="418"/>
        <item x="509"/>
        <item x="11"/>
        <item x="464"/>
        <item x="411"/>
        <item x="463"/>
        <item x="424"/>
        <item x="479"/>
        <item x="502"/>
        <item x="503"/>
        <item x="474"/>
        <item x="537"/>
        <item x="543"/>
        <item x="412"/>
        <item x="444"/>
        <item x="415"/>
        <item x="427"/>
        <item x="100"/>
        <item x="414"/>
        <item x="416"/>
        <item x="417"/>
        <item x="473"/>
        <item x="516"/>
        <item x="522"/>
        <item x="520"/>
        <item x="517"/>
        <item x="523"/>
        <item x="525"/>
        <item x="519"/>
        <item x="518"/>
        <item x="521"/>
        <item x="524"/>
        <item x="423"/>
        <item x="422"/>
        <item x="37"/>
        <item x="413"/>
        <item x="419"/>
        <item x="420"/>
        <item x="421"/>
        <item x="432"/>
        <item x="433"/>
        <item x="450"/>
        <item x="434"/>
        <item x="435"/>
        <item x="436"/>
        <item x="437"/>
        <item x="438"/>
        <item x="445"/>
        <item x="446"/>
        <item x="428"/>
        <item x="439"/>
        <item x="447"/>
        <item x="448"/>
        <item x="429"/>
        <item x="442"/>
        <item x="480"/>
        <item x="484"/>
        <item x="485"/>
        <item x="498"/>
        <item x="507"/>
        <item x="510"/>
        <item x="514"/>
        <item x="526"/>
        <item x="527"/>
        <item x="536"/>
        <item x="544"/>
        <item x="451"/>
        <item x="455"/>
        <item x="453"/>
        <item x="3"/>
        <item x="2"/>
        <item x="1"/>
        <item x="5"/>
        <item x="409"/>
        <item x="410"/>
        <item x="425"/>
        <item x="430"/>
        <item x="431"/>
        <item x="443"/>
        <item x="457"/>
        <item x="462"/>
        <item x="460"/>
        <item x="466"/>
        <item x="465"/>
        <item x="512"/>
        <item x="508"/>
        <item x="515"/>
        <item x="513"/>
        <item x="467"/>
        <item x="468"/>
        <item x="469"/>
        <item x="470"/>
        <item x="471"/>
        <item x="531"/>
        <item x="452"/>
        <item x="454"/>
        <item x="456"/>
        <item x="472"/>
        <item x="475"/>
        <item x="499"/>
        <item x="493"/>
        <item x="494"/>
        <item x="497"/>
        <item x="440"/>
        <item x="441"/>
        <item x="449"/>
        <item x="82"/>
        <item x="458"/>
        <item x="459"/>
        <item x="461"/>
        <item x="486"/>
        <item x="487"/>
        <item x="489"/>
        <item x="528"/>
        <item x="532"/>
        <item x="529"/>
        <item x="530"/>
        <item x="533"/>
        <item x="540"/>
        <item x="158"/>
        <item x="490"/>
        <item x="488"/>
        <item x="491"/>
        <item x="495"/>
        <item x="500"/>
        <item x="501"/>
        <item x="511"/>
        <item x="538"/>
        <item x="611"/>
        <item x="9"/>
        <item x="580"/>
        <item x="581"/>
        <item x="582"/>
        <item x="583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65"/>
        <item x="601"/>
        <item x="602"/>
        <item x="603"/>
        <item x="604"/>
        <item x="606"/>
        <item x="607"/>
        <item x="605"/>
        <item x="608"/>
        <item x="609"/>
        <item x="610"/>
        <item x="4"/>
        <item x="6"/>
        <item x="7"/>
        <item x="8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m="1" x="618"/>
        <item m="1" x="614"/>
        <item m="1" x="615"/>
        <item m="1" x="617"/>
        <item m="1" x="616"/>
        <item m="1" x="612"/>
        <item m="1" x="61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14">
    <i>
      <x v="2"/>
      <x/>
      <x v="4"/>
      <x/>
      <x v="4"/>
    </i>
    <i r="4">
      <x v="90"/>
    </i>
    <i r="4">
      <x v="92"/>
    </i>
    <i r="3">
      <x v="562"/>
      <x v="91"/>
    </i>
    <i r="4">
      <x v="94"/>
    </i>
    <i r="1">
      <x v="1"/>
      <x v="4"/>
      <x/>
      <x v="38"/>
    </i>
    <i r="3">
      <x v="544"/>
      <x v="87"/>
    </i>
    <i r="3">
      <x v="545"/>
      <x v="115"/>
    </i>
    <i r="3">
      <x v="546"/>
      <x v="89"/>
    </i>
    <i r="3">
      <x v="547"/>
      <x v="116"/>
    </i>
    <i r="3">
      <x v="548"/>
      <x v="88"/>
    </i>
    <i r="3">
      <x v="549"/>
      <x v="117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2" numFmtId="2"/>
    <dataField name=" Total ers tkr" fld="20" baseField="0" baseItem="0" numFmtId="1"/>
  </dataFields>
  <formats count="14">
    <format dxfId="130">
      <pivotArea type="all" dataOnly="0" outline="0" fieldPosition="0"/>
    </format>
    <format dxfId="129">
      <pivotArea field="8" type="button" dataOnly="0" labelOnly="1" outline="0" axis="axisRow" fieldPosition="3"/>
    </format>
    <format dxfId="128">
      <pivotArea dataOnly="0" labelOnly="1" grandRow="1" outline="0" fieldPosition="0"/>
    </format>
    <format dxfId="127">
      <pivotArea dataOnly="0" labelOnly="1" outline="0" fieldPosition="0">
        <references count="1">
          <reference field="7" count="0"/>
        </references>
      </pivotArea>
    </format>
    <format dxfId="126">
      <pivotArea dataOnly="0" labelOnly="1" outline="0" fieldPosition="0">
        <references count="1">
          <reference field="7" count="0"/>
        </references>
      </pivotArea>
    </format>
    <format dxfId="125">
      <pivotArea field="2" type="button" dataOnly="0" labelOnly="1" outline="0"/>
    </format>
    <format dxfId="124">
      <pivotArea field="7" type="button" dataOnly="0" labelOnly="1" outline="0" axis="axisRow" fieldPosition="4"/>
    </format>
    <format dxfId="123">
      <pivotArea field="8" type="button" dataOnly="0" labelOnly="1" outline="0" axis="axisRow" fieldPosition="3"/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">
      <pivotArea dataOnly="0" labelOnly="1" outline="0" fieldPosition="0">
        <references count="1">
          <reference field="0" count="0"/>
        </references>
      </pivotArea>
    </format>
    <format dxfId="120">
      <pivotArea dataOnly="0" labelOnly="1" outline="0" fieldPosition="0">
        <references count="1">
          <reference field="3" count="0"/>
        </references>
      </pivotArea>
    </format>
    <format dxfId="119">
      <pivotArea field="6" type="button" dataOnly="0" labelOnly="1" outline="0" axis="axisRow" fieldPosition="2"/>
    </format>
    <format dxfId="118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17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1F2C12-E4CF-49B3-AA8F-C3493E1C7A30}" name="Pivottabell4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8:H24" firstHeaderRow="1" firstDataRow="2" firstDataCol="5" rowPageCount="1" colPageCount="1"/>
  <pivotFields count="37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4">
        <item x="10"/>
        <item h="1" x="13"/>
        <item h="1" x="12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1"/>
        <item h="1" x="2"/>
      </items>
    </pivotField>
    <pivotField compact="0" outline="0" showAll="0">
      <items count="36">
        <item h="1" x="25"/>
        <item h="1" x="27"/>
        <item h="1" x="28"/>
        <item x="9"/>
        <item h="1" x="34"/>
        <item h="1" x="26"/>
        <item h="1" x="32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axis="axisRow" compact="0" outline="0" showAll="0">
      <items count="59">
        <item h="1" x="33"/>
        <item h="1" x="34"/>
        <item h="1" x="35"/>
        <item x="36"/>
        <item h="1" x="37"/>
        <item h="1" x="38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39"/>
        <item h="1" x="57"/>
        <item h="1" x="56"/>
        <item h="1" x="55"/>
        <item h="1" x="0"/>
        <item h="1" x="1"/>
        <item h="1" x="2"/>
        <item h="1" x="3"/>
        <item h="1" x="4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1"/>
        <item h="1" x="30"/>
        <item h="1" x="32"/>
        <item h="1" x="52"/>
        <item h="1" x="53"/>
        <item h="1" x="54"/>
        <item h="1" x="6"/>
        <item h="1" x="7"/>
        <item h="1" x="8"/>
        <item h="1" x="5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7">
        <item x="7"/>
        <item x="11"/>
        <item x="4"/>
        <item x="19"/>
        <item x="2"/>
        <item x="3"/>
        <item x="18"/>
        <item x="17"/>
        <item x="5"/>
        <item x="20"/>
        <item x="25"/>
        <item x="21"/>
        <item x="23"/>
        <item x="12"/>
        <item x="13"/>
        <item x="1"/>
        <item x="8"/>
        <item x="6"/>
        <item x="15"/>
        <item x="24"/>
        <item x="14"/>
        <item x="0"/>
        <item x="10"/>
        <item x="16"/>
        <item x="22"/>
        <item m="1" x="26"/>
        <item x="9"/>
      </items>
    </pivotField>
    <pivotField axis="axisRow" compact="0" outline="0" showAll="0" defaultSubtotal="0">
      <items count="619">
        <item x="481"/>
        <item x="482"/>
        <item x="483"/>
        <item x="539"/>
        <item x="0"/>
        <item x="426"/>
        <item x="66"/>
        <item x="542"/>
        <item x="496"/>
        <item x="72"/>
        <item x="478"/>
        <item x="492"/>
        <item x="504"/>
        <item x="505"/>
        <item x="506"/>
        <item x="476"/>
        <item x="477"/>
        <item x="535"/>
        <item x="534"/>
        <item x="541"/>
        <item x="193"/>
        <item x="418"/>
        <item x="509"/>
        <item x="11"/>
        <item x="464"/>
        <item x="411"/>
        <item x="463"/>
        <item x="424"/>
        <item x="479"/>
        <item x="502"/>
        <item x="503"/>
        <item x="474"/>
        <item x="537"/>
        <item x="543"/>
        <item x="611"/>
        <item x="412"/>
        <item x="444"/>
        <item x="415"/>
        <item x="427"/>
        <item x="100"/>
        <item x="414"/>
        <item x="416"/>
        <item x="417"/>
        <item x="473"/>
        <item x="516"/>
        <item x="522"/>
        <item x="520"/>
        <item x="517"/>
        <item x="523"/>
        <item x="525"/>
        <item x="519"/>
        <item x="518"/>
        <item x="521"/>
        <item x="524"/>
        <item x="423"/>
        <item x="422"/>
        <item x="37"/>
        <item x="413"/>
        <item x="419"/>
        <item x="420"/>
        <item x="421"/>
        <item x="432"/>
        <item x="433"/>
        <item x="450"/>
        <item x="434"/>
        <item x="435"/>
        <item x="436"/>
        <item x="437"/>
        <item x="438"/>
        <item x="445"/>
        <item x="446"/>
        <item x="428"/>
        <item x="439"/>
        <item x="447"/>
        <item x="448"/>
        <item x="429"/>
        <item x="442"/>
        <item x="480"/>
        <item x="484"/>
        <item x="485"/>
        <item x="498"/>
        <item x="507"/>
        <item x="510"/>
        <item x="514"/>
        <item x="526"/>
        <item x="527"/>
        <item x="536"/>
        <item x="544"/>
        <item x="451"/>
        <item x="455"/>
        <item x="453"/>
        <item x="3"/>
        <item x="2"/>
        <item x="1"/>
        <item x="5"/>
        <item x="409"/>
        <item x="410"/>
        <item x="425"/>
        <item x="430"/>
        <item x="431"/>
        <item x="443"/>
        <item x="457"/>
        <item x="462"/>
        <item x="460"/>
        <item x="466"/>
        <item x="465"/>
        <item x="512"/>
        <item x="508"/>
        <item x="515"/>
        <item x="513"/>
        <item x="467"/>
        <item x="468"/>
        <item x="469"/>
        <item x="470"/>
        <item x="471"/>
        <item x="531"/>
        <item x="452"/>
        <item x="454"/>
        <item x="456"/>
        <item x="472"/>
        <item x="475"/>
        <item x="499"/>
        <item x="493"/>
        <item x="494"/>
        <item x="497"/>
        <item x="440"/>
        <item x="441"/>
        <item x="449"/>
        <item x="82"/>
        <item x="458"/>
        <item x="459"/>
        <item x="461"/>
        <item x="486"/>
        <item x="487"/>
        <item x="489"/>
        <item x="528"/>
        <item x="532"/>
        <item x="529"/>
        <item x="530"/>
        <item x="533"/>
        <item x="540"/>
        <item x="158"/>
        <item x="490"/>
        <item x="488"/>
        <item x="491"/>
        <item x="495"/>
        <item x="500"/>
        <item x="501"/>
        <item x="511"/>
        <item x="538"/>
        <item x="9"/>
        <item x="580"/>
        <item x="581"/>
        <item x="582"/>
        <item x="583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65"/>
        <item x="601"/>
        <item x="602"/>
        <item x="603"/>
        <item x="604"/>
        <item x="606"/>
        <item x="607"/>
        <item x="605"/>
        <item x="608"/>
        <item x="609"/>
        <item x="610"/>
        <item x="4"/>
        <item x="6"/>
        <item x="7"/>
        <item x="8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m="1" x="618"/>
        <item m="1" x="614"/>
        <item m="1" x="615"/>
        <item m="1" x="617"/>
        <item m="1" x="616"/>
        <item m="1" x="612"/>
        <item m="1" x="61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15">
    <i>
      <x v="3"/>
      <x/>
      <x v="4"/>
      <x/>
      <x v="4"/>
    </i>
    <i r="4">
      <x v="91"/>
    </i>
    <i r="4">
      <x v="92"/>
    </i>
    <i r="4">
      <x v="93"/>
    </i>
    <i r="3">
      <x v="562"/>
      <x v="95"/>
    </i>
    <i r="1">
      <x v="1"/>
      <x v="2"/>
      <x v="560"/>
      <x v="102"/>
    </i>
    <i r="2">
      <x v="4"/>
      <x v="554"/>
      <x v="103"/>
    </i>
    <i r="3">
      <x v="555"/>
      <x v="101"/>
    </i>
    <i r="3">
      <x v="557"/>
      <x v="129"/>
    </i>
    <i r="3">
      <x v="558"/>
      <x v="130"/>
    </i>
    <i r="3">
      <x v="559"/>
      <x v="131"/>
    </i>
    <i r="3">
      <x v="562"/>
      <x v="39"/>
    </i>
    <i r="2">
      <x v="5"/>
      <x v="556"/>
      <x v="128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26" numFmtId="2"/>
    <dataField name=" Total ers tkr" fld="20" baseField="0" baseItem="0" numFmtId="1"/>
  </dataFields>
  <formats count="15">
    <format dxfId="116">
      <pivotArea type="all" dataOnly="0" outline="0" fieldPosition="0"/>
    </format>
    <format dxfId="115">
      <pivotArea field="8" type="button" dataOnly="0" labelOnly="1" outline="0" axis="axisRow" fieldPosition="3"/>
    </format>
    <format dxfId="114">
      <pivotArea dataOnly="0" labelOnly="1" grandRow="1" outline="0" fieldPosition="0"/>
    </format>
    <format dxfId="113">
      <pivotArea dataOnly="0" labelOnly="1" outline="0" fieldPosition="0">
        <references count="1">
          <reference field="7" count="0"/>
        </references>
      </pivotArea>
    </format>
    <format dxfId="112">
      <pivotArea dataOnly="0" labelOnly="1" outline="0" fieldPosition="0">
        <references count="1">
          <reference field="7" count="0"/>
        </references>
      </pivotArea>
    </format>
    <format dxfId="111">
      <pivotArea field="2" type="button" dataOnly="0" labelOnly="1" outline="0"/>
    </format>
    <format dxfId="110">
      <pivotArea field="7" type="button" dataOnly="0" labelOnly="1" outline="0" axis="axisRow" fieldPosition="4"/>
    </format>
    <format dxfId="109">
      <pivotArea field="8" type="button" dataOnly="0" labelOnly="1" outline="0" axis="axisRow" fieldPosition="3"/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dataOnly="0" labelOnly="1" outline="0" fieldPosition="0">
        <references count="1">
          <reference field="0" count="0"/>
        </references>
      </pivotArea>
    </format>
    <format dxfId="106">
      <pivotArea dataOnly="0" labelOnly="1" outline="0" fieldPosition="0">
        <references count="1">
          <reference field="3" count="0"/>
        </references>
      </pivotArea>
    </format>
    <format dxfId="105">
      <pivotArea field="6" type="button" dataOnly="0" labelOnly="1" outline="0" axis="axisRow" fieldPosition="2"/>
    </format>
    <format dxfId="104">
      <pivotArea outline="0" fieldPosition="0">
        <references count="1">
          <reference field="4294967294" count="1" selected="0">
            <x v="1"/>
          </reference>
        </references>
      </pivotArea>
    </format>
    <format dxfId="103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0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DC871-5D74-4E68-BC98-628817EFA446}" name="Pivottabell6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21:I188" firstHeaderRow="1" firstDataRow="2" firstDataCol="6" rowPageCount="1" colPageCount="1"/>
  <pivotFields count="37">
    <pivotField name="Rubrik, budgetblad"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x="11"/>
        <item h="1" x="2"/>
      </items>
    </pivotField>
    <pivotField axis="axisRow" compact="0" outline="0" showAll="0">
      <items count="36">
        <item h="1" x="34"/>
        <item h="1" x="32"/>
        <item h="1" x="9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5"/>
        <item h="1" x="26"/>
        <item h="1" x="27"/>
        <item h="1" x="28"/>
        <item x="29"/>
        <item x="30"/>
        <item x="31"/>
        <item h="1" x="6"/>
        <item h="1" x="7"/>
        <item h="1" x="8"/>
        <item h="1" x="5"/>
        <item t="default"/>
      </items>
    </pivotField>
    <pivotField compact="0" outline="0" showAll="0"/>
    <pivotField name="Anslag/ studieavgift" axis="axisRow" compact="0" outline="0" showAll="0">
      <items count="5">
        <item x="0"/>
        <item x="2"/>
        <item x="1"/>
        <item x="3"/>
        <item t="default"/>
      </items>
    </pivotField>
    <pivotField compact="0" outline="0" showAll="0" defaultSubtotal="0"/>
    <pivotField name="Kurs-ansvarig inst" axis="axisRow" compact="0" outline="0" showAll="0">
      <items count="28">
        <item x="8"/>
        <item x="23"/>
        <item x="7"/>
        <item x="11"/>
        <item x="14"/>
        <item x="4"/>
        <item x="16"/>
        <item x="0"/>
        <item x="3"/>
        <item x="18"/>
        <item x="15"/>
        <item x="6"/>
        <item x="21"/>
        <item x="25"/>
        <item x="12"/>
        <item x="17"/>
        <item x="13"/>
        <item x="5"/>
        <item x="2"/>
        <item x="1"/>
        <item x="19"/>
        <item x="20"/>
        <item x="24"/>
        <item x="10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66">
    <i>
      <x v="28"/>
      <x/>
      <x/>
      <x/>
      <x/>
      <x v="408"/>
    </i>
    <i t="default" r="3">
      <x/>
    </i>
    <i r="3">
      <x v="12"/>
      <x/>
      <x v="46"/>
    </i>
    <i r="5">
      <x v="90"/>
    </i>
    <i r="5">
      <x v="214"/>
    </i>
    <i r="5">
      <x v="550"/>
    </i>
    <i t="default" r="3">
      <x v="12"/>
    </i>
    <i t="default" r="2">
      <x/>
    </i>
    <i t="default" r="1">
      <x/>
    </i>
    <i r="1">
      <x v="1"/>
      <x v="1"/>
      <x/>
      <x v="80"/>
      <x v="105"/>
    </i>
    <i r="4">
      <x v="87"/>
      <x v="205"/>
    </i>
    <i t="default" r="3">
      <x/>
    </i>
    <i r="3">
      <x v="1"/>
      <x v="79"/>
      <x v="62"/>
    </i>
    <i r="4">
      <x v="81"/>
      <x v="226"/>
    </i>
    <i r="4">
      <x v="82"/>
      <x v="7"/>
    </i>
    <i r="4">
      <x v="85"/>
      <x v="234"/>
    </i>
    <i t="default" r="3">
      <x v="1"/>
    </i>
    <i r="3">
      <x v="2"/>
      <x v="91"/>
      <x v="147"/>
    </i>
    <i r="4">
      <x v="92"/>
      <x v="156"/>
    </i>
    <i t="default" r="3">
      <x v="2"/>
    </i>
    <i r="3">
      <x v="3"/>
      <x v="88"/>
      <x v="309"/>
    </i>
    <i t="default" r="3">
      <x v="3"/>
    </i>
    <i r="3">
      <x v="4"/>
      <x v="89"/>
      <x v="65"/>
    </i>
    <i t="default" r="3">
      <x v="4"/>
    </i>
    <i r="3">
      <x v="5"/>
      <x v="90"/>
      <x v="270"/>
    </i>
    <i t="default" r="3">
      <x v="5"/>
    </i>
    <i r="3">
      <x v="7"/>
      <x v="84"/>
      <x v="170"/>
    </i>
    <i t="default" r="3">
      <x v="7"/>
    </i>
    <i r="3">
      <x v="8"/>
      <x v="86"/>
      <x v="608"/>
    </i>
    <i r="4">
      <x v="93"/>
      <x v="377"/>
    </i>
    <i t="default" r="3">
      <x v="8"/>
    </i>
    <i r="3">
      <x v="10"/>
      <x v="94"/>
      <x v="297"/>
    </i>
    <i t="default" r="3">
      <x v="10"/>
    </i>
    <i r="3">
      <x v="11"/>
      <x v="95"/>
      <x v="298"/>
    </i>
    <i t="default" r="3">
      <x v="11"/>
    </i>
    <i r="3">
      <x v="12"/>
      <x/>
      <x v="75"/>
    </i>
    <i r="5">
      <x v="210"/>
    </i>
    <i t="default" r="3">
      <x v="12"/>
    </i>
    <i r="3">
      <x v="24"/>
      <x v="83"/>
      <x v="73"/>
    </i>
    <i t="default" r="3">
      <x v="24"/>
    </i>
    <i t="default" r="2">
      <x v="1"/>
    </i>
    <i r="2">
      <x v="3"/>
      <x/>
      <x v="80"/>
      <x v="105"/>
    </i>
    <i r="4">
      <x v="87"/>
      <x v="205"/>
    </i>
    <i t="default" r="3">
      <x/>
    </i>
    <i r="3">
      <x v="1"/>
      <x v="79"/>
      <x v="62"/>
    </i>
    <i r="4">
      <x v="81"/>
      <x v="226"/>
    </i>
    <i r="4">
      <x v="82"/>
      <x v="7"/>
    </i>
    <i r="4">
      <x v="85"/>
      <x v="234"/>
    </i>
    <i t="default" r="3">
      <x v="1"/>
    </i>
    <i r="3">
      <x v="2"/>
      <x v="91"/>
      <x v="147"/>
    </i>
    <i r="4">
      <x v="92"/>
      <x v="156"/>
    </i>
    <i t="default" r="3">
      <x v="2"/>
    </i>
    <i r="3">
      <x v="3"/>
      <x v="88"/>
      <x v="309"/>
    </i>
    <i t="default" r="3">
      <x v="3"/>
    </i>
    <i r="3">
      <x v="4"/>
      <x v="89"/>
      <x v="65"/>
    </i>
    <i t="default" r="3">
      <x v="4"/>
    </i>
    <i r="3">
      <x v="5"/>
      <x v="90"/>
      <x v="270"/>
    </i>
    <i t="default" r="3">
      <x v="5"/>
    </i>
    <i r="3">
      <x v="7"/>
      <x v="84"/>
      <x v="170"/>
    </i>
    <i t="default" r="3">
      <x v="7"/>
    </i>
    <i r="3">
      <x v="8"/>
      <x v="86"/>
      <x v="608"/>
    </i>
    <i r="4">
      <x v="93"/>
      <x v="377"/>
    </i>
    <i t="default" r="3">
      <x v="8"/>
    </i>
    <i r="3">
      <x v="10"/>
      <x v="94"/>
      <x v="297"/>
    </i>
    <i t="default" r="3">
      <x v="10"/>
    </i>
    <i r="3">
      <x v="11"/>
      <x v="95"/>
      <x v="298"/>
    </i>
    <i t="default" r="3">
      <x v="11"/>
    </i>
    <i r="3">
      <x v="12"/>
      <x/>
      <x v="75"/>
    </i>
    <i r="5">
      <x v="470"/>
    </i>
    <i t="default" r="3">
      <x v="12"/>
    </i>
    <i r="3">
      <x v="24"/>
      <x v="83"/>
      <x v="73"/>
    </i>
    <i t="default" r="3">
      <x v="24"/>
    </i>
    <i t="default" r="2">
      <x v="3"/>
    </i>
    <i t="default" r="1">
      <x v="1"/>
    </i>
    <i t="default">
      <x v="28"/>
    </i>
    <i>
      <x v="29"/>
      <x/>
      <x/>
      <x v="12"/>
      <x/>
      <x v="46"/>
    </i>
    <i r="5">
      <x v="90"/>
    </i>
    <i r="5">
      <x v="214"/>
    </i>
    <i r="5">
      <x v="550"/>
    </i>
    <i t="default" r="3">
      <x v="12"/>
    </i>
    <i r="3">
      <x v="14"/>
      <x/>
      <x v="408"/>
    </i>
    <i t="default" r="3">
      <x v="14"/>
    </i>
    <i t="default" r="2">
      <x/>
    </i>
    <i t="default" r="1">
      <x/>
    </i>
    <i r="1">
      <x v="1"/>
      <x v="1"/>
      <x/>
      <x v="561"/>
      <x v="41"/>
    </i>
    <i t="default" r="3">
      <x/>
    </i>
    <i r="3">
      <x v="1"/>
      <x v="461"/>
      <x v="40"/>
    </i>
    <i t="default" r="3">
      <x v="1"/>
    </i>
    <i r="3">
      <x v="4"/>
      <x v="459"/>
      <x v="533"/>
    </i>
    <i t="default" r="3">
      <x v="4"/>
    </i>
    <i r="3">
      <x v="5"/>
      <x v="561"/>
      <x v="58"/>
    </i>
    <i t="default" r="3">
      <x v="5"/>
    </i>
    <i r="3">
      <x v="6"/>
      <x v="462"/>
      <x v="60"/>
    </i>
    <i t="default" r="3">
      <x v="6"/>
    </i>
    <i r="3">
      <x v="7"/>
      <x v="457"/>
      <x v="105"/>
    </i>
    <i r="4">
      <x v="561"/>
      <x v="64"/>
    </i>
    <i t="default" r="3">
      <x v="7"/>
    </i>
    <i r="3">
      <x v="10"/>
      <x v="458"/>
      <x v="39"/>
    </i>
    <i t="default" r="3">
      <x v="10"/>
    </i>
    <i r="3">
      <x v="12"/>
      <x/>
      <x v="210"/>
    </i>
    <i r="4">
      <x v="562"/>
      <x v="563"/>
    </i>
    <i r="5">
      <x v="564"/>
    </i>
    <i t="default" r="3">
      <x v="12"/>
    </i>
    <i r="3">
      <x v="24"/>
      <x v="460"/>
      <x v="61"/>
    </i>
    <i r="4">
      <x v="463"/>
      <x v="537"/>
    </i>
    <i t="default" r="3">
      <x v="24"/>
    </i>
    <i t="default" r="2">
      <x v="1"/>
    </i>
    <i r="2">
      <x v="3"/>
      <x/>
      <x v="561"/>
      <x v="41"/>
    </i>
    <i t="default" r="3">
      <x/>
    </i>
    <i r="3">
      <x v="1"/>
      <x v="461"/>
      <x v="40"/>
    </i>
    <i t="default" r="3">
      <x v="1"/>
    </i>
    <i r="3">
      <x v="4"/>
      <x v="459"/>
      <x v="533"/>
    </i>
    <i t="default" r="3">
      <x v="4"/>
    </i>
    <i r="3">
      <x v="5"/>
      <x v="561"/>
      <x v="58"/>
    </i>
    <i t="default" r="3">
      <x v="5"/>
    </i>
    <i r="3">
      <x v="6"/>
      <x v="462"/>
      <x v="60"/>
    </i>
    <i t="default" r="3">
      <x v="6"/>
    </i>
    <i r="3">
      <x v="7"/>
      <x v="457"/>
      <x v="105"/>
    </i>
    <i r="4">
      <x v="561"/>
      <x v="64"/>
    </i>
    <i t="default" r="3">
      <x v="7"/>
    </i>
    <i r="3">
      <x v="10"/>
      <x v="458"/>
      <x v="39"/>
    </i>
    <i t="default" r="3">
      <x v="10"/>
    </i>
    <i r="3">
      <x v="12"/>
      <x/>
      <x v="470"/>
    </i>
    <i r="4">
      <x v="562"/>
      <x v="563"/>
    </i>
    <i r="5">
      <x v="564"/>
    </i>
    <i t="default" r="3">
      <x v="12"/>
    </i>
    <i r="3">
      <x v="24"/>
      <x v="460"/>
      <x v="61"/>
    </i>
    <i r="4">
      <x v="463"/>
      <x v="537"/>
    </i>
    <i t="default" r="3">
      <x v="24"/>
    </i>
    <i t="default" r="2">
      <x v="3"/>
    </i>
    <i t="default" r="1">
      <x v="1"/>
    </i>
    <i t="default">
      <x v="29"/>
    </i>
    <i>
      <x v="30"/>
      <x/>
      <x/>
      <x v="12"/>
      <x/>
      <x v="46"/>
    </i>
    <i r="5">
      <x v="90"/>
    </i>
    <i r="5">
      <x v="214"/>
    </i>
    <i r="5">
      <x v="550"/>
    </i>
    <i t="default" r="3">
      <x v="12"/>
    </i>
    <i t="default" r="2">
      <x/>
    </i>
    <i t="default" r="1">
      <x/>
    </i>
    <i r="1">
      <x v="1"/>
      <x v="1"/>
      <x v="7"/>
      <x v="534"/>
      <x v="105"/>
    </i>
    <i r="4">
      <x v="537"/>
      <x v="536"/>
    </i>
    <i t="default" r="3">
      <x v="7"/>
    </i>
    <i r="3">
      <x v="9"/>
      <x v="538"/>
      <x v="169"/>
    </i>
    <i t="default" r="3">
      <x v="9"/>
    </i>
    <i r="3">
      <x v="10"/>
      <x v="535"/>
      <x v="263"/>
    </i>
    <i t="default" r="3">
      <x v="10"/>
    </i>
    <i r="3">
      <x v="12"/>
      <x/>
      <x v="437"/>
    </i>
    <i t="default" r="3">
      <x v="12"/>
    </i>
    <i r="3">
      <x v="24"/>
      <x v="536"/>
      <x v="538"/>
    </i>
    <i t="default" r="3">
      <x v="24"/>
    </i>
    <i t="default" r="2">
      <x v="1"/>
    </i>
    <i r="2">
      <x v="3"/>
      <x v="7"/>
      <x v="534"/>
      <x v="105"/>
    </i>
    <i r="4">
      <x v="537"/>
      <x v="536"/>
    </i>
    <i t="default" r="3">
      <x v="7"/>
    </i>
    <i r="3">
      <x v="9"/>
      <x v="538"/>
      <x v="169"/>
    </i>
    <i t="default" r="3">
      <x v="9"/>
    </i>
    <i r="3">
      <x v="10"/>
      <x v="535"/>
      <x v="263"/>
    </i>
    <i t="default" r="3">
      <x v="10"/>
    </i>
    <i r="3">
      <x v="12"/>
      <x/>
      <x v="470"/>
    </i>
    <i t="default" r="3">
      <x v="12"/>
    </i>
    <i r="3">
      <x v="24"/>
      <x v="536"/>
      <x v="538"/>
    </i>
    <i t="default" r="3">
      <x v="24"/>
    </i>
    <i t="default" r="2">
      <x v="3"/>
    </i>
    <i t="default" r="1">
      <x v="1"/>
    </i>
    <i t="default">
      <x v="3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15" numFmtId="2"/>
    <dataField name=" Total ers tkr" fld="20" baseField="0" baseItem="0" numFmtId="1"/>
  </dataFields>
  <formats count="18">
    <format dxfId="101">
      <pivotArea type="all" dataOnly="0" outline="0" fieldPosition="0"/>
    </format>
    <format dxfId="100">
      <pivotArea field="8" type="button" dataOnly="0" labelOnly="1" outline="0" axis="axisRow" fieldPosition="4"/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7" count="0"/>
        </references>
      </pivotArea>
    </format>
    <format dxfId="97">
      <pivotArea dataOnly="0" labelOnly="1" outline="0" fieldPosition="0">
        <references count="1">
          <reference field="8" count="0"/>
        </references>
      </pivotArea>
    </format>
    <format dxfId="96">
      <pivotArea field="2" type="button" dataOnly="0" labelOnly="1" outline="0" axis="axisRow" fieldPosition="0"/>
    </format>
    <format dxfId="95">
      <pivotArea field="7" type="button" dataOnly="0" labelOnly="1" outline="0" axis="axisRow" fieldPosition="5"/>
    </format>
    <format dxfId="94">
      <pivotArea field="8" type="button" dataOnly="0" labelOnly="1" outline="0" axis="axisRow" fieldPosition="4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fieldPosition="0">
        <references count="1">
          <reference field="0" count="0"/>
        </references>
      </pivotArea>
    </format>
    <format dxfId="91">
      <pivotArea field="0" type="button" dataOnly="0" labelOnly="1" outline="0" axis="axisRow" fieldPosition="1"/>
    </format>
    <format dxfId="90">
      <pivotArea dataOnly="0" labelOnly="1" outline="0" fieldPosition="0">
        <references count="1">
          <reference field="7" count="0"/>
        </references>
      </pivotArea>
    </format>
    <format dxfId="89">
      <pivotArea dataOnly="0" labelOnly="1" outline="0" fieldPosition="0">
        <references count="1">
          <reference field="2" count="0"/>
        </references>
      </pivotArea>
    </format>
    <format dxfId="88">
      <pivotArea field="4" type="button" dataOnly="0" labelOnly="1" outline="0" axis="axisRow" fieldPosition="2"/>
    </format>
    <format dxfId="87">
      <pivotArea field="6" type="button" dataOnly="0" labelOnly="1" outline="0" axis="axisRow" fieldPosition="3"/>
    </format>
    <format dxfId="86">
      <pivotArea outline="0" fieldPosition="0">
        <references count="1">
          <reference field="4294967294" count="1" selected="0">
            <x v="1"/>
          </reference>
        </references>
      </pivotArea>
    </format>
    <format dxfId="85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84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49FAE0-4917-4DC5-BF67-E97517249236}" name="Pivottabell5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9:I130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showAll="0" defaultSubtotal="0">
      <items count="14">
        <item x="13"/>
        <item x="12"/>
        <item x="0"/>
        <item x="1"/>
        <item x="3"/>
        <item x="4"/>
        <item x="5"/>
        <item x="6"/>
        <item x="7"/>
        <item x="8"/>
        <item x="9"/>
        <item x="10"/>
        <item x="11"/>
        <item x="2"/>
      </items>
    </pivotField>
    <pivotField axis="axisRow" compact="0" outline="0" showAll="0">
      <items count="36">
        <item x="34"/>
        <item x="32"/>
        <item x="9"/>
        <item x="33"/>
        <item x="0"/>
        <item x="1"/>
        <item x="2"/>
        <item x="3"/>
        <item x="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2"/>
        <item x="24"/>
        <item x="25"/>
        <item x="26"/>
        <item x="27"/>
        <item x="28"/>
        <item x="29"/>
        <item x="30"/>
        <item x="31"/>
        <item x="6"/>
        <item x="7"/>
        <item x="8"/>
        <item x="5"/>
        <item t="default"/>
      </items>
    </pivotField>
    <pivotField compact="0" outline="0" showAll="0"/>
    <pivotField axis="axisRow" compact="0" outline="0" showAll="0" defaultSubtotal="0">
      <items count="4">
        <item x="0"/>
        <item x="2"/>
        <item x="1"/>
        <item x="3"/>
      </items>
    </pivotField>
    <pivotField compact="0" outline="0" showAll="0" defaultSubtotal="0"/>
    <pivotField name="Kurs-ansvarig inst" axis="axisRow" compact="0" outline="0" showAll="0">
      <items count="28">
        <item x="8"/>
        <item x="7"/>
        <item x="2"/>
        <item x="6"/>
        <item x="5"/>
        <item x="25"/>
        <item x="21"/>
        <item x="23"/>
        <item x="17"/>
        <item x="12"/>
        <item x="13"/>
        <item x="11"/>
        <item x="1"/>
        <item x="3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10">
    <i>
      <x v="31"/>
      <x/>
      <x/>
      <x v="4"/>
      <x/>
      <x v="45"/>
    </i>
    <i r="5">
      <x v="91"/>
    </i>
    <i r="5">
      <x v="213"/>
    </i>
    <i r="5">
      <x v="408"/>
    </i>
    <i r="5">
      <x v="548"/>
    </i>
    <i t="default" r="3">
      <x v="4"/>
    </i>
    <i t="default" r="1">
      <x/>
    </i>
    <i r="1">
      <x v="1"/>
      <x v="1"/>
      <x/>
      <x v="127"/>
      <x v="295"/>
    </i>
    <i t="default" r="3">
      <x/>
    </i>
    <i r="3">
      <x v="1"/>
      <x v="123"/>
      <x v="142"/>
    </i>
    <i t="default" r="3">
      <x v="1"/>
    </i>
    <i r="3">
      <x v="3"/>
      <x v="126"/>
      <x v="377"/>
    </i>
    <i t="default" r="3">
      <x v="3"/>
    </i>
    <i r="3">
      <x v="4"/>
      <x/>
      <x v="210"/>
    </i>
    <i r="4">
      <x v="124"/>
      <x v="467"/>
    </i>
    <i r="4">
      <x v="125"/>
      <x v="133"/>
    </i>
    <i r="4">
      <x v="128"/>
      <x v="339"/>
    </i>
    <i r="4">
      <x v="129"/>
      <x v="6"/>
    </i>
    <i r="4">
      <x v="130"/>
      <x v="611"/>
    </i>
    <i r="4">
      <x v="131"/>
      <x v="434"/>
    </i>
    <i r="4">
      <x v="132"/>
      <x v="340"/>
    </i>
    <i r="4">
      <x v="133"/>
      <x v="477"/>
    </i>
    <i r="4">
      <x v="134"/>
      <x v="612"/>
    </i>
    <i r="4">
      <x v="135"/>
      <x v="478"/>
    </i>
    <i r="4">
      <x v="136"/>
      <x v="479"/>
    </i>
    <i r="4">
      <x v="137"/>
      <x v="257"/>
    </i>
    <i r="4">
      <x v="138"/>
      <x v="341"/>
    </i>
    <i r="4">
      <x v="139"/>
      <x v="24"/>
    </i>
    <i r="4">
      <x v="140"/>
      <x v="342"/>
    </i>
    <i r="4">
      <x v="141"/>
      <x v="258"/>
    </i>
    <i r="4">
      <x v="142"/>
      <x v="343"/>
    </i>
    <i r="4">
      <x v="143"/>
      <x v="433"/>
    </i>
    <i r="4">
      <x v="144"/>
      <x v="476"/>
    </i>
    <i t="default" r="3">
      <x v="4"/>
    </i>
    <i r="3">
      <x v="26"/>
      <x v="562"/>
      <x v="561"/>
    </i>
    <i t="default" r="3">
      <x v="26"/>
    </i>
    <i t="default" r="1">
      <x v="1"/>
    </i>
    <i t="default">
      <x v="31"/>
    </i>
    <i>
      <x v="32"/>
      <x/>
      <x/>
      <x v="4"/>
      <x/>
      <x v="30"/>
    </i>
    <i r="5">
      <x v="45"/>
    </i>
    <i r="5">
      <x v="91"/>
    </i>
    <i r="5">
      <x v="213"/>
    </i>
    <i r="5">
      <x v="408"/>
    </i>
    <i t="default" r="3">
      <x v="4"/>
    </i>
    <i t="default" r="1">
      <x/>
    </i>
    <i r="1">
      <x v="1"/>
      <x v="1"/>
      <x v="2"/>
      <x v="339"/>
      <x v="446"/>
    </i>
    <i t="default" r="3">
      <x v="2"/>
    </i>
    <i r="3">
      <x v="4"/>
      <x/>
      <x v="210"/>
    </i>
    <i r="5">
      <x v="259"/>
    </i>
    <i r="5">
      <x v="439"/>
    </i>
    <i r="5">
      <x v="560"/>
    </i>
    <i r="4">
      <x v="323"/>
      <x v="228"/>
    </i>
    <i r="4">
      <x v="324"/>
      <x v="139"/>
    </i>
    <i r="4">
      <x v="325"/>
      <x v="177"/>
    </i>
    <i r="4">
      <x v="326"/>
      <x v="457"/>
    </i>
    <i r="4">
      <x v="327"/>
      <x v="89"/>
    </i>
    <i r="4">
      <x v="328"/>
      <x v="556"/>
    </i>
    <i r="4">
      <x v="329"/>
      <x v="198"/>
    </i>
    <i r="4">
      <x v="330"/>
      <x v="386"/>
    </i>
    <i r="4">
      <x v="331"/>
      <x v="456"/>
    </i>
    <i r="4">
      <x v="332"/>
      <x v="422"/>
    </i>
    <i r="4">
      <x v="333"/>
      <x v="466"/>
    </i>
    <i r="4">
      <x v="334"/>
      <x v="245"/>
    </i>
    <i r="4">
      <x v="335"/>
      <x v="135"/>
    </i>
    <i r="4">
      <x v="336"/>
      <x v="253"/>
    </i>
    <i r="4">
      <x v="337"/>
      <x v="421"/>
    </i>
    <i r="4">
      <x v="338"/>
      <x v="591"/>
    </i>
    <i r="4">
      <x v="340"/>
      <x v="19"/>
    </i>
    <i r="4">
      <x v="341"/>
      <x v="418"/>
    </i>
    <i r="4">
      <x v="342"/>
      <x v="250"/>
    </i>
    <i r="4">
      <x v="343"/>
      <x v="249"/>
    </i>
    <i r="4">
      <x v="344"/>
      <x v="20"/>
    </i>
    <i t="default" r="3">
      <x v="4"/>
    </i>
    <i t="default" r="1">
      <x v="1"/>
    </i>
    <i t="default">
      <x v="32"/>
    </i>
    <i>
      <x v="33"/>
      <x/>
      <x/>
      <x v="4"/>
      <x/>
      <x v="30"/>
    </i>
    <i r="5">
      <x v="45"/>
    </i>
    <i r="5">
      <x v="91"/>
    </i>
    <i r="5">
      <x v="213"/>
    </i>
    <i r="5">
      <x v="408"/>
    </i>
    <i t="default" r="3">
      <x v="4"/>
    </i>
    <i t="default" r="1">
      <x/>
    </i>
    <i r="1">
      <x v="1"/>
      <x v="1"/>
      <x v="4"/>
      <x v="345"/>
      <x v="523"/>
    </i>
    <i r="5">
      <x v="524"/>
    </i>
    <i r="5">
      <x v="525"/>
    </i>
    <i r="5">
      <x v="526"/>
    </i>
    <i r="5">
      <x v="527"/>
    </i>
    <i r="5">
      <x v="528"/>
    </i>
    <i r="4">
      <x v="562"/>
      <x v="439"/>
    </i>
    <i t="default" r="3">
      <x v="4"/>
    </i>
    <i t="default" r="1">
      <x v="1"/>
    </i>
    <i t="default">
      <x v="33"/>
    </i>
    <i>
      <x v="34"/>
      <x/>
      <x/>
      <x v="4"/>
      <x/>
      <x v="45"/>
    </i>
    <i r="5">
      <x v="91"/>
    </i>
    <i r="5">
      <x v="213"/>
    </i>
    <i r="5">
      <x v="408"/>
    </i>
    <i r="5">
      <x v="548"/>
    </i>
    <i t="default" r="3">
      <x v="4"/>
    </i>
    <i t="default" r="1">
      <x/>
    </i>
    <i r="1">
      <x v="1"/>
      <x v="1"/>
      <x v="4"/>
      <x v="450"/>
      <x v="133"/>
    </i>
    <i r="4">
      <x v="451"/>
      <x v="613"/>
    </i>
    <i r="4">
      <x v="452"/>
      <x v="57"/>
    </i>
    <i r="4">
      <x v="453"/>
      <x v="87"/>
    </i>
    <i r="4">
      <x v="454"/>
      <x v="308"/>
    </i>
    <i r="4">
      <x v="455"/>
      <x v="316"/>
    </i>
    <i r="4">
      <x v="456"/>
      <x v="381"/>
    </i>
    <i t="default" r="3">
      <x v="4"/>
    </i>
    <i t="default" r="1">
      <x v="1"/>
    </i>
    <i t="default"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13" hier="-1"/>
  </pageFields>
  <dataFields count="3">
    <dataField name=" Antal håp" fld="17" baseField="5" baseItem="565" numFmtId="2"/>
    <dataField name=" Håp-ers tkr" fld="16" subtotal="average" baseField="7" baseItem="17" numFmtId="2"/>
    <dataField name=" Total ers tkr" fld="20" baseField="0" baseItem="0" numFmtId="1"/>
  </dataFields>
  <formats count="16">
    <format dxfId="83">
      <pivotArea type="all" dataOnly="0" outline="0" fieldPosition="0"/>
    </format>
    <format dxfId="82">
      <pivotArea field="8" type="button" dataOnly="0" labelOnly="1" outline="0" axis="axisRow" fieldPosition="4"/>
    </format>
    <format dxfId="81">
      <pivotArea dataOnly="0" labelOnly="1" grandRow="1" outline="0" fieldPosition="0"/>
    </format>
    <format dxfId="80">
      <pivotArea dataOnly="0" labelOnly="1" outline="0" fieldPosition="0">
        <references count="1">
          <reference field="7" count="0"/>
        </references>
      </pivotArea>
    </format>
    <format dxfId="79">
      <pivotArea dataOnly="0" labelOnly="1" outline="0" fieldPosition="0">
        <references count="1">
          <reference field="2" count="0"/>
        </references>
      </pivotArea>
    </format>
    <format dxfId="78">
      <pivotArea dataOnly="0" labelOnly="1" outline="0" fieldPosition="0">
        <references count="1">
          <reference field="2" count="0"/>
        </references>
      </pivotArea>
    </format>
    <format dxfId="77">
      <pivotArea dataOnly="0" labelOnly="1" outline="0" fieldPosition="0">
        <references count="1">
          <reference field="7" count="0"/>
        </references>
      </pivotArea>
    </format>
    <format dxfId="76">
      <pivotArea dataOnly="0" labelOnly="1" outline="0" fieldPosition="0">
        <references count="1">
          <reference field="8" count="0"/>
        </references>
      </pivotArea>
    </format>
    <format dxfId="75">
      <pivotArea field="2" type="button" dataOnly="0" labelOnly="1" outline="0" axis="axisRow" fieldPosition="0"/>
    </format>
    <format dxfId="74">
      <pivotArea field="7" type="button" dataOnly="0" labelOnly="1" outline="0" axis="axisRow" fieldPosition="5"/>
    </format>
    <format dxfId="73">
      <pivotArea field="8" type="button" dataOnly="0" labelOnly="1" outline="0" axis="axisRow" fieldPosition="4"/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dataOnly="0" labelOnly="1" outline="0" fieldPosition="0">
        <references count="1">
          <reference field="0" count="0"/>
        </references>
      </pivotArea>
    </format>
    <format dxfId="70">
      <pivotArea field="6" type="button" dataOnly="0" labelOnly="1" outline="0" axis="axisRow" fieldPosition="3"/>
    </format>
    <format dxfId="6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68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50CF0-BA53-410E-B3DB-C352C88850FE}" name="Pivottabell8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4:I71" firstHeaderRow="1" firstDataRow="2" firstDataCol="5" rowPageCount="1" colPageCount="1"/>
  <pivotFields count="37">
    <pivotField axis="axisRow" compact="0" outline="0" showAll="0">
      <items count="4">
        <item h="1" x="0"/>
        <item x="1"/>
        <item h="1" x="2"/>
        <item t="default"/>
      </items>
    </pivotField>
    <pivotField axis="axisPage" compact="0" outline="0" multipleItemSelectionAllowed="1" showAll="0" defaultSubtotal="0">
      <items count="14">
        <item x="12"/>
        <item h="1" x="13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x="32"/>
        <item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h="1" x="13"/>
        <item h="1" x="6"/>
        <item h="1" x="7"/>
        <item h="1" x="8"/>
        <item h="1" x="10"/>
        <item h="1" x="4"/>
        <item h="1" x="27"/>
        <item h="1" x="28"/>
        <item h="1" x="11"/>
        <item h="1" x="12"/>
        <item h="1" x="34"/>
        <item t="default"/>
      </items>
    </pivotField>
    <pivotField compact="0" outline="0" showAll="0"/>
    <pivotField compact="0" outline="0" showAll="0" defaultSubtotal="0"/>
    <pivotField name=" Kursansvarig inst" axis="axisRow" compact="0" outline="0" showAll="0">
      <items count="20">
        <item x="5"/>
        <item x="6"/>
        <item x="8"/>
        <item x="18"/>
        <item x="11"/>
        <item x="10"/>
        <item x="17"/>
        <item x="2"/>
        <item x="15"/>
        <item x="14"/>
        <item x="13"/>
        <item x="7"/>
        <item x="16"/>
        <item x="12"/>
        <item x="0"/>
        <item x="4"/>
        <item x="9"/>
        <item x="3"/>
        <item x="1"/>
        <item t="default"/>
      </items>
    </pivotField>
    <pivotField compact="0" outline="0" showAll="0" defaultSubtotal="0"/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2"/>
    <field x="0"/>
    <field x="5"/>
    <field x="8"/>
    <field x="7"/>
  </rowFields>
  <rowItems count="56">
    <i>
      <x v="8"/>
      <x v="1"/>
      <x v="1"/>
      <x v="292"/>
      <x v="218"/>
    </i>
    <i t="default" r="2">
      <x v="1"/>
    </i>
    <i r="2">
      <x v="2"/>
      <x v="291"/>
      <x v="77"/>
    </i>
    <i t="default" r="2">
      <x v="2"/>
    </i>
    <i r="2">
      <x v="3"/>
      <x v="298"/>
      <x v="186"/>
    </i>
    <i t="default" r="2">
      <x v="3"/>
    </i>
    <i r="2">
      <x v="4"/>
      <x v="293"/>
      <x v="286"/>
    </i>
    <i r="3">
      <x v="294"/>
      <x v="106"/>
    </i>
    <i t="default" r="2">
      <x v="4"/>
    </i>
    <i r="2">
      <x v="5"/>
      <x v="297"/>
      <x v="80"/>
    </i>
    <i r="3">
      <x v="302"/>
      <x v="240"/>
    </i>
    <i r="3">
      <x v="305"/>
      <x v="242"/>
    </i>
    <i t="default" r="2">
      <x v="5"/>
    </i>
    <i r="2">
      <x v="6"/>
      <x v="295"/>
      <x v="220"/>
    </i>
    <i t="default" r="2">
      <x v="6"/>
    </i>
    <i r="2">
      <x v="7"/>
      <x v="301"/>
      <x v="240"/>
    </i>
    <i t="default" r="2">
      <x v="7"/>
    </i>
    <i r="2">
      <x v="8"/>
      <x v="307"/>
      <x v="242"/>
    </i>
    <i t="default" r="2">
      <x v="8"/>
    </i>
    <i r="2">
      <x v="9"/>
      <x v="304"/>
      <x v="242"/>
    </i>
    <i t="default" r="2">
      <x v="9"/>
    </i>
    <i r="2">
      <x v="10"/>
      <x v="303"/>
      <x v="240"/>
    </i>
    <i t="default" r="2">
      <x v="10"/>
    </i>
    <i r="2">
      <x v="11"/>
      <x v="299"/>
      <x v="243"/>
    </i>
    <i t="default" r="2">
      <x v="11"/>
    </i>
    <i r="2">
      <x v="12"/>
      <x v="296"/>
      <x v="244"/>
    </i>
    <i t="default" r="2">
      <x v="12"/>
    </i>
    <i r="2">
      <x v="13"/>
      <x v="300"/>
      <x v="241"/>
    </i>
    <i r="3">
      <x v="306"/>
      <x v="242"/>
    </i>
    <i t="default" r="2">
      <x v="13"/>
    </i>
    <i r="2">
      <x v="15"/>
      <x/>
      <x v="104"/>
    </i>
    <i r="4">
      <x v="141"/>
    </i>
    <i r="4">
      <x v="210"/>
    </i>
    <i r="4">
      <x v="474"/>
    </i>
    <i r="4">
      <x v="475"/>
    </i>
    <i r="4">
      <x v="617"/>
    </i>
    <i r="3">
      <x v="562"/>
      <x v="438"/>
    </i>
    <i t="default" r="2">
      <x v="15"/>
    </i>
    <i r="2">
      <x v="16"/>
      <x v="308"/>
      <x v="79"/>
    </i>
    <i t="default" r="2">
      <x v="16"/>
    </i>
    <i t="default" r="1">
      <x v="1"/>
    </i>
    <i t="default">
      <x v="8"/>
    </i>
    <i>
      <x v="9"/>
      <x v="1"/>
      <x/>
      <x v="250"/>
      <x v="52"/>
    </i>
    <i t="default" r="2">
      <x/>
    </i>
    <i r="2">
      <x v="1"/>
      <x v="249"/>
      <x v="51"/>
    </i>
    <i r="3">
      <x v="253"/>
      <x v="55"/>
    </i>
    <i t="default" r="2">
      <x v="1"/>
    </i>
    <i r="2">
      <x v="2"/>
      <x v="251"/>
      <x v="53"/>
    </i>
    <i r="3">
      <x v="252"/>
      <x v="54"/>
    </i>
    <i t="default" r="2">
      <x v="2"/>
    </i>
    <i r="2">
      <x v="15"/>
      <x/>
      <x v="104"/>
    </i>
    <i r="4">
      <x v="617"/>
    </i>
    <i t="default" r="2">
      <x v="15"/>
    </i>
    <i t="default" r="1">
      <x v="1"/>
    </i>
    <i t="default"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 Antal håp" fld="17" baseField="8" baseItem="195" numFmtId="4"/>
    <dataField name=" Håp-ers tkr" fld="16" subtotal="average" baseField="7" baseItem="3" numFmtId="4"/>
    <dataField name=" Snitt-håp, tkr" fld="36" subtotal="average" baseField="7" baseItem="728" numFmtId="2"/>
    <dataField name=" Total ers tkr" fld="20" baseField="0" baseItem="0" numFmtId="1"/>
  </dataFields>
  <formats count="17">
    <format dxfId="67">
      <pivotArea type="all" dataOnly="0" outline="0" fieldPosition="0"/>
    </format>
    <format dxfId="66">
      <pivotArea field="8" type="button" dataOnly="0" labelOnly="1" outline="0" axis="axisRow" fieldPosition="3"/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7" count="0"/>
        </references>
      </pivotArea>
    </format>
    <format dxfId="63">
      <pivotArea dataOnly="0" labelOnly="1" outline="0" fieldPosition="0">
        <references count="1">
          <reference field="7" count="0"/>
        </references>
      </pivotArea>
    </format>
    <format dxfId="62">
      <pivotArea dataOnly="0" labelOnly="1" outline="0" fieldPosition="0">
        <references count="1">
          <reference field="8" count="0"/>
        </references>
      </pivotArea>
    </format>
    <format dxfId="61">
      <pivotArea field="2" type="button" dataOnly="0" labelOnly="1" outline="0" axis="axisRow" fieldPosition="0"/>
    </format>
    <format dxfId="60">
      <pivotArea field="7" type="button" dataOnly="0" labelOnly="1" outline="0" axis="axisRow" fieldPosition="4"/>
    </format>
    <format dxfId="59">
      <pivotArea field="8" type="button" dataOnly="0" labelOnly="1" outline="0" axis="axisRow" fieldPosition="3"/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0" count="0"/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outline="0" fieldPosition="0">
        <references count="1">
          <reference field="4294967294" count="1">
            <x v="2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">
      <pivotArea outline="0" fieldPosition="0">
        <references count="1">
          <reference field="4294967294" count="1" selected="0">
            <x v="1"/>
          </reference>
        </references>
      </pivotArea>
    </format>
    <format dxfId="5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51">
      <pivotArea outline="0" fieldPosition="0">
        <references count="1">
          <reference field="4294967294" count="1" selected="0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7363D7-F657-4BC6-83C1-05D177DB93AF}" name="Pivottabell9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9:H178" firstHeaderRow="1" firstDataRow="2" firstDataCol="5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x="12"/>
        <item h="1" x="13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x="32"/>
        <item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h="1" x="13"/>
        <item h="1" x="6"/>
        <item h="1" x="7"/>
        <item h="1" x="8"/>
        <item h="1" x="10"/>
        <item h="1" x="4"/>
        <item h="1" x="27"/>
        <item h="1" x="28"/>
        <item h="1" x="11"/>
        <item h="1" x="12"/>
        <item h="1" x="34"/>
        <item t="default"/>
      </items>
    </pivotField>
    <pivotField compact="0" outline="0" showAll="0"/>
    <pivotField compact="0" outline="0" showAll="0" defaultSubtotal="0"/>
    <pivotField name=" Kursansvarig inst" compact="0" outline="0" showAll="0" defaultSubtotal="0"/>
    <pivotField name="Inst, tolftedel" axis="axisRow" compact="0" outline="0" showAll="0">
      <items count="28">
        <item x="8"/>
        <item x="23"/>
        <item x="7"/>
        <item x="11"/>
        <item x="14"/>
        <item x="24"/>
        <item x="19"/>
        <item x="2"/>
        <item x="3"/>
        <item x="12"/>
        <item x="1"/>
        <item x="18"/>
        <item x="15"/>
        <item x="17"/>
        <item x="6"/>
        <item x="5"/>
        <item x="13"/>
        <item x="20"/>
        <item x="21"/>
        <item x="25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2"/>
    <field x="0"/>
    <field x="6"/>
    <field x="8"/>
    <field x="7"/>
  </rowFields>
  <rowItems count="158">
    <i>
      <x v="8"/>
      <x/>
      <x v="1"/>
      <x/>
      <x v="99"/>
    </i>
    <i t="default" r="2">
      <x v="1"/>
    </i>
    <i r="2">
      <x v="2"/>
      <x/>
      <x v="99"/>
    </i>
    <i t="default" r="2">
      <x v="2"/>
    </i>
    <i r="2">
      <x v="13"/>
      <x/>
      <x v="102"/>
    </i>
    <i t="default" r="2">
      <x v="13"/>
    </i>
    <i r="2">
      <x v="18"/>
      <x/>
      <x v="46"/>
    </i>
    <i r="4">
      <x v="90"/>
    </i>
    <i r="4">
      <x v="101"/>
    </i>
    <i r="4">
      <x v="214"/>
    </i>
    <i r="4">
      <x v="223"/>
    </i>
    <i r="4">
      <x v="417"/>
    </i>
    <i r="4">
      <x v="515"/>
    </i>
    <i r="4">
      <x v="550"/>
    </i>
    <i r="4">
      <x v="554"/>
    </i>
    <i t="default" r="2">
      <x v="18"/>
    </i>
    <i t="default" r="1">
      <x/>
    </i>
    <i r="1">
      <x v="1"/>
      <x/>
      <x v="297"/>
      <x v="80"/>
    </i>
    <i r="3">
      <x v="308"/>
      <x v="79"/>
    </i>
    <i t="default" r="2">
      <x/>
    </i>
    <i r="2">
      <x v="2"/>
      <x v="291"/>
      <x v="77"/>
    </i>
    <i r="3">
      <x v="292"/>
      <x v="218"/>
    </i>
    <i r="3">
      <x v="297"/>
      <x v="80"/>
    </i>
    <i r="3">
      <x v="304"/>
      <x v="242"/>
    </i>
    <i r="3">
      <x v="308"/>
      <x v="79"/>
    </i>
    <i t="default" r="2">
      <x v="2"/>
    </i>
    <i r="2">
      <x v="3"/>
      <x v="291"/>
      <x v="77"/>
    </i>
    <i t="default" r="2">
      <x v="3"/>
    </i>
    <i r="2">
      <x v="4"/>
      <x v="298"/>
      <x v="186"/>
    </i>
    <i t="default" r="2">
      <x v="4"/>
    </i>
    <i r="2">
      <x v="5"/>
      <x v="293"/>
      <x v="286"/>
    </i>
    <i r="3">
      <x v="294"/>
      <x v="106"/>
    </i>
    <i t="default" r="2">
      <x v="5"/>
    </i>
    <i r="2">
      <x v="6"/>
      <x v="292"/>
      <x v="218"/>
    </i>
    <i r="3">
      <x v="297"/>
      <x v="80"/>
    </i>
    <i r="3">
      <x v="299"/>
      <x v="243"/>
    </i>
    <i r="3">
      <x v="302"/>
      <x v="240"/>
    </i>
    <i r="3">
      <x v="305"/>
      <x v="242"/>
    </i>
    <i t="default" r="2">
      <x v="6"/>
    </i>
    <i r="2">
      <x v="7"/>
      <x v="291"/>
      <x v="77"/>
    </i>
    <i r="3">
      <x v="292"/>
      <x v="218"/>
    </i>
    <i r="3">
      <x v="295"/>
      <x v="220"/>
    </i>
    <i r="3">
      <x v="296"/>
      <x v="244"/>
    </i>
    <i r="3">
      <x v="297"/>
      <x v="80"/>
    </i>
    <i r="3">
      <x v="298"/>
      <x v="186"/>
    </i>
    <i r="3">
      <x v="300"/>
      <x v="241"/>
    </i>
    <i r="3">
      <x v="301"/>
      <x v="240"/>
    </i>
    <i r="3">
      <x v="302"/>
      <x v="240"/>
    </i>
    <i r="3">
      <x v="303"/>
      <x v="240"/>
    </i>
    <i r="3">
      <x v="304"/>
      <x v="242"/>
    </i>
    <i r="3">
      <x v="305"/>
      <x v="242"/>
    </i>
    <i r="3">
      <x v="306"/>
      <x v="242"/>
    </i>
    <i r="3">
      <x v="307"/>
      <x v="242"/>
    </i>
    <i r="3">
      <x v="308"/>
      <x v="79"/>
    </i>
    <i t="default" r="2">
      <x v="7"/>
    </i>
    <i r="2">
      <x v="8"/>
      <x v="297"/>
      <x v="80"/>
    </i>
    <i r="3">
      <x v="300"/>
      <x v="241"/>
    </i>
    <i r="3">
      <x v="301"/>
      <x v="240"/>
    </i>
    <i r="3">
      <x v="308"/>
      <x v="79"/>
    </i>
    <i t="default" r="2">
      <x v="8"/>
    </i>
    <i r="2">
      <x v="9"/>
      <x v="292"/>
      <x v="218"/>
    </i>
    <i r="3">
      <x v="297"/>
      <x v="80"/>
    </i>
    <i r="3">
      <x v="300"/>
      <x v="241"/>
    </i>
    <i r="3">
      <x v="301"/>
      <x v="240"/>
    </i>
    <i t="default" r="2">
      <x v="9"/>
    </i>
    <i r="2">
      <x v="10"/>
      <x v="291"/>
      <x v="77"/>
    </i>
    <i r="3">
      <x v="292"/>
      <x v="218"/>
    </i>
    <i r="3">
      <x v="294"/>
      <x v="106"/>
    </i>
    <i r="3">
      <x v="295"/>
      <x v="220"/>
    </i>
    <i r="3">
      <x v="296"/>
      <x v="244"/>
    </i>
    <i r="3">
      <x v="297"/>
      <x v="80"/>
    </i>
    <i r="3">
      <x v="298"/>
      <x v="186"/>
    </i>
    <i r="3">
      <x v="299"/>
      <x v="243"/>
    </i>
    <i r="3">
      <x v="300"/>
      <x v="241"/>
    </i>
    <i r="3">
      <x v="301"/>
      <x v="240"/>
    </i>
    <i r="3">
      <x v="302"/>
      <x v="240"/>
    </i>
    <i r="3">
      <x v="303"/>
      <x v="240"/>
    </i>
    <i r="3">
      <x v="304"/>
      <x v="242"/>
    </i>
    <i r="3">
      <x v="305"/>
      <x v="242"/>
    </i>
    <i r="3">
      <x v="306"/>
      <x v="242"/>
    </i>
    <i r="3">
      <x v="307"/>
      <x v="242"/>
    </i>
    <i r="3">
      <x v="308"/>
      <x v="79"/>
    </i>
    <i t="default" r="2">
      <x v="10"/>
    </i>
    <i r="2">
      <x v="11"/>
      <x v="297"/>
      <x v="80"/>
    </i>
    <i r="3">
      <x v="299"/>
      <x v="243"/>
    </i>
    <i r="3">
      <x v="303"/>
      <x v="240"/>
    </i>
    <i r="3">
      <x v="304"/>
      <x v="242"/>
    </i>
    <i t="default" r="2">
      <x v="11"/>
    </i>
    <i r="2">
      <x v="12"/>
      <x v="292"/>
      <x v="218"/>
    </i>
    <i r="3">
      <x v="297"/>
      <x v="80"/>
    </i>
    <i r="3">
      <x v="300"/>
      <x v="241"/>
    </i>
    <i r="3">
      <x v="301"/>
      <x v="240"/>
    </i>
    <i r="3">
      <x v="302"/>
      <x v="240"/>
    </i>
    <i r="3">
      <x v="303"/>
      <x v="240"/>
    </i>
    <i t="default" r="2">
      <x v="12"/>
    </i>
    <i r="2">
      <x v="13"/>
      <x v="299"/>
      <x v="243"/>
    </i>
    <i t="default" r="2">
      <x v="13"/>
    </i>
    <i r="2">
      <x v="14"/>
      <x v="304"/>
      <x v="242"/>
    </i>
    <i r="3">
      <x v="305"/>
      <x v="242"/>
    </i>
    <i r="3">
      <x v="306"/>
      <x v="242"/>
    </i>
    <i r="3">
      <x v="307"/>
      <x v="242"/>
    </i>
    <i r="3">
      <x v="308"/>
      <x v="79"/>
    </i>
    <i t="default" r="2">
      <x v="14"/>
    </i>
    <i r="2">
      <x v="15"/>
      <x v="291"/>
      <x v="77"/>
    </i>
    <i r="3">
      <x v="296"/>
      <x v="244"/>
    </i>
    <i r="3">
      <x v="299"/>
      <x v="243"/>
    </i>
    <i t="default" r="2">
      <x v="15"/>
    </i>
    <i r="2">
      <x v="16"/>
      <x v="298"/>
      <x v="186"/>
    </i>
    <i t="default" r="2">
      <x v="16"/>
    </i>
    <i r="2">
      <x v="17"/>
      <x v="292"/>
      <x v="218"/>
    </i>
    <i r="3">
      <x v="296"/>
      <x v="244"/>
    </i>
    <i r="3">
      <x v="297"/>
      <x v="80"/>
    </i>
    <i r="3">
      <x v="299"/>
      <x v="243"/>
    </i>
    <i r="3">
      <x v="300"/>
      <x v="241"/>
    </i>
    <i r="3">
      <x v="306"/>
      <x v="242"/>
    </i>
    <i t="default" r="2">
      <x v="17"/>
    </i>
    <i r="2">
      <x v="18"/>
      <x/>
      <x v="104"/>
    </i>
    <i r="4">
      <x v="141"/>
    </i>
    <i r="4">
      <x v="210"/>
    </i>
    <i r="4">
      <x v="474"/>
    </i>
    <i r="4">
      <x v="475"/>
    </i>
    <i r="4">
      <x v="617"/>
    </i>
    <i r="3">
      <x v="562"/>
      <x v="438"/>
    </i>
    <i t="default" r="2">
      <x v="18"/>
    </i>
    <i t="default" r="1">
      <x v="1"/>
    </i>
    <i t="default">
      <x v="8"/>
    </i>
    <i>
      <x v="9"/>
      <x/>
      <x v="1"/>
      <x/>
      <x v="99"/>
    </i>
    <i t="default" r="2">
      <x v="1"/>
    </i>
    <i r="2">
      <x v="2"/>
      <x/>
      <x v="99"/>
    </i>
    <i t="default" r="2">
      <x v="2"/>
    </i>
    <i r="2">
      <x v="13"/>
      <x/>
      <x v="102"/>
    </i>
    <i t="default" r="2">
      <x v="13"/>
    </i>
    <i r="2">
      <x v="18"/>
      <x/>
      <x v="46"/>
    </i>
    <i r="4">
      <x v="90"/>
    </i>
    <i r="4">
      <x v="101"/>
    </i>
    <i r="4">
      <x v="214"/>
    </i>
    <i r="4">
      <x v="223"/>
    </i>
    <i r="4">
      <x v="417"/>
    </i>
    <i r="4">
      <x v="515"/>
    </i>
    <i r="4">
      <x v="550"/>
    </i>
    <i r="4">
      <x v="554"/>
    </i>
    <i r="3">
      <x v="562"/>
      <x v="440"/>
    </i>
    <i t="default" r="2">
      <x v="18"/>
    </i>
    <i t="default" r="1">
      <x/>
    </i>
    <i r="1">
      <x v="1"/>
      <x v="1"/>
      <x v="250"/>
      <x v="52"/>
    </i>
    <i t="default" r="2">
      <x v="1"/>
    </i>
    <i r="2">
      <x v="2"/>
      <x v="249"/>
      <x v="51"/>
    </i>
    <i r="3">
      <x v="253"/>
      <x v="55"/>
    </i>
    <i t="default" r="2">
      <x v="2"/>
    </i>
    <i r="2">
      <x v="3"/>
      <x v="251"/>
      <x v="53"/>
    </i>
    <i r="3">
      <x v="252"/>
      <x v="54"/>
    </i>
    <i t="default" r="2">
      <x v="3"/>
    </i>
    <i r="2">
      <x v="18"/>
      <x/>
      <x v="104"/>
    </i>
    <i r="4">
      <x v="617"/>
    </i>
    <i t="default" r="2">
      <x v="18"/>
    </i>
    <i t="default" r="1">
      <x v="1"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195" numFmtId="4"/>
    <dataField name=" Håp-ers tkr" fld="16" subtotal="average" baseField="6" baseItem="8" numFmtId="4"/>
    <dataField name=" Total ers tkr" fld="20" baseField="0" baseItem="0" numFmtId="1"/>
  </dataFields>
  <formats count="16">
    <format dxfId="50">
      <pivotArea type="all" dataOnly="0" outline="0" fieldPosition="0"/>
    </format>
    <format dxfId="49">
      <pivotArea field="8" type="button" dataOnly="0" labelOnly="1" outline="0" axis="axisRow" fieldPosition="3"/>
    </format>
    <format dxfId="48">
      <pivotArea dataOnly="0" labelOnly="1" grandRow="1" outline="0" fieldPosition="0"/>
    </format>
    <format dxfId="47">
      <pivotArea dataOnly="0" labelOnly="1" outline="0" fieldPosition="0">
        <references count="1">
          <reference field="7" count="0"/>
        </references>
      </pivotArea>
    </format>
    <format dxfId="46">
      <pivotArea dataOnly="0" labelOnly="1" outline="0" fieldPosition="0">
        <references count="1">
          <reference field="7" count="0"/>
        </references>
      </pivotArea>
    </format>
    <format dxfId="45">
      <pivotArea dataOnly="0" labelOnly="1" outline="0" fieldPosition="0">
        <references count="1">
          <reference field="8" count="0"/>
        </references>
      </pivotArea>
    </format>
    <format dxfId="44">
      <pivotArea field="2" type="button" dataOnly="0" labelOnly="1" outline="0" axis="axisRow" fieldPosition="0"/>
    </format>
    <format dxfId="43">
      <pivotArea field="7" type="button" dataOnly="0" labelOnly="1" outline="0" axis="axisRow" fieldPosition="4"/>
    </format>
    <format dxfId="42">
      <pivotArea field="8" type="button" dataOnly="0" labelOnly="1" outline="0" axis="axisRow" fieldPosition="3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6" type="button" dataOnly="0" labelOnly="1" outline="0" axis="axisRow" fieldPosition="2"/>
    </format>
    <format dxfId="37">
      <pivotArea outline="0" fieldPosition="0">
        <references count="1">
          <reference field="4294967294" count="1" selected="0">
            <x v="1"/>
          </reference>
        </references>
      </pivotArea>
    </format>
    <format dxfId="36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5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7CBFE-C341-4923-B5BA-86EFC00EF58A}" name="Pivottabell4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5:I150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x="25"/>
        <item x="2"/>
        <item x="19"/>
        <item x="20"/>
        <item x="26"/>
        <item x="29"/>
        <item x="9"/>
        <item x="3"/>
        <item x="32"/>
        <item x="33"/>
        <item x="17"/>
        <item x="21"/>
        <item x="14"/>
        <item x="5"/>
        <item x="0"/>
        <item x="22"/>
        <item x="30"/>
        <item x="15"/>
        <item x="23"/>
        <item x="24"/>
        <item x="16"/>
        <item x="31"/>
        <item x="1"/>
        <item x="18"/>
        <item x="13"/>
        <item x="6"/>
        <item x="7"/>
        <item x="8"/>
        <item x="10"/>
        <item x="4"/>
        <item x="27"/>
        <item x="28"/>
        <item x="11"/>
        <item x="12"/>
        <item x="34"/>
        <item t="default"/>
      </items>
    </pivotField>
    <pivotField compact="0" outline="0" showAll="0"/>
    <pivotField axis="axisRow" compact="0" outline="0" showAll="0" defaultSubtotal="0">
      <items count="4">
        <item x="0"/>
        <item x="2"/>
        <item x="1"/>
        <item x="3"/>
      </items>
    </pivotField>
    <pivotField name="Moment-ansvarig inst"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2"/>
        <item x="3"/>
        <item x="1"/>
        <item x="25"/>
        <item x="21"/>
        <item x="23"/>
        <item x="7"/>
        <item x="17"/>
        <item x="12"/>
        <item x="13"/>
        <item x="11"/>
        <item x="5"/>
        <item x="8"/>
        <item x="6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34">
    <i>
      <x v="1"/>
      <x/>
      <x/>
      <x v="2"/>
      <x/>
      <x v="46"/>
    </i>
    <i r="5">
      <x v="90"/>
    </i>
    <i r="5">
      <x v="214"/>
    </i>
    <i r="5">
      <x v="408"/>
    </i>
    <i r="5">
      <x v="550"/>
    </i>
    <i t="default" r="3">
      <x v="2"/>
    </i>
    <i t="default" r="1">
      <x/>
    </i>
    <i r="1">
      <x v="1"/>
      <x v="1"/>
      <x v="2"/>
      <x/>
      <x v="437"/>
    </i>
    <i r="5">
      <x v="561"/>
    </i>
    <i r="4">
      <x v="19"/>
      <x v="201"/>
    </i>
    <i r="4">
      <x v="20"/>
      <x v="109"/>
    </i>
    <i r="4">
      <x v="21"/>
      <x v="390"/>
    </i>
    <i r="4">
      <x v="22"/>
      <x v="392"/>
    </i>
    <i r="4">
      <x v="23"/>
      <x v="394"/>
    </i>
    <i r="4">
      <x v="24"/>
      <x v="396"/>
    </i>
    <i r="4">
      <x v="25"/>
      <x v="483"/>
    </i>
    <i r="4">
      <x v="26"/>
      <x v="571"/>
    </i>
    <i r="4">
      <x v="27"/>
      <x v="572"/>
    </i>
    <i r="4">
      <x v="28"/>
      <x v="452"/>
    </i>
    <i r="4">
      <x v="29"/>
      <x v="48"/>
    </i>
    <i r="4">
      <x v="30"/>
      <x v="37"/>
    </i>
    <i r="4">
      <x v="31"/>
      <x v="573"/>
    </i>
    <i r="4">
      <x v="32"/>
      <x v="419"/>
    </i>
    <i r="4">
      <x v="33"/>
      <x v="155"/>
    </i>
    <i r="4">
      <x v="34"/>
      <x v="574"/>
    </i>
    <i r="4">
      <x v="35"/>
      <x v="566"/>
    </i>
    <i r="4">
      <x v="36"/>
      <x v="35"/>
    </i>
    <i r="4">
      <x v="37"/>
      <x v="305"/>
    </i>
    <i r="4">
      <x v="38"/>
      <x v="235"/>
    </i>
    <i r="4">
      <x v="39"/>
      <x v="38"/>
    </i>
    <i r="4">
      <x v="40"/>
      <x v="236"/>
    </i>
    <i r="4">
      <x v="41"/>
      <x v="491"/>
    </i>
    <i r="4">
      <x v="42"/>
      <x v="237"/>
    </i>
    <i r="4">
      <x v="43"/>
      <x v="202"/>
    </i>
    <i r="4">
      <x v="44"/>
      <x v="36"/>
    </i>
    <i t="default" r="3">
      <x v="2"/>
    </i>
    <i t="default" r="1">
      <x v="1"/>
    </i>
    <i t="default">
      <x v="1"/>
    </i>
    <i>
      <x v="7"/>
      <x/>
      <x/>
      <x v="2"/>
      <x/>
      <x v="46"/>
    </i>
    <i r="5">
      <x v="90"/>
    </i>
    <i r="5">
      <x v="214"/>
    </i>
    <i r="5">
      <x v="408"/>
    </i>
    <i r="5">
      <x v="550"/>
    </i>
    <i t="default" r="3">
      <x v="2"/>
    </i>
    <i t="default" r="1">
      <x/>
    </i>
    <i r="1">
      <x v="1"/>
      <x v="1"/>
      <x v="2"/>
      <x/>
      <x v="210"/>
    </i>
    <i r="5">
      <x v="437"/>
    </i>
    <i r="5">
      <x v="451"/>
    </i>
    <i r="5">
      <x v="561"/>
    </i>
    <i r="4">
      <x v="254"/>
      <x v="458"/>
    </i>
    <i r="4">
      <x v="255"/>
      <x v="116"/>
    </i>
    <i r="4">
      <x v="256"/>
      <x v="420"/>
    </i>
    <i r="4">
      <x v="257"/>
      <x v="256"/>
    </i>
    <i r="4">
      <x v="258"/>
      <x v="464"/>
    </i>
    <i r="4">
      <x v="259"/>
      <x v="489"/>
    </i>
    <i r="4">
      <x v="260"/>
      <x v="311"/>
    </i>
    <i r="4">
      <x v="261"/>
      <x v="277"/>
    </i>
    <i r="4">
      <x v="262"/>
      <x v="543"/>
    </i>
    <i r="4">
      <x v="263"/>
      <x v="251"/>
    </i>
    <i r="4">
      <x v="264"/>
      <x v="10"/>
    </i>
    <i r="4">
      <x v="265"/>
      <x v="278"/>
    </i>
    <i r="4">
      <x v="266"/>
      <x v="465"/>
    </i>
    <i r="4">
      <x v="267"/>
      <x v="410"/>
    </i>
    <i r="4">
      <x v="268"/>
      <x v="252"/>
    </i>
    <i r="4">
      <x v="269"/>
      <x v="279"/>
    </i>
    <i r="4">
      <x v="270"/>
      <x v="486"/>
    </i>
    <i r="4">
      <x v="271"/>
      <x v="487"/>
    </i>
    <i r="4">
      <x v="272"/>
      <x v="488"/>
    </i>
    <i r="4">
      <x v="273"/>
      <x v="444"/>
    </i>
    <i r="4">
      <x v="274"/>
      <x v="93"/>
    </i>
    <i r="4">
      <x v="275"/>
      <x v="92"/>
    </i>
    <i r="4">
      <x v="276"/>
      <x v="445"/>
    </i>
    <i r="4">
      <x v="277"/>
      <x v="280"/>
    </i>
    <i r="4">
      <x v="278"/>
      <x v="152"/>
    </i>
    <i r="4">
      <x v="279"/>
      <x v="616"/>
    </i>
    <i r="4">
      <x v="280"/>
      <x v="163"/>
    </i>
    <i r="4">
      <x v="281"/>
      <x v="165"/>
    </i>
    <i r="4">
      <x v="282"/>
      <x v="276"/>
    </i>
    <i r="4">
      <x v="283"/>
      <x v="390"/>
    </i>
    <i r="4">
      <x v="284"/>
      <x v="529"/>
    </i>
    <i r="4">
      <x v="285"/>
      <x v="392"/>
    </i>
    <i r="4">
      <x v="286"/>
      <x v="482"/>
    </i>
    <i r="4">
      <x v="287"/>
      <x v="394"/>
    </i>
    <i r="4">
      <x v="288"/>
      <x v="485"/>
    </i>
    <i r="4">
      <x v="289"/>
      <x v="484"/>
    </i>
    <i r="4">
      <x v="290"/>
      <x v="396"/>
    </i>
    <i t="default" r="3">
      <x v="2"/>
    </i>
    <i t="default" r="1">
      <x v="1"/>
    </i>
    <i t="default">
      <x v="7"/>
    </i>
    <i>
      <x v="29"/>
      <x/>
      <x/>
      <x v="2"/>
      <x/>
      <x v="46"/>
    </i>
    <i r="5">
      <x v="90"/>
    </i>
    <i r="5">
      <x v="214"/>
    </i>
    <i r="5">
      <x v="408"/>
    </i>
    <i r="5">
      <x v="550"/>
    </i>
    <i r="5">
      <x v="615"/>
    </i>
    <i t="default" r="3">
      <x v="2"/>
    </i>
    <i t="default" r="1">
      <x/>
    </i>
    <i r="1">
      <x v="1"/>
      <x v="1"/>
      <x/>
      <x v="157"/>
      <x v="460"/>
    </i>
    <i t="default" r="3">
      <x/>
    </i>
    <i r="3">
      <x v="1"/>
      <x v="158"/>
      <x v="143"/>
    </i>
    <i t="default" r="3">
      <x v="1"/>
    </i>
    <i r="3">
      <x v="2"/>
      <x/>
      <x v="210"/>
    </i>
    <i r="5">
      <x v="437"/>
    </i>
    <i r="5">
      <x v="561"/>
    </i>
    <i r="5">
      <x v="593"/>
    </i>
    <i r="4">
      <x v="145"/>
      <x v="441"/>
    </i>
    <i r="4">
      <x v="146"/>
      <x v="429"/>
    </i>
    <i r="4">
      <x v="147"/>
      <x v="442"/>
    </i>
    <i r="4">
      <x v="148"/>
      <x v="443"/>
    </i>
    <i r="4">
      <x v="149"/>
      <x v="424"/>
    </i>
    <i r="4">
      <x v="150"/>
      <x v="430"/>
    </i>
    <i r="4">
      <x v="151"/>
      <x v="425"/>
    </i>
    <i r="4">
      <x v="152"/>
      <x v="431"/>
    </i>
    <i r="4">
      <x v="153"/>
      <x v="426"/>
    </i>
    <i r="4">
      <x v="154"/>
      <x v="427"/>
    </i>
    <i r="4">
      <x v="156"/>
      <x v="13"/>
    </i>
    <i r="4">
      <x v="159"/>
      <x v="136"/>
    </i>
    <i r="4">
      <x v="160"/>
      <x v="462"/>
    </i>
    <i r="4">
      <x v="161"/>
      <x v="14"/>
    </i>
    <i r="4">
      <x v="162"/>
      <x v="428"/>
    </i>
    <i r="4">
      <x v="163"/>
      <x v="588"/>
    </i>
    <i r="4">
      <x v="164"/>
      <x v="589"/>
    </i>
    <i r="4">
      <x v="165"/>
      <x v="587"/>
    </i>
    <i r="4">
      <x v="166"/>
      <x v="590"/>
    </i>
    <i r="4">
      <x v="167"/>
      <x v="423"/>
    </i>
    <i r="4">
      <x v="168"/>
      <x v="453"/>
    </i>
    <i r="4">
      <x v="169"/>
      <x v="461"/>
    </i>
    <i r="4">
      <x v="170"/>
      <x v="5"/>
    </i>
    <i t="default" r="3">
      <x v="2"/>
    </i>
    <i r="3">
      <x v="21"/>
      <x v="155"/>
      <x v="379"/>
    </i>
    <i t="default" r="3">
      <x v="21"/>
    </i>
    <i t="default" r="1">
      <x v="1"/>
    </i>
    <i t="default">
      <x v="2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6" baseItem="213" numFmtId="4"/>
    <dataField name=" Håp-ers tkr" fld="16" subtotal="average" baseField="7" baseItem="41" numFmtId="4"/>
    <dataField name=" Total ers tkr" fld="20" baseField="0" baseItem="0" numFmtId="1"/>
  </dataFields>
  <formats count="17">
    <format dxfId="357">
      <pivotArea type="all" dataOnly="0" outline="0" fieldPosition="0"/>
    </format>
    <format dxfId="356">
      <pivotArea field="8" type="button" dataOnly="0" labelOnly="1" outline="0" axis="axisRow" fieldPosition="4"/>
    </format>
    <format dxfId="355">
      <pivotArea dataOnly="0" labelOnly="1" grandRow="1" outline="0" fieldPosition="0"/>
    </format>
    <format dxfId="354">
      <pivotArea dataOnly="0" labelOnly="1" outline="0" fieldPosition="0">
        <references count="1">
          <reference field="7" count="0"/>
        </references>
      </pivotArea>
    </format>
    <format dxfId="353">
      <pivotArea dataOnly="0" labelOnly="1" outline="0" fieldPosition="0">
        <references count="1">
          <reference field="7" count="0"/>
        </references>
      </pivotArea>
    </format>
    <format dxfId="352">
      <pivotArea dataOnly="0" labelOnly="1" outline="0" fieldPosition="0">
        <references count="1">
          <reference field="8" count="0"/>
        </references>
      </pivotArea>
    </format>
    <format dxfId="351">
      <pivotArea field="2" type="button" dataOnly="0" labelOnly="1" outline="0" axis="axisRow" fieldPosition="0"/>
    </format>
    <format dxfId="350">
      <pivotArea field="7" type="button" dataOnly="0" labelOnly="1" outline="0" axis="axisRow" fieldPosition="5"/>
    </format>
    <format dxfId="349">
      <pivotArea field="8" type="button" dataOnly="0" labelOnly="1" outline="0" axis="axisRow" fieldPosition="4"/>
    </format>
    <format dxfId="3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7">
      <pivotArea dataOnly="0" labelOnly="1" outline="0" fieldPosition="0">
        <references count="1">
          <reference field="0" count="0"/>
        </references>
      </pivotArea>
    </format>
    <format dxfId="346">
      <pivotArea outline="0" fieldPosition="0">
        <references count="1">
          <reference field="4294967294" count="1">
            <x v="0"/>
          </reference>
        </references>
      </pivotArea>
    </format>
    <format dxfId="345">
      <pivotArea field="6" type="button" dataOnly="0" labelOnly="1" outline="0" axis="axisRow" fieldPosition="3"/>
    </format>
    <format dxfId="344">
      <pivotArea field="5" type="button" dataOnly="0" labelOnly="1" outline="0"/>
    </format>
    <format dxfId="343">
      <pivotArea dataOnly="0" labelOnly="1" outline="0" fieldPosition="0">
        <references count="1">
          <reference field="8" count="0"/>
        </references>
      </pivotArea>
    </format>
    <format dxfId="34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41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2DFA03-5D1D-47DA-904F-A8836B9FCD20}" name="Pivottabell11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7:G19" firstHeaderRow="1" firstDataRow="2" firstDataCol="4" rowPageCount="1" colPageCount="1"/>
  <pivotFields count="37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4">
        <item x="12"/>
        <item h="1" x="13"/>
        <item h="1" x="0"/>
        <item h="1" x="1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showAll="0">
      <items count="36">
        <item x="9"/>
        <item h="1" x="32"/>
        <item h="1" x="33"/>
        <item h="1" x="34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axis="axisRow" compact="0" outline="0" showAll="0">
      <items count="28">
        <item x="8"/>
        <item x="23"/>
        <item x="7"/>
        <item x="11"/>
        <item x="14"/>
        <item x="24"/>
        <item x="19"/>
        <item x="2"/>
        <item x="3"/>
        <item x="12"/>
        <item x="1"/>
        <item x="18"/>
        <item x="15"/>
        <item x="17"/>
        <item x="6"/>
        <item x="5"/>
        <item x="13"/>
        <item x="21"/>
        <item x="20"/>
        <item x="25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defaultSubtotal="0">
      <items count="619">
        <item x="0"/>
        <item x="72"/>
        <item x="583"/>
        <item x="586"/>
        <item x="594"/>
        <item x="165"/>
        <item x="580"/>
        <item x="582"/>
        <item m="1" x="614"/>
        <item x="603"/>
        <item x="602"/>
        <item m="1" x="617"/>
        <item x="601"/>
        <item x="591"/>
        <item x="595"/>
        <item x="585"/>
        <item x="578"/>
        <item x="579"/>
        <item x="587"/>
        <item x="589"/>
        <item x="592"/>
        <item x="593"/>
        <item x="596"/>
        <item x="599"/>
        <item x="597"/>
        <item x="590"/>
        <item x="600"/>
        <item x="598"/>
        <item x="588"/>
        <item x="604"/>
        <item x="576"/>
        <item x="577"/>
        <item x="2"/>
        <item x="1"/>
        <item x="9"/>
        <item x="5"/>
        <item x="606"/>
        <item x="607"/>
        <item m="1" x="616"/>
        <item m="1" x="613"/>
        <item x="608"/>
        <item x="609"/>
        <item x="610"/>
        <item x="611"/>
        <item m="1" x="618"/>
        <item x="581"/>
        <item m="1" x="612"/>
        <item m="1" x="615"/>
        <item x="605"/>
        <item x="584"/>
        <item x="3"/>
        <item x="4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x="411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158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6"/>
        <item x="481"/>
        <item x="482"/>
        <item x="513"/>
        <item x="517"/>
        <item x="518"/>
        <item x="519"/>
        <item x="539"/>
        <item x="540"/>
        <item x="541"/>
        <item x="483"/>
        <item x="493"/>
        <item x="494"/>
        <item x="495"/>
        <item x="504"/>
        <item x="505"/>
        <item x="506"/>
        <item x="508"/>
        <item x="534"/>
        <item x="509"/>
        <item x="520"/>
        <item x="521"/>
        <item x="522"/>
        <item x="542"/>
        <item x="543"/>
        <item x="479"/>
        <item x="484"/>
        <item x="485"/>
        <item x="486"/>
        <item x="487"/>
        <item x="488"/>
        <item x="496"/>
        <item x="497"/>
        <item x="498"/>
        <item x="499"/>
        <item x="500"/>
        <item x="501"/>
        <item x="507"/>
        <item x="510"/>
        <item x="511"/>
        <item x="514"/>
        <item x="523"/>
        <item x="524"/>
        <item x="525"/>
        <item x="526"/>
        <item x="527"/>
        <item x="535"/>
        <item x="536"/>
        <item x="537"/>
        <item x="538"/>
        <item x="544"/>
        <item x="476"/>
        <item x="477"/>
        <item x="515"/>
        <item x="512"/>
        <item x="478"/>
        <item x="489"/>
        <item x="490"/>
        <item x="491"/>
        <item x="528"/>
        <item x="529"/>
        <item x="530"/>
        <item x="480"/>
        <item x="492"/>
        <item x="502"/>
        <item x="503"/>
        <item x="531"/>
        <item x="532"/>
        <item x="53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4">
    <field x="2"/>
    <field x="0"/>
    <field x="6"/>
    <field x="7"/>
  </rowFields>
  <rowItems count="11">
    <i>
      <x/>
      <x/>
      <x v="17"/>
      <x/>
    </i>
    <i r="3">
      <x v="5"/>
    </i>
    <i t="default" r="2">
      <x v="17"/>
    </i>
    <i r="1">
      <x v="1"/>
      <x v="9"/>
      <x v="17"/>
    </i>
    <i r="3">
      <x v="30"/>
    </i>
    <i r="3">
      <x v="31"/>
    </i>
    <i t="default" r="2">
      <x v="9"/>
    </i>
    <i r="2">
      <x v="16"/>
      <x v="16"/>
    </i>
    <i t="default" r="2">
      <x v="16"/>
    </i>
    <i t="default"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0" numFmtId="2"/>
    <dataField name=" Total ers tkr" fld="20" baseField="0" baseItem="0"/>
  </dataFields>
  <formats count="14">
    <format dxfId="34">
      <pivotArea type="all" dataOnly="0" outline="0" fieldPosition="0"/>
    </format>
    <format dxfId="33">
      <pivotArea field="8" type="button" dataOnly="0" labelOnly="1" outline="0"/>
    </format>
    <format dxfId="32">
      <pivotArea dataOnly="0" labelOnly="1" grandRow="1" outline="0" fieldPosition="0"/>
    </format>
    <format dxfId="31">
      <pivotArea dataOnly="0" labelOnly="1" outline="0" fieldPosition="0">
        <references count="1">
          <reference field="7" count="0"/>
        </references>
      </pivotArea>
    </format>
    <format dxfId="30">
      <pivotArea dataOnly="0" labelOnly="1" outline="0" fieldPosition="0">
        <references count="1">
          <reference field="7" count="0"/>
        </references>
      </pivotArea>
    </format>
    <format dxfId="29">
      <pivotArea field="2" type="button" dataOnly="0" labelOnly="1" outline="0" axis="axisRow" fieldPosition="0"/>
    </format>
    <format dxfId="28">
      <pivotArea field="7" type="button" dataOnly="0" labelOnly="1" outline="0" axis="axisRow" fieldPosition="3"/>
    </format>
    <format dxfId="27">
      <pivotArea field="8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1">
          <reference field="0" count="1">
            <x v="1"/>
          </reference>
        </references>
      </pivotArea>
    </format>
    <format dxfId="24">
      <pivotArea dataOnly="0" labelOnly="1" outline="0" fieldPosition="0">
        <references count="1">
          <reference field="0" count="1">
            <x v="0"/>
          </reference>
        </references>
      </pivotArea>
    </format>
    <format dxfId="23">
      <pivotArea dataOnly="0" labelOnly="1" outline="0" fieldPosition="0">
        <references count="1">
          <reference field="2" count="0"/>
        </references>
      </pivotArea>
    </format>
    <format dxfId="22">
      <pivotArea outline="0" fieldPosition="0">
        <references count="1">
          <reference field="4294967294" count="1" selected="0">
            <x v="1"/>
          </reference>
        </references>
      </pivotArea>
    </format>
    <format dxfId="21">
      <pivotArea outline="0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D7546B-97EA-4CA3-9DE4-F518B54D8CCA}" name="Pivottabell4" cacheId="0" applyNumberFormats="0" applyBorderFormats="0" applyFontFormats="0" applyPatternFormats="0" applyAlignmentFormats="0" applyWidthHeightFormats="1" dataCaption="Värden" updatedVersion="7" minRefreshableVersion="3" useAutoFormatting="1" itemPrintTitles="1" createdVersion="4" indent="0" compact="0" compactData="0" gridDropZones="1" multipleFieldFilters="0">
  <location ref="A3:E67" firstHeaderRow="2" firstDataRow="2" firstDataCol="4"/>
  <pivotFields count="37">
    <pivotField compact="0" outline="0" showAll="0"/>
    <pivotField compact="0" outline="0" showAll="0" defaultSubtotal="0"/>
    <pivotField axis="axisRow" compact="0" outline="0" showAll="0">
      <items count="36">
        <item h="1" x="9"/>
        <item x="32"/>
        <item x="33"/>
        <item h="1" x="34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axis="axisRow" compact="0" outline="0" showAll="0" defaultSubtotal="0">
      <items count="8">
        <item x="5"/>
        <item x="3"/>
        <item x="6"/>
        <item x="1"/>
        <item x="4"/>
        <item x="0"/>
        <item x="7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axis="axisRow" compact="0" outline="0" showAll="0">
      <items count="5">
        <item x="2"/>
        <item x="1"/>
        <item x="0"/>
        <item x="3"/>
        <item t="default"/>
      </items>
    </pivotField>
    <pivotField axis="axisRow" compact="0" outline="0" showAll="0">
      <items count="13">
        <item x="2"/>
        <item x="1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"/>
    <field x="13"/>
    <field x="9"/>
    <field x="12"/>
  </rowFields>
  <rowItems count="63">
    <i>
      <x v="1"/>
      <x v="2"/>
      <x v="3"/>
      <x v="1"/>
    </i>
    <i r="2">
      <x v="5"/>
      <x v="1"/>
    </i>
    <i t="default" r="1">
      <x v="2"/>
    </i>
    <i r="1">
      <x v="3"/>
      <x v="1"/>
      <x/>
    </i>
    <i r="3">
      <x v="1"/>
    </i>
    <i r="2">
      <x v="3"/>
      <x/>
    </i>
    <i r="3">
      <x v="1"/>
    </i>
    <i r="2">
      <x v="5"/>
      <x/>
    </i>
    <i r="3">
      <x v="1"/>
    </i>
    <i t="default" r="1">
      <x v="3"/>
    </i>
    <i r="1">
      <x v="4"/>
      <x v="1"/>
      <x/>
    </i>
    <i r="3">
      <x v="1"/>
    </i>
    <i r="2">
      <x v="5"/>
      <x/>
    </i>
    <i r="3">
      <x v="1"/>
    </i>
    <i t="default" r="1">
      <x v="4"/>
    </i>
    <i r="1">
      <x v="5"/>
      <x v="1"/>
      <x/>
    </i>
    <i r="3">
      <x v="1"/>
    </i>
    <i r="2">
      <x v="5"/>
      <x/>
    </i>
    <i r="3">
      <x v="1"/>
    </i>
    <i t="default" r="1">
      <x v="5"/>
    </i>
    <i r="1">
      <x v="6"/>
      <x v="1"/>
      <x/>
    </i>
    <i r="3">
      <x v="1"/>
    </i>
    <i r="2">
      <x v="5"/>
      <x/>
    </i>
    <i r="3">
      <x v="1"/>
    </i>
    <i t="default" r="1">
      <x v="6"/>
    </i>
    <i r="1">
      <x v="7"/>
      <x v="5"/>
      <x/>
    </i>
    <i r="3">
      <x v="1"/>
    </i>
    <i t="default" r="1">
      <x v="7"/>
    </i>
    <i r="1">
      <x v="8"/>
      <x/>
      <x/>
    </i>
    <i r="3">
      <x v="1"/>
    </i>
    <i r="2">
      <x v="4"/>
      <x/>
    </i>
    <i r="3">
      <x v="1"/>
    </i>
    <i r="2">
      <x v="5"/>
      <x/>
    </i>
    <i r="3">
      <x v="1"/>
    </i>
    <i t="default" r="1">
      <x v="8"/>
    </i>
    <i r="1">
      <x v="9"/>
      <x v="1"/>
      <x/>
    </i>
    <i r="3">
      <x v="1"/>
    </i>
    <i r="2">
      <x v="2"/>
      <x/>
    </i>
    <i r="3">
      <x v="1"/>
    </i>
    <i r="2">
      <x v="5"/>
      <x/>
    </i>
    <i r="3">
      <x v="1"/>
    </i>
    <i t="default" r="1">
      <x v="9"/>
    </i>
    <i r="1">
      <x v="10"/>
      <x v="5"/>
      <x/>
    </i>
    <i r="3">
      <x v="1"/>
    </i>
    <i t="default" r="1">
      <x v="10"/>
    </i>
    <i r="1">
      <x v="11"/>
      <x v="5"/>
      <x v="2"/>
    </i>
    <i r="3">
      <x v="3"/>
    </i>
    <i t="default" r="1">
      <x v="11"/>
    </i>
    <i t="default">
      <x v="1"/>
    </i>
    <i>
      <x v="2"/>
      <x/>
      <x v="5"/>
      <x/>
    </i>
    <i r="3">
      <x v="1"/>
    </i>
    <i t="default" r="1">
      <x/>
    </i>
    <i r="1">
      <x v="1"/>
      <x v="5"/>
      <x/>
    </i>
    <i r="3">
      <x v="1"/>
    </i>
    <i t="default" r="1">
      <x v="1"/>
    </i>
    <i r="1">
      <x v="2"/>
      <x v="5"/>
      <x/>
    </i>
    <i t="default" r="1">
      <x v="2"/>
    </i>
    <i r="1">
      <x v="11"/>
      <x v="5"/>
      <x v="2"/>
    </i>
    <i r="3">
      <x v="3"/>
    </i>
    <i r="2">
      <x v="6"/>
      <x v="2"/>
    </i>
    <i t="default" r="1">
      <x v="11"/>
    </i>
    <i t="default">
      <x v="2"/>
    </i>
    <i t="grand">
      <x/>
    </i>
  </rowItems>
  <colItems count="1">
    <i/>
  </colItems>
  <dataFields count="1">
    <dataField name="Summa av Kurslängd hp" fld="15" baseField="1" baseItem="10" numFmtId="2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83A05F-168D-4796-A401-47BB6CF1D8E4}" name="Pivottabell10" cacheId="0" applyNumberFormats="0" applyBorderFormats="0" applyFontFormats="0" applyPatternFormats="0" applyAlignmentFormats="0" applyWidthHeightFormats="1" dataCaption="Värden" updatedVersion="7" minRefreshableVersion="3" showDrill="0" rowGrandTotals="0" itemPrintTitles="1" createdVersion="4" indent="0" compact="0" compactData="0" gridDropZones="1" multipleFieldFilters="0">
  <location ref="A5:J21" firstHeaderRow="1" firstDataRow="2" firstDataCol="8" rowPageCount="1" colPageCount="1"/>
  <pivotFields count="37">
    <pivotField compact="0" outline="0" showAll="0"/>
    <pivotField compact="0" outline="0" showAll="0" defaultSubtotal="0"/>
    <pivotField axis="axisRow" compact="0" outline="0" multipleItemSelectionAllowed="1" showAll="0">
      <items count="36">
        <item x="9"/>
        <item x="32"/>
        <item x="33"/>
        <item x="34"/>
        <item x="0"/>
        <item x="1"/>
        <item x="2"/>
        <item x="3"/>
        <item x="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2"/>
        <item x="24"/>
        <item x="25"/>
        <item x="26"/>
        <item x="27"/>
        <item x="28"/>
        <item x="29"/>
        <item x="30"/>
        <item x="31"/>
        <item x="6"/>
        <item x="7"/>
        <item x="8"/>
        <item x="5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name="Inst, tolftedel" axis="axisRow" compact="0" outline="0" showAll="0" defaultSubtotal="0">
      <items count="27">
        <item x="8"/>
        <item x="23"/>
        <item x="7"/>
        <item x="11"/>
        <item x="14"/>
        <item x="24"/>
        <item x="19"/>
        <item x="2"/>
        <item x="3"/>
        <item x="12"/>
        <item x="1"/>
        <item x="18"/>
        <item x="15"/>
        <item x="17"/>
        <item x="6"/>
        <item x="5"/>
        <item x="13"/>
        <item x="20"/>
        <item x="21"/>
        <item x="25"/>
        <item x="0"/>
        <item x="4"/>
        <item x="10"/>
        <item x="16"/>
        <item x="22"/>
        <item m="1" x="26"/>
        <item x="9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 Andel av kurs" axis="axisRow" compact="0" outline="0" showAll="0" defaultSubtotal="0">
      <items count="8">
        <item x="5"/>
        <item x="3"/>
        <item x="6"/>
        <item x="1"/>
        <item x="4"/>
        <item x="0"/>
        <item x="7"/>
        <item x="2"/>
      </items>
    </pivotField>
    <pivotField compact="0" outline="0" showAll="0" defaultSubtotal="0"/>
    <pivotField axis="axisPage" compact="0" outline="0" multipleItemSelectionAllowed="1" showAll="0">
      <items count="7">
        <item x="1"/>
        <item h="1" x="0"/>
        <item x="2"/>
        <item h="1" x="3"/>
        <item h="1" x="4"/>
        <item h="1" x="5"/>
        <item t="default"/>
      </items>
    </pivotField>
    <pivotField axis="axisRow" compact="0" outline="0" showAll="0" sortType="descending" defaultSubtotal="0">
      <items count="4">
        <item h="1" x="0"/>
        <item x="1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h="1" x="2"/>
        <item h="1" x="1"/>
        <item h="1" x="3"/>
        <item h="1" x="4"/>
        <item h="1" x="5"/>
        <item h="1" x="6"/>
        <item h="1" x="7"/>
        <item h="1" x="8"/>
        <item h="1" x="9"/>
        <item h="1" x="10"/>
        <item x="11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7">
        <item x="0"/>
        <item m="1" x="98"/>
        <item m="1" x="104"/>
        <item x="2"/>
        <item x="7"/>
        <item x="53"/>
        <item x="93"/>
        <item m="1" x="103"/>
        <item m="1" x="105"/>
        <item m="1" x="100"/>
        <item m="1" x="101"/>
        <item m="1" x="99"/>
        <item m="1" x="97"/>
        <item x="70"/>
        <item m="1" x="96"/>
        <item x="89"/>
        <item x="90"/>
        <item m="1" x="102"/>
        <item x="92"/>
        <item x="94"/>
        <item x="95"/>
        <item x="80"/>
        <item x="71"/>
        <item x="81"/>
        <item x="82"/>
        <item x="83"/>
        <item x="84"/>
        <item x="85"/>
        <item x="86"/>
        <item x="87"/>
        <item x="88"/>
        <item x="35"/>
        <item x="91"/>
        <item x="1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9"/>
        <item x="50"/>
        <item x="51"/>
        <item x="34"/>
        <item x="52"/>
        <item x="54"/>
        <item x="37"/>
        <item x="55"/>
        <item x="56"/>
        <item x="21"/>
        <item x="57"/>
        <item x="58"/>
        <item x="27"/>
        <item x="59"/>
        <item x="36"/>
        <item x="32"/>
        <item x="23"/>
        <item x="26"/>
        <item x="61"/>
        <item x="60"/>
        <item x="62"/>
        <item x="63"/>
        <item x="64"/>
        <item x="65"/>
        <item x="66"/>
        <item x="33"/>
        <item x="67"/>
        <item x="20"/>
        <item x="68"/>
        <item x="69"/>
        <item x="76"/>
        <item x="72"/>
        <item x="77"/>
        <item x="73"/>
        <item x="74"/>
        <item x="75"/>
        <item x="78"/>
        <item x="79"/>
        <item x="22"/>
        <item x="24"/>
        <item x="25"/>
        <item x="28"/>
        <item x="30"/>
        <item x="31"/>
        <item t="default"/>
      </items>
    </pivotField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8">
    <field x="2"/>
    <field x="6"/>
    <field x="8"/>
    <field x="7"/>
    <field x="13"/>
    <field x="12"/>
    <field x="9"/>
    <field x="14"/>
  </rowFields>
  <rowItems count="15">
    <i>
      <x v="1"/>
      <x v="4"/>
      <x v="298"/>
      <x v="186"/>
      <x v="10"/>
      <x v="1"/>
      <x v="5"/>
      <x v="16"/>
    </i>
    <i r="5">
      <x v="2"/>
      <x v="5"/>
      <x v="15"/>
    </i>
    <i r="1">
      <x v="7"/>
      <x v="295"/>
      <x v="220"/>
      <x v="10"/>
      <x v="1"/>
      <x v="5"/>
      <x v="16"/>
    </i>
    <i r="5">
      <x v="2"/>
      <x v="5"/>
      <x v="15"/>
    </i>
    <i r="2">
      <x v="298"/>
      <x v="186"/>
      <x v="10"/>
      <x v="1"/>
      <x v="5"/>
      <x v="16"/>
    </i>
    <i r="5">
      <x v="2"/>
      <x v="5"/>
      <x v="15"/>
    </i>
    <i r="1">
      <x v="10"/>
      <x v="295"/>
      <x v="220"/>
      <x v="10"/>
      <x v="1"/>
      <x v="5"/>
      <x v="16"/>
    </i>
    <i r="5">
      <x v="2"/>
      <x v="5"/>
      <x v="15"/>
    </i>
    <i r="2">
      <x v="298"/>
      <x v="186"/>
      <x v="10"/>
      <x v="1"/>
      <x v="5"/>
      <x v="16"/>
    </i>
    <i r="5">
      <x v="2"/>
      <x v="5"/>
      <x v="15"/>
    </i>
    <i r="1">
      <x v="16"/>
      <x v="298"/>
      <x v="186"/>
      <x v="10"/>
      <x v="1"/>
      <x v="5"/>
      <x v="16"/>
    </i>
    <i r="5">
      <x v="2"/>
      <x v="5"/>
      <x v="15"/>
    </i>
    <i r="1">
      <x v="18"/>
      <x/>
      <x v="474"/>
      <x v="10"/>
      <x v="1"/>
      <x v="5"/>
      <x v="16"/>
    </i>
    <i r="5">
      <x v="2"/>
      <x v="5"/>
      <x v="15"/>
    </i>
    <i t="default">
      <x v="1"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 Kurslängd hp" fld="15" baseField="13" baseItem="161" numFmtId="4"/>
    <dataField name=" Totalt antal håp" fld="17" baseField="10" baseItem="62" numFmtId="4"/>
  </dataFields>
  <formats count="20">
    <format dxfId="19">
      <pivotArea type="all" dataOnly="0" outline="0" fieldPosition="0"/>
    </format>
    <format dxfId="18">
      <pivotArea field="12" type="button" dataOnly="0" labelOnly="1" outline="0" axis="axisRow" fieldPosition="5"/>
    </format>
    <format dxfId="17">
      <pivotArea field="13" type="button" dataOnly="0" labelOnly="1" outline="0" axis="axisRow" fieldPosition="4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7"/>
    </format>
    <format dxfId="13">
      <pivotArea field="12" type="button" dataOnly="0" labelOnly="1" outline="0" axis="axisRow" fieldPosition="5"/>
    </format>
    <format dxfId="12">
      <pivotArea field="13" type="button" dataOnly="0" labelOnly="1" outline="0" axis="axisRow" fieldPosition="4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field="7" type="button" dataOnly="0" labelOnly="1" outline="0" axis="axisRow" fieldPosition="3"/>
    </format>
    <format dxfId="8">
      <pivotArea dataOnly="0" labelOnly="1" outline="0" fieldPosition="0">
        <references count="1">
          <reference field="7" count="0"/>
        </references>
      </pivotArea>
    </format>
    <format dxfId="7">
      <pivotArea dataOnly="0" labelOnly="1" outline="0" fieldPosition="0">
        <references count="1">
          <reference field="7" count="0"/>
        </references>
      </pivotArea>
    </format>
    <format dxfId="6">
      <pivotArea dataOnly="0" labelOnly="1" outline="0" fieldPosition="0">
        <references count="1">
          <reference field="8" count="0"/>
        </references>
      </pivotArea>
    </format>
    <format dxfId="5">
      <pivotArea dataOnly="0" labelOnly="1" outline="0" fieldPosition="0">
        <references count="1">
          <reference field="12" count="0"/>
        </references>
      </pivotArea>
    </format>
    <format dxfId="4">
      <pivotArea dataOnly="0" labelOnly="1" outline="0" fieldPosition="0">
        <references count="1">
          <reference field="8" count="0"/>
        </references>
      </pivotArea>
    </format>
    <format dxfId="3">
      <pivotArea type="all" dataOnly="0" outline="0" fieldPosition="0"/>
    </format>
    <format dxfId="2">
      <pivotArea dataOnly="0" labelOnly="1" outline="0" fieldPosition="0">
        <references count="1">
          <reference field="9" count="0"/>
        </references>
      </pivotArea>
    </format>
    <format dxfId="1">
      <pivotArea field="9" type="button" dataOnly="0" labelOnly="1" outline="0" axis="axisRow" fieldPosition="6"/>
    </format>
    <format dxfId="0">
      <pivotArea field="6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85D605-BA45-43A8-A4DA-C808D805D0E3}" name="Pivottabell7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3:I139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showAll="0" defaultSubtotal="0">
      <items count="14">
        <item x="13"/>
        <item x="12"/>
        <item x="0"/>
        <item x="1"/>
        <item x="3"/>
        <item x="4"/>
        <item x="5"/>
        <item x="6"/>
        <item x="7"/>
        <item x="8"/>
        <item x="9"/>
        <item x="10"/>
        <item x="11"/>
        <item x="2"/>
      </items>
    </pivotField>
    <pivotField axis="axisRow" compact="0" outline="0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h="1" x="32"/>
        <item h="1"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h="1" x="13"/>
        <item h="1" x="6"/>
        <item h="1" x="7"/>
        <item h="1" x="8"/>
        <item x="10"/>
        <item h="1" x="4"/>
        <item h="1" x="27"/>
        <item h="1" x="28"/>
        <item x="11"/>
        <item x="12"/>
        <item h="1" x="34"/>
        <item t="default"/>
      </items>
    </pivotField>
    <pivotField compact="0" outline="0" showAll="0"/>
    <pivotField axis="axisRow" compact="0" outline="0" showAll="0" defaultSubtotal="0">
      <items count="4">
        <item x="0"/>
        <item x="2"/>
        <item x="1"/>
        <item x="3"/>
      </items>
    </pivotField>
    <pivotField compact="0" outline="0" showAll="0" defaultSubtotal="0"/>
    <pivotField name="Kurs-ansvarig inst" axis="axisRow" compact="0" outline="0" showAll="0">
      <items count="28">
        <item x="7"/>
        <item x="11"/>
        <item x="4"/>
        <item x="3"/>
        <item x="12"/>
        <item x="1"/>
        <item x="25"/>
        <item x="21"/>
        <item x="23"/>
        <item x="17"/>
        <item x="13"/>
        <item x="5"/>
        <item x="2"/>
        <item x="8"/>
        <item x="6"/>
        <item x="19"/>
        <item x="15"/>
        <item x="20"/>
        <item x="18"/>
        <item x="24"/>
        <item x="14"/>
        <item x="0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defaultSubtotal="0">
      <items count="563">
        <item x="1"/>
        <item x="0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0"/>
        <item x="442"/>
        <item x="448"/>
        <item x="449"/>
        <item x="480"/>
        <item x="483"/>
        <item x="484"/>
        <item x="500"/>
        <item x="501"/>
        <item x="502"/>
        <item x="450"/>
        <item x="462"/>
        <item x="463"/>
        <item x="471"/>
        <item x="472"/>
        <item x="473"/>
        <item x="475"/>
        <item x="495"/>
        <item x="476"/>
        <item x="485"/>
        <item x="486"/>
        <item x="487"/>
        <item x="503"/>
        <item x="504"/>
        <item x="451"/>
        <item x="452"/>
        <item x="453"/>
        <item x="454"/>
        <item x="455"/>
        <item x="456"/>
        <item x="464"/>
        <item x="465"/>
        <item x="466"/>
        <item x="467"/>
        <item x="468"/>
        <item x="474"/>
        <item x="477"/>
        <item x="478"/>
        <item x="481"/>
        <item x="488"/>
        <item x="496"/>
        <item x="497"/>
        <item x="498"/>
        <item x="499"/>
        <item x="505"/>
        <item x="443"/>
        <item x="444"/>
        <item x="482"/>
        <item x="479"/>
        <item x="445"/>
        <item x="457"/>
        <item x="458"/>
        <item x="459"/>
        <item x="489"/>
        <item x="490"/>
        <item x="491"/>
        <item x="446"/>
        <item x="447"/>
        <item x="460"/>
        <item x="461"/>
        <item x="469"/>
        <item x="470"/>
        <item x="492"/>
        <item x="493"/>
        <item x="49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25">
    <i>
      <x v="28"/>
      <x/>
      <x/>
      <x v="22"/>
      <x v="1"/>
      <x v="46"/>
    </i>
    <i r="5">
      <x v="90"/>
    </i>
    <i r="5">
      <x v="214"/>
    </i>
    <i r="5">
      <x v="408"/>
    </i>
    <i t="default" r="3">
      <x v="22"/>
    </i>
    <i t="default" r="1">
      <x/>
    </i>
    <i r="1">
      <x v="1"/>
      <x v="1"/>
      <x v="22"/>
      <x v="1"/>
      <x v="210"/>
    </i>
    <i r="4">
      <x v="122"/>
      <x v="352"/>
    </i>
    <i r="4">
      <x v="123"/>
      <x v="591"/>
    </i>
    <i r="4">
      <x v="124"/>
      <x v="353"/>
    </i>
    <i r="4">
      <x v="125"/>
      <x v="360"/>
    </i>
    <i t="default" r="3">
      <x v="22"/>
    </i>
    <i t="default" r="1">
      <x v="1"/>
    </i>
    <i t="default">
      <x v="28"/>
    </i>
    <i>
      <x v="32"/>
      <x/>
      <x/>
      <x v="22"/>
      <x v="1"/>
      <x v="46"/>
    </i>
    <i r="5">
      <x v="90"/>
    </i>
    <i r="5">
      <x v="214"/>
    </i>
    <i r="5">
      <x v="408"/>
    </i>
    <i t="default" r="3">
      <x v="22"/>
    </i>
    <i t="default" r="1">
      <x/>
    </i>
    <i r="1">
      <x v="1"/>
      <x v="1"/>
      <x v="22"/>
      <x v="1"/>
      <x v="210"/>
    </i>
    <i r="4">
      <x v="126"/>
      <x v="354"/>
    </i>
    <i r="4">
      <x v="127"/>
      <x v="346"/>
    </i>
    <i r="4">
      <x v="128"/>
      <x v="287"/>
    </i>
    <i r="4">
      <x v="129"/>
      <x v="355"/>
    </i>
    <i r="4">
      <x v="130"/>
      <x v="361"/>
    </i>
    <i r="4">
      <x v="131"/>
      <x v="347"/>
    </i>
    <i r="4">
      <x v="132"/>
      <x v="288"/>
    </i>
    <i r="4">
      <x v="133"/>
      <x v="356"/>
    </i>
    <i r="4">
      <x v="134"/>
      <x v="348"/>
    </i>
    <i r="4">
      <x v="135"/>
      <x v="289"/>
    </i>
    <i r="4">
      <x v="136"/>
      <x v="448"/>
    </i>
    <i r="4">
      <x v="137"/>
      <x v="357"/>
    </i>
    <i r="4">
      <x v="138"/>
      <x v="349"/>
    </i>
    <i r="4">
      <x v="139"/>
      <x v="362"/>
    </i>
    <i r="4">
      <x v="140"/>
      <x v="290"/>
    </i>
    <i r="4">
      <x v="141"/>
      <x v="449"/>
    </i>
    <i r="4">
      <x v="142"/>
      <x v="358"/>
    </i>
    <i r="4">
      <x v="143"/>
      <x v="350"/>
    </i>
    <i r="4">
      <x v="144"/>
      <x v="363"/>
    </i>
    <i r="4">
      <x v="145"/>
      <x v="541"/>
    </i>
    <i r="4">
      <x v="146"/>
      <x v="359"/>
    </i>
    <i r="4">
      <x v="147"/>
      <x v="351"/>
    </i>
    <i r="4">
      <x v="148"/>
      <x v="134"/>
    </i>
    <i r="4">
      <x v="149"/>
      <x v="366"/>
    </i>
    <i t="default" r="3">
      <x v="22"/>
    </i>
    <i t="default" r="1">
      <x v="1"/>
    </i>
    <i t="default">
      <x v="32"/>
    </i>
    <i>
      <x v="33"/>
      <x/>
      <x/>
      <x v="22"/>
      <x v="1"/>
      <x v="46"/>
    </i>
    <i r="5">
      <x v="90"/>
    </i>
    <i r="5">
      <x v="214"/>
    </i>
    <i r="5">
      <x v="408"/>
    </i>
    <i t="default" r="3">
      <x v="22"/>
    </i>
    <i t="default" r="1">
      <x/>
    </i>
    <i r="1">
      <x v="1"/>
      <x v="1"/>
      <x/>
      <x v="156"/>
      <x v="142"/>
    </i>
    <i r="4">
      <x v="180"/>
      <x v="238"/>
    </i>
    <i r="4">
      <x v="201"/>
      <x v="238"/>
    </i>
    <i t="default" r="3">
      <x/>
    </i>
    <i r="3">
      <x v="1"/>
      <x v="154"/>
      <x v="367"/>
    </i>
    <i t="default" r="3">
      <x v="1"/>
    </i>
    <i r="3">
      <x v="2"/>
      <x v="161"/>
      <x v="490"/>
    </i>
    <i t="default" r="3">
      <x v="2"/>
    </i>
    <i r="3">
      <x v="3"/>
      <x v="153"/>
      <x v="344"/>
    </i>
    <i r="4">
      <x v="158"/>
      <x v="8"/>
    </i>
    <i r="4">
      <x v="164"/>
      <x v="294"/>
    </i>
    <i t="default" r="3">
      <x v="3"/>
    </i>
    <i r="3">
      <x v="4"/>
      <x v="159"/>
      <x v="9"/>
    </i>
    <i t="default" r="3">
      <x v="4"/>
    </i>
    <i r="3">
      <x v="5"/>
      <x v="207"/>
      <x v="335"/>
    </i>
    <i r="4">
      <x v="208"/>
      <x v="614"/>
    </i>
    <i t="default" r="3">
      <x v="5"/>
    </i>
    <i r="3">
      <x v="22"/>
      <x v="1"/>
      <x v="210"/>
    </i>
    <i r="4">
      <x v="150"/>
      <x v="312"/>
    </i>
    <i r="4">
      <x v="151"/>
      <x v="391"/>
    </i>
    <i r="4">
      <x v="152"/>
      <x v="582"/>
    </i>
    <i r="4">
      <x v="155"/>
      <x v="345"/>
    </i>
    <i r="4">
      <x v="157"/>
      <x v="393"/>
    </i>
    <i r="4">
      <x v="160"/>
      <x v="78"/>
    </i>
    <i r="4">
      <x v="162"/>
      <x v="1"/>
    </i>
    <i r="4">
      <x v="163"/>
      <x v="313"/>
    </i>
    <i r="4">
      <x v="165"/>
      <x v="368"/>
    </i>
    <i r="4">
      <x v="166"/>
      <x v="231"/>
    </i>
    <i r="4">
      <x v="167"/>
      <x v="81"/>
    </i>
    <i r="4">
      <x v="168"/>
      <x v="374"/>
    </i>
    <i r="4">
      <x v="169"/>
      <x v="271"/>
    </i>
    <i r="4">
      <x v="170"/>
      <x v="314"/>
    </i>
    <i r="4">
      <x v="171"/>
      <x v="521"/>
    </i>
    <i r="4">
      <x v="172"/>
      <x v="173"/>
    </i>
    <i r="4">
      <x v="173"/>
      <x v="395"/>
    </i>
    <i r="4">
      <x v="174"/>
      <x v="95"/>
    </i>
    <i r="4">
      <x v="175"/>
      <x v="371"/>
    </i>
    <i r="4">
      <x v="176"/>
      <x v="414"/>
    </i>
    <i r="4">
      <x v="177"/>
      <x v="82"/>
    </i>
    <i r="4">
      <x v="178"/>
      <x v="232"/>
    </i>
    <i r="4">
      <x v="179"/>
      <x v="375"/>
    </i>
    <i r="4">
      <x v="181"/>
      <x v="266"/>
    </i>
    <i r="4">
      <x v="182"/>
      <x v="96"/>
    </i>
    <i r="4">
      <x v="183"/>
      <x v="415"/>
    </i>
    <i r="4">
      <x v="184"/>
      <x v="372"/>
    </i>
    <i r="4">
      <x v="185"/>
      <x v="369"/>
    </i>
    <i r="4">
      <x v="186"/>
      <x v="376"/>
    </i>
    <i r="4">
      <x v="187"/>
      <x v="233"/>
    </i>
    <i r="4">
      <x v="188"/>
      <x v="83"/>
    </i>
    <i r="4">
      <x v="189"/>
      <x v="522"/>
    </i>
    <i r="4">
      <x v="190"/>
      <x v="397"/>
    </i>
    <i r="4">
      <x v="191"/>
      <x v="373"/>
    </i>
    <i r="4">
      <x v="192"/>
      <x v="370"/>
    </i>
    <i r="4">
      <x v="193"/>
      <x v="416"/>
    </i>
    <i r="4">
      <x v="194"/>
      <x v="206"/>
    </i>
    <i r="4">
      <x v="195"/>
      <x v="365"/>
    </i>
    <i r="4">
      <x v="196"/>
      <x v="119"/>
    </i>
    <i r="4">
      <x v="197"/>
      <x v="33"/>
    </i>
    <i r="4">
      <x v="198"/>
      <x v="47"/>
    </i>
    <i r="4">
      <x v="199"/>
      <x v="246"/>
    </i>
    <i r="4">
      <x v="200"/>
      <x v="119"/>
    </i>
    <i r="4">
      <x v="202"/>
      <x v="247"/>
    </i>
    <i r="4">
      <x v="203"/>
      <x v="364"/>
    </i>
    <i r="4">
      <x v="204"/>
      <x v="265"/>
    </i>
    <i r="4">
      <x v="205"/>
      <x v="171"/>
    </i>
    <i r="4">
      <x v="206"/>
      <x v="248"/>
    </i>
    <i r="4">
      <x v="209"/>
      <x v="34"/>
    </i>
    <i t="default" r="3">
      <x v="22"/>
    </i>
    <i t="default" r="1">
      <x v="1"/>
    </i>
    <i t="default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4" hier="-1"/>
  </pageFields>
  <dataFields count="3">
    <dataField name=" Antal håp" fld="17" baseField="5" baseItem="565" numFmtId="2"/>
    <dataField name=" Håp-ers tkr" fld="16" subtotal="average" baseField="7" baseItem="70" numFmtId="2"/>
    <dataField name="Summa av Total ers tkr" fld="20" baseField="0" baseItem="0" numFmtId="1"/>
  </dataFields>
  <formats count="32">
    <format dxfId="340">
      <pivotArea type="all" dataOnly="0" outline="0" fieldPosition="0"/>
    </format>
    <format dxfId="339">
      <pivotArea field="8" type="button" dataOnly="0" labelOnly="1" outline="0" axis="axisRow" fieldPosition="4"/>
    </format>
    <format dxfId="338">
      <pivotArea dataOnly="0" labelOnly="1" grandRow="1" outline="0" fieldPosition="0"/>
    </format>
    <format dxfId="337">
      <pivotArea dataOnly="0" labelOnly="1" outline="0" fieldPosition="0">
        <references count="1">
          <reference field="7" count="0"/>
        </references>
      </pivotArea>
    </format>
    <format dxfId="336">
      <pivotArea dataOnly="0" labelOnly="1" outline="0" fieldPosition="0">
        <references count="1">
          <reference field="2" count="0"/>
        </references>
      </pivotArea>
    </format>
    <format dxfId="335">
      <pivotArea dataOnly="0" labelOnly="1" outline="0" fieldPosition="0">
        <references count="1">
          <reference field="2" count="0"/>
        </references>
      </pivotArea>
    </format>
    <format dxfId="334">
      <pivotArea dataOnly="0" labelOnly="1" outline="0" fieldPosition="0">
        <references count="1">
          <reference field="7" count="0"/>
        </references>
      </pivotArea>
    </format>
    <format dxfId="333">
      <pivotArea dataOnly="0" labelOnly="1" outline="0" fieldPosition="0">
        <references count="1">
          <reference field="8" count="0"/>
        </references>
      </pivotArea>
    </format>
    <format dxfId="332">
      <pivotArea field="2" type="button" dataOnly="0" labelOnly="1" outline="0" axis="axisRow" fieldPosition="0"/>
    </format>
    <format dxfId="331">
      <pivotArea field="8" type="button" dataOnly="0" labelOnly="1" outline="0" axis="axisRow" fieldPosition="4"/>
    </format>
    <format dxfId="330">
      <pivotArea field="7" type="button" dataOnly="0" labelOnly="1" outline="0" axis="axisRow" fieldPosition="5"/>
    </format>
    <format dxfId="3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8">
      <pivotArea field="6" type="button" dataOnly="0" labelOnly="1" outline="0" axis="axisRow" fieldPosition="3"/>
    </format>
    <format dxfId="327">
      <pivotArea outline="0" fieldPosition="0">
        <references count="1">
          <reference field="4294967294" count="1" selected="0">
            <x v="1"/>
          </reference>
        </references>
      </pivotArea>
    </format>
    <format dxfId="326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25">
      <pivotArea outline="0" fieldPosition="0">
        <references count="1">
          <reference field="4294967294" count="1" selected="0">
            <x v="2"/>
          </reference>
        </references>
      </pivotArea>
    </format>
    <format dxfId="3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3">
      <pivotArea type="all" dataOnly="0" outline="0" fieldPosition="0"/>
    </format>
    <format dxfId="322">
      <pivotArea type="origin" dataOnly="0" labelOnly="1" outline="0" fieldPosition="0"/>
    </format>
    <format dxfId="321">
      <pivotArea field="2" type="button" dataOnly="0" labelOnly="1" outline="0" axis="axisRow" fieldPosition="0"/>
    </format>
    <format dxfId="320">
      <pivotArea field="0" type="button" dataOnly="0" labelOnly="1" outline="0" axis="axisRow" fieldPosition="1"/>
    </format>
    <format dxfId="319">
      <pivotArea field="4" type="button" dataOnly="0" labelOnly="1" outline="0" axis="axisRow" fieldPosition="2"/>
    </format>
    <format dxfId="318">
      <pivotArea field="6" type="button" dataOnly="0" labelOnly="1" outline="0" axis="axisRow" fieldPosition="3"/>
    </format>
    <format dxfId="317">
      <pivotArea field="8" type="button" dataOnly="0" labelOnly="1" outline="0" axis="axisRow" fieldPosition="4"/>
    </format>
    <format dxfId="316">
      <pivotArea field="7" type="button" dataOnly="0" labelOnly="1" outline="0" axis="axisRow" fieldPosition="5"/>
    </format>
    <format dxfId="315">
      <pivotArea dataOnly="0" labelOnly="1" outline="0" fieldPosition="0">
        <references count="1">
          <reference field="2" count="0"/>
        </references>
      </pivotArea>
    </format>
    <format dxfId="314">
      <pivotArea dataOnly="0" labelOnly="1" outline="0" fieldPosition="0">
        <references count="1">
          <reference field="2" count="0" defaultSubtotal="1"/>
        </references>
      </pivotArea>
    </format>
    <format dxfId="313">
      <pivotArea dataOnly="0" labelOnly="1" grandRow="1" outline="0" fieldPosition="0"/>
    </format>
    <format dxfId="312">
      <pivotArea outline="0" collapsedLevelsAreSubtotals="1" fieldPosition="0"/>
    </format>
    <format dxfId="311">
      <pivotArea field="-2" type="button" dataOnly="0" labelOnly="1" outline="0" axis="axisCol" fieldPosition="0"/>
    </format>
    <format dxfId="310">
      <pivotArea type="topRight" dataOnly="0" labelOnly="1" outline="0" fieldPosition="0"/>
    </format>
    <format dxfId="3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039AE-F485-4CC5-8DAD-6F609C2DCC18}" name="Pivottabell8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9:I15" firstHeaderRow="1" firstDataRow="2" firstDataCol="6" rowPageCount="1" colPageCount="1"/>
  <pivotFields count="37">
    <pivotField axis="axisRow" compact="0" outline="0" showAll="0" defaultSubtotal="0">
      <items count="3">
        <item x="0"/>
        <item x="1"/>
        <item x="2"/>
      </items>
    </pivotField>
    <pivotField axis="axisPage" compact="0" outline="0" multipleItemSelectionAllowed="1" showAll="0" defaultSubtotal="0">
      <items count="14">
        <item h="1" x="13"/>
        <item x="3"/>
        <item h="1" x="12"/>
        <item h="1" x="0"/>
        <item h="1" x="1"/>
        <item h="1" x="4"/>
        <item h="1"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showAll="0">
      <items count="36">
        <item h="1" x="11"/>
        <item h="1" x="12"/>
        <item x="9"/>
        <item h="1" x="34"/>
        <item h="1" x="10"/>
        <item h="1" x="32"/>
        <item h="1" x="33"/>
        <item h="1" x="0"/>
        <item h="1" x="1"/>
        <item h="1" x="2"/>
        <item h="1" x="3"/>
        <item h="1" x="4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3"/>
        <item h="1" x="22"/>
        <item h="1"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compact="0" outline="0" showAll="0"/>
    <pivotField axis="axisRow" compact="0" outline="0" showAll="0" defaultSubtotal="0">
      <items count="4">
        <item x="0"/>
        <item x="2"/>
        <item x="1"/>
        <item x="3"/>
      </items>
    </pivotField>
    <pivotField compact="0" outline="0" showAll="0" defaultSubtotal="0"/>
    <pivotField name="Kurs-ansvarig inst" axis="axisRow" compact="0" outline="0" showAll="0" defaultSubtotal="0">
      <items count="27">
        <item x="7"/>
        <item x="11"/>
        <item x="4"/>
        <item x="3"/>
        <item x="12"/>
        <item x="1"/>
        <item x="10"/>
        <item x="25"/>
        <item x="21"/>
        <item x="23"/>
        <item x="17"/>
        <item x="13"/>
        <item x="5"/>
        <item x="2"/>
        <item x="8"/>
        <item x="6"/>
        <item x="19"/>
        <item x="15"/>
        <item x="20"/>
        <item x="18"/>
        <item x="24"/>
        <item x="14"/>
        <item x="0"/>
        <item x="16"/>
        <item x="22"/>
        <item m="1" x="26"/>
        <item x="9"/>
      </items>
    </pivotField>
    <pivotField axis="axisRow" compact="0" outline="0" showAll="0" defaultSubtotal="0">
      <items count="619">
        <item x="201"/>
        <item x="0"/>
        <item x="119"/>
        <item x="246"/>
        <item x="72"/>
        <item x="223"/>
        <item x="207"/>
        <item x="248"/>
        <item x="244"/>
        <item x="147"/>
        <item x="240"/>
        <item x="250"/>
        <item x="194"/>
        <item x="242"/>
        <item x="243"/>
        <item x="241"/>
        <item x="245"/>
        <item x="247"/>
        <item x="166"/>
        <item x="165"/>
        <item x="611"/>
        <item x="202"/>
        <item x="249"/>
        <item x="239"/>
        <item x="3"/>
        <item x="2"/>
        <item x="1"/>
        <item x="170"/>
        <item x="171"/>
        <item x="172"/>
        <item x="195"/>
        <item x="196"/>
        <item x="198"/>
        <item x="197"/>
        <item x="173"/>
        <item x="174"/>
        <item x="175"/>
        <item x="176"/>
        <item x="177"/>
        <item x="178"/>
        <item x="179"/>
        <item x="180"/>
        <item x="199"/>
        <item x="200"/>
        <item x="203"/>
        <item x="204"/>
        <item x="205"/>
        <item x="206"/>
        <item x="167"/>
        <item x="168"/>
        <item x="169"/>
        <item x="192"/>
        <item x="181"/>
        <item x="182"/>
        <item x="183"/>
        <item x="184"/>
        <item x="185"/>
        <item x="186"/>
        <item x="187"/>
        <item x="188"/>
        <item x="189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190"/>
        <item x="191"/>
        <item x="19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9"/>
        <item x="580"/>
        <item x="581"/>
        <item x="582"/>
        <item x="583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5"/>
        <item x="604"/>
        <item x="606"/>
        <item x="607"/>
        <item x="605"/>
        <item x="608"/>
        <item x="609"/>
        <item x="610"/>
        <item x="4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m="1" x="618"/>
        <item m="1" x="614"/>
        <item m="1" x="615"/>
        <item m="1" x="617"/>
        <item m="1" x="616"/>
        <item m="1" x="612"/>
        <item m="1" x="613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x="411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158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6"/>
        <item x="481"/>
        <item x="482"/>
        <item x="513"/>
        <item x="517"/>
        <item x="518"/>
        <item x="519"/>
        <item x="539"/>
        <item x="540"/>
        <item x="541"/>
        <item x="483"/>
        <item x="493"/>
        <item x="494"/>
        <item x="495"/>
        <item x="504"/>
        <item x="505"/>
        <item x="506"/>
        <item x="508"/>
        <item x="534"/>
        <item x="509"/>
        <item x="520"/>
        <item x="521"/>
        <item x="522"/>
        <item x="542"/>
        <item x="543"/>
        <item x="479"/>
        <item x="484"/>
        <item x="485"/>
        <item x="486"/>
        <item x="487"/>
        <item x="488"/>
        <item x="496"/>
        <item x="497"/>
        <item x="498"/>
        <item x="499"/>
        <item x="500"/>
        <item x="501"/>
        <item x="507"/>
        <item x="510"/>
        <item x="511"/>
        <item x="514"/>
        <item x="523"/>
        <item x="524"/>
        <item x="525"/>
        <item x="526"/>
        <item x="527"/>
        <item x="535"/>
        <item x="536"/>
        <item x="537"/>
        <item x="538"/>
        <item x="544"/>
        <item x="476"/>
        <item x="477"/>
        <item x="515"/>
        <item x="512"/>
        <item x="478"/>
        <item x="489"/>
        <item x="490"/>
        <item x="491"/>
        <item x="528"/>
        <item x="529"/>
        <item x="530"/>
        <item x="480"/>
        <item x="492"/>
        <item x="502"/>
        <item x="503"/>
        <item x="531"/>
        <item x="532"/>
        <item x="53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defaultSubtotal="0">
      <items count="563">
        <item x="1"/>
        <item x="0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52"/>
        <item x="153"/>
        <item x="154"/>
        <item x="155"/>
        <item x="156"/>
        <item x="157"/>
        <item x="158"/>
        <item x="159"/>
        <item x="160"/>
        <item x="161"/>
        <item x="175"/>
        <item x="176"/>
        <item x="177"/>
        <item x="179"/>
        <item x="178"/>
        <item x="147"/>
        <item x="148"/>
        <item x="149"/>
        <item x="150"/>
        <item x="162"/>
        <item x="163"/>
        <item x="164"/>
        <item x="165"/>
        <item x="166"/>
        <item x="167"/>
        <item x="168"/>
        <item x="169"/>
        <item x="170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151"/>
        <item x="171"/>
        <item x="172"/>
        <item x="173"/>
        <item x="17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0"/>
        <item x="442"/>
        <item x="448"/>
        <item x="449"/>
        <item x="480"/>
        <item x="483"/>
        <item x="484"/>
        <item x="500"/>
        <item x="501"/>
        <item x="502"/>
        <item x="450"/>
        <item x="462"/>
        <item x="463"/>
        <item x="471"/>
        <item x="472"/>
        <item x="473"/>
        <item x="475"/>
        <item x="495"/>
        <item x="476"/>
        <item x="485"/>
        <item x="486"/>
        <item x="487"/>
        <item x="503"/>
        <item x="504"/>
        <item x="451"/>
        <item x="452"/>
        <item x="453"/>
        <item x="454"/>
        <item x="455"/>
        <item x="456"/>
        <item x="464"/>
        <item x="465"/>
        <item x="466"/>
        <item x="467"/>
        <item x="468"/>
        <item x="474"/>
        <item x="477"/>
        <item x="478"/>
        <item x="481"/>
        <item x="488"/>
        <item x="496"/>
        <item x="497"/>
        <item x="498"/>
        <item x="499"/>
        <item x="505"/>
        <item x="443"/>
        <item x="444"/>
        <item x="482"/>
        <item x="479"/>
        <item x="445"/>
        <item x="457"/>
        <item x="458"/>
        <item x="459"/>
        <item x="489"/>
        <item x="490"/>
        <item x="491"/>
        <item x="446"/>
        <item x="447"/>
        <item x="460"/>
        <item x="461"/>
        <item x="469"/>
        <item x="470"/>
        <item x="492"/>
        <item x="493"/>
        <item x="49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6">
    <field x="2"/>
    <field x="0"/>
    <field x="4"/>
    <field x="6"/>
    <field x="8"/>
    <field x="7"/>
  </rowFields>
  <rowItems count="5">
    <i>
      <x v="2"/>
      <x/>
      <x/>
      <x v="6"/>
      <x v="1"/>
      <x v="1"/>
    </i>
    <i r="5">
      <x v="19"/>
    </i>
    <i r="1">
      <x v="1"/>
      <x v="1"/>
      <x v="6"/>
      <x v="1"/>
      <x v="18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23" numFmtId="2"/>
    <dataField name="Summa av Total ers tkr" fld="20" baseField="0" baseItem="0" numFmtId="1"/>
  </dataFields>
  <formats count="18">
    <format dxfId="308">
      <pivotArea type="all" dataOnly="0" outline="0" fieldPosition="0"/>
    </format>
    <format dxfId="307">
      <pivotArea field="8" type="button" dataOnly="0" labelOnly="1" outline="0" axis="axisRow" fieldPosition="4"/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7" count="0"/>
        </references>
      </pivotArea>
    </format>
    <format dxfId="304">
      <pivotArea dataOnly="0" labelOnly="1" outline="0" fieldPosition="0">
        <references count="1">
          <reference field="2" count="0"/>
        </references>
      </pivotArea>
    </format>
    <format dxfId="303">
      <pivotArea dataOnly="0" labelOnly="1" outline="0" fieldPosition="0">
        <references count="1">
          <reference field="2" count="0"/>
        </references>
      </pivotArea>
    </format>
    <format dxfId="302">
      <pivotArea dataOnly="0" labelOnly="1" outline="0" fieldPosition="0">
        <references count="1">
          <reference field="7" count="0"/>
        </references>
      </pivotArea>
    </format>
    <format dxfId="301">
      <pivotArea field="2" type="button" dataOnly="0" labelOnly="1" outline="0" axis="axisRow" fieldPosition="0"/>
    </format>
    <format dxfId="300">
      <pivotArea field="8" type="button" dataOnly="0" labelOnly="1" outline="0" axis="axisRow" fieldPosition="4"/>
    </format>
    <format dxfId="299">
      <pivotArea field="7" type="button" dataOnly="0" labelOnly="1" outline="0" axis="axisRow" fieldPosition="5"/>
    </format>
    <format dxfId="2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7">
      <pivotArea dataOnly="0" labelOnly="1" outline="0" fieldPosition="0">
        <references count="1">
          <reference field="0" count="0"/>
        </references>
      </pivotArea>
    </format>
    <format dxfId="296">
      <pivotArea field="6" type="button" dataOnly="0" labelOnly="1" outline="0" axis="axisRow" fieldPosition="3"/>
    </format>
    <format dxfId="295">
      <pivotArea outline="0" fieldPosition="0">
        <references count="1">
          <reference field="4294967294" count="1" selected="0">
            <x v="1"/>
          </reference>
        </references>
      </pivotArea>
    </format>
    <format dxfId="294">
      <pivotArea outline="0" fieldPosition="0">
        <references count="1">
          <reference field="4294967294" count="1" selected="0">
            <x v="1"/>
          </reference>
        </references>
      </pivotArea>
    </format>
    <format dxfId="293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92">
      <pivotArea outline="0" fieldPosition="0">
        <references count="1">
          <reference field="4294967294" count="1" selected="0">
            <x v="2"/>
          </reference>
        </references>
      </pivotArea>
    </format>
    <format dxfId="291">
      <pivotArea outline="0" fieldPosition="0">
        <references count="7">
          <reference field="4294967294" count="1" selected="0">
            <x v="2"/>
          </reference>
          <reference field="0" count="1" selected="0">
            <x v="0"/>
          </reference>
          <reference field="2" count="0" selected="0"/>
          <reference field="4" count="1" selected="0">
            <x v="0"/>
          </reference>
          <reference field="6" count="1" selected="0">
            <x v="6"/>
          </reference>
          <reference field="7" count="1" selected="0">
            <x v="19"/>
          </reference>
          <reference field="8" count="1" selected="0"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2D6EB9-D766-4F4D-9E23-7BE7302F1711}" name="Pivottabell3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1:I30" firstHeaderRow="1" firstDataRow="2" firstDataCol="6" rowPageCount="1" colPageCount="1"/>
  <pivotFields count="37">
    <pivotField axis="axisRow" compact="0" outline="0" showAll="0">
      <items count="4">
        <item n="Programövergripande" x="0"/>
        <item n="Utbildningsuppdrag" x="1"/>
        <item x="2"/>
        <item t="default"/>
      </items>
    </pivotField>
    <pivotField axis="axisPage" compact="0" outline="0" showAll="0" defaultSubtotal="0">
      <items count="14">
        <item x="0"/>
        <item x="13"/>
        <item x="12"/>
        <item x="1"/>
        <item x="3"/>
        <item x="4"/>
        <item x="5"/>
        <item x="6"/>
        <item x="7"/>
        <item x="8"/>
        <item x="9"/>
        <item x="10"/>
        <item x="11"/>
        <item x="2"/>
      </items>
    </pivotField>
    <pivotField axis="axisRow" compact="0" outline="0" multipleItemSelectionAllowed="1" showAll="0" sortType="ascending">
      <items count="36">
        <item h="1" x="25"/>
        <item h="1" x="2"/>
        <item h="1" x="19"/>
        <item h="1" x="20"/>
        <item h="1" x="26"/>
        <item h="1" x="29"/>
        <item h="1" x="9"/>
        <item h="1" x="3"/>
        <item h="1" x="32"/>
        <item h="1" x="33"/>
        <item h="1" x="17"/>
        <item h="1" x="21"/>
        <item h="1" x="14"/>
        <item h="1" x="5"/>
        <item h="1" x="0"/>
        <item h="1" x="22"/>
        <item h="1" x="30"/>
        <item h="1" x="15"/>
        <item h="1" x="23"/>
        <item h="1" x="24"/>
        <item h="1" x="16"/>
        <item h="1" x="31"/>
        <item h="1" x="1"/>
        <item h="1" x="18"/>
        <item x="13"/>
        <item h="1" x="6"/>
        <item h="1" x="7"/>
        <item h="1" x="8"/>
        <item h="1" x="10"/>
        <item h="1" x="4"/>
        <item h="1" x="27"/>
        <item h="1" x="28"/>
        <item h="1" x="11"/>
        <item h="1" x="12"/>
        <item h="1" x="34"/>
        <item t="default"/>
      </items>
    </pivotField>
    <pivotField compact="0" outline="0" showAll="0"/>
    <pivotField name="Anslag/studie-avgifter" axis="axisRow" compact="0" outline="0" showAll="0">
      <items count="5">
        <item x="0"/>
        <item x="2"/>
        <item x="1"/>
        <item x="3"/>
        <item t="default"/>
      </items>
    </pivotField>
    <pivotField name="Moment-ansvarig inst"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0"/>
        <item x="25"/>
        <item x="7"/>
        <item x="21"/>
        <item x="23"/>
        <item x="17"/>
        <item x="12"/>
        <item x="13"/>
        <item x="11"/>
        <item x="5"/>
        <item x="2"/>
        <item x="1"/>
        <item x="8"/>
        <item x="3"/>
        <item x="6"/>
        <item x="19"/>
        <item x="15"/>
        <item x="20"/>
        <item x="18"/>
        <item x="24"/>
        <item x="14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8">
    <i>
      <x v="24"/>
      <x/>
      <x/>
      <x v="2"/>
      <x/>
      <x v="46"/>
    </i>
    <i r="5">
      <x v="90"/>
    </i>
    <i r="5">
      <x v="214"/>
    </i>
    <i r="5">
      <x v="408"/>
    </i>
    <i t="default" r="3">
      <x v="2"/>
    </i>
    <i t="default" r="2">
      <x/>
    </i>
    <i t="default" r="1">
      <x/>
    </i>
    <i r="1">
      <x v="1"/>
      <x v="1"/>
      <x v="2"/>
      <x v="477"/>
      <x v="219"/>
    </i>
    <i r="4">
      <x v="478"/>
      <x v="398"/>
    </i>
    <i t="default" r="3">
      <x v="2"/>
    </i>
    <i t="default" r="2">
      <x v="1"/>
    </i>
    <i r="2">
      <x v="3"/>
      <x v="2"/>
      <x v="477"/>
      <x v="219"/>
    </i>
    <i r="4">
      <x v="478"/>
      <x v="398"/>
    </i>
    <i t="default" r="3">
      <x v="2"/>
    </i>
    <i t="default" r="2">
      <x v="3"/>
    </i>
    <i t="default" r="1">
      <x v="1"/>
    </i>
    <i t="default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5" hier="-1"/>
  </pageFields>
  <dataFields count="3">
    <dataField name=" Antal håp" fld="17" baseField="4" baseItem="0" numFmtId="4"/>
    <dataField name="Håp-ers tkr " fld="16" subtotal="average" baseField="4" baseItem="0" numFmtId="4"/>
    <dataField name="Summa av Total ers tkr" fld="20" baseField="0" baseItem="0" numFmtId="1"/>
  </dataFields>
  <formats count="18">
    <format dxfId="290">
      <pivotArea type="all" dataOnly="0" outline="0" fieldPosition="0"/>
    </format>
    <format dxfId="289">
      <pivotArea field="8" type="button" dataOnly="0" labelOnly="1" outline="0" axis="axisRow" fieldPosition="4"/>
    </format>
    <format dxfId="288">
      <pivotArea dataOnly="0" labelOnly="1" grandRow="1" outline="0" fieldPosition="0"/>
    </format>
    <format dxfId="287">
      <pivotArea dataOnly="0" labelOnly="1" outline="0" fieldPosition="0">
        <references count="1">
          <reference field="7" count="0"/>
        </references>
      </pivotArea>
    </format>
    <format dxfId="286">
      <pivotArea dataOnly="0" labelOnly="1" outline="0" fieldPosition="0">
        <references count="1">
          <reference field="7" count="0"/>
        </references>
      </pivotArea>
    </format>
    <format dxfId="285">
      <pivotArea dataOnly="0" labelOnly="1" outline="0" fieldPosition="0">
        <references count="1">
          <reference field="8" count="0"/>
        </references>
      </pivotArea>
    </format>
    <format dxfId="284">
      <pivotArea field="2" type="button" dataOnly="0" labelOnly="1" outline="0" axis="axisRow" fieldPosition="0"/>
    </format>
    <format dxfId="283">
      <pivotArea field="7" type="button" dataOnly="0" labelOnly="1" outline="0" axis="axisRow" fieldPosition="5"/>
    </format>
    <format dxfId="282">
      <pivotArea field="8" type="button" dataOnly="0" labelOnly="1" outline="0" axis="axisRow" fieldPosition="4"/>
    </format>
    <format dxfId="2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0">
      <pivotArea dataOnly="0" labelOnly="1" outline="0" fieldPosition="0">
        <references count="1">
          <reference field="0" count="0"/>
        </references>
      </pivotArea>
    </format>
    <format dxfId="279">
      <pivotArea outline="0" fieldPosition="0">
        <references count="1">
          <reference field="4294967294" count="1">
            <x v="0"/>
          </reference>
        </references>
      </pivotArea>
    </format>
    <format dxfId="278">
      <pivotArea field="6" type="button" dataOnly="0" labelOnly="1" outline="0" axis="axisRow" fieldPosition="3"/>
    </format>
    <format dxfId="277">
      <pivotArea field="5" type="button" dataOnly="0" labelOnly="1" outline="0"/>
    </format>
    <format dxfId="276">
      <pivotArea dataOnly="0" labelOnly="1" outline="0" fieldPosition="0">
        <references count="1">
          <reference field="2" count="0"/>
        </references>
      </pivotArea>
    </format>
    <format dxfId="275">
      <pivotArea field="4" type="button" dataOnly="0" labelOnly="1" outline="0" axis="axisRow" fieldPosition="2"/>
    </format>
    <format dxfId="27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73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C25252-6720-4882-85EA-B7D620AE051A}" name="Pivottabell5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7:I125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h="1" x="1"/>
        <item h="1" x="3"/>
        <item h="1" x="4"/>
        <item x="5"/>
        <item h="1"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x="25"/>
        <item x="2"/>
        <item x="19"/>
        <item x="20"/>
        <item x="26"/>
        <item x="29"/>
        <item x="9"/>
        <item x="3"/>
        <item x="32"/>
        <item x="33"/>
        <item x="17"/>
        <item x="21"/>
        <item x="14"/>
        <item x="5"/>
        <item x="0"/>
        <item x="22"/>
        <item x="30"/>
        <item x="15"/>
        <item x="23"/>
        <item x="24"/>
        <item x="16"/>
        <item x="31"/>
        <item x="1"/>
        <item x="18"/>
        <item x="13"/>
        <item x="6"/>
        <item x="7"/>
        <item x="8"/>
        <item x="10"/>
        <item x="4"/>
        <item x="27"/>
        <item x="28"/>
        <item x="11"/>
        <item x="12"/>
        <item x="34"/>
        <item t="default"/>
      </items>
    </pivotField>
    <pivotField compact="0" outline="0" showAll="0"/>
    <pivotField name="Anslag/ studieavgift" axis="axisRow" compact="0" outline="0" showAll="0">
      <items count="5">
        <item x="0"/>
        <item x="2"/>
        <item x="1"/>
        <item x="3"/>
        <item t="default"/>
      </items>
    </pivotField>
    <pivotField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13"/>
        <item x="14"/>
        <item x="25"/>
        <item x="15"/>
        <item x="21"/>
        <item x="23"/>
        <item x="7"/>
        <item x="17"/>
        <item x="12"/>
        <item x="11"/>
        <item x="5"/>
        <item x="2"/>
        <item x="1"/>
        <item x="8"/>
        <item x="3"/>
        <item x="6"/>
        <item x="19"/>
        <item x="20"/>
        <item x="18"/>
        <item x="24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07">
    <i>
      <x v="12"/>
      <x/>
      <x/>
      <x/>
      <x/>
      <x v="46"/>
    </i>
    <i r="5">
      <x v="90"/>
    </i>
    <i r="5">
      <x v="399"/>
    </i>
    <i r="5">
      <x v="408"/>
    </i>
    <i r="5">
      <x v="550"/>
    </i>
    <i t="default" r="3">
      <x/>
    </i>
    <i t="default" r="2">
      <x/>
    </i>
    <i t="default" r="1">
      <x/>
    </i>
    <i r="1">
      <x v="1"/>
      <x v="1"/>
      <x/>
      <x/>
      <x v="210"/>
    </i>
    <i r="4">
      <x v="442"/>
      <x v="172"/>
    </i>
    <i r="4">
      <x v="443"/>
      <x v="152"/>
    </i>
    <i r="4">
      <x v="444"/>
      <x v="114"/>
    </i>
    <i r="4">
      <x v="445"/>
      <x v="303"/>
    </i>
    <i r="4">
      <x v="446"/>
      <x v="191"/>
    </i>
    <i r="4">
      <x v="447"/>
      <x v="203"/>
    </i>
    <i r="4">
      <x v="448"/>
      <x v="208"/>
    </i>
    <i t="default" r="3">
      <x/>
    </i>
    <i t="default" r="2">
      <x v="1"/>
    </i>
    <i r="2">
      <x v="3"/>
      <x/>
      <x v="442"/>
      <x v="172"/>
    </i>
    <i r="4">
      <x v="443"/>
      <x v="152"/>
    </i>
    <i r="4">
      <x v="444"/>
      <x v="114"/>
    </i>
    <i r="4">
      <x v="445"/>
      <x v="303"/>
    </i>
    <i r="4">
      <x v="446"/>
      <x v="191"/>
    </i>
    <i r="4">
      <x v="447"/>
      <x v="203"/>
    </i>
    <i r="4">
      <x v="448"/>
      <x v="208"/>
    </i>
    <i r="4">
      <x v="562"/>
      <x v="438"/>
    </i>
    <i t="default" r="3">
      <x/>
    </i>
    <i t="default" r="2">
      <x v="3"/>
    </i>
    <i t="default" r="1">
      <x v="1"/>
    </i>
    <i t="default">
      <x v="12"/>
    </i>
    <i>
      <x v="17"/>
      <x/>
      <x/>
      <x/>
      <x/>
      <x v="46"/>
    </i>
    <i r="5">
      <x v="90"/>
    </i>
    <i r="5">
      <x v="214"/>
    </i>
    <i r="5">
      <x v="408"/>
    </i>
    <i r="5">
      <x v="550"/>
    </i>
    <i t="default" r="3">
      <x/>
    </i>
    <i t="default" r="2">
      <x/>
    </i>
    <i t="default" r="1">
      <x/>
    </i>
    <i r="1">
      <x v="1"/>
      <x v="1"/>
      <x/>
      <x/>
      <x v="438"/>
    </i>
    <i r="4">
      <x v="479"/>
      <x v="149"/>
    </i>
    <i r="5">
      <x v="150"/>
    </i>
    <i r="4">
      <x v="481"/>
      <x v="66"/>
    </i>
    <i r="4">
      <x v="482"/>
      <x v="211"/>
    </i>
    <i r="4">
      <x v="483"/>
      <x v="113"/>
    </i>
    <i r="4">
      <x v="485"/>
      <x v="67"/>
    </i>
    <i r="4">
      <x v="486"/>
      <x v="264"/>
    </i>
    <i r="4">
      <x v="487"/>
      <x v="534"/>
    </i>
    <i r="4">
      <x v="488"/>
      <x v="591"/>
    </i>
    <i r="4">
      <x v="489"/>
      <x v="412"/>
    </i>
    <i r="4">
      <x v="490"/>
      <x v="98"/>
    </i>
    <i r="4">
      <x v="491"/>
      <x v="535"/>
    </i>
    <i r="4">
      <x v="492"/>
      <x v="520"/>
    </i>
    <i r="4">
      <x v="493"/>
      <x v="539"/>
    </i>
    <i t="default" r="3">
      <x/>
    </i>
    <i r="3">
      <x v="1"/>
      <x v="480"/>
      <x v="293"/>
    </i>
    <i r="4">
      <x v="484"/>
      <x v="97"/>
    </i>
    <i r="4">
      <x v="494"/>
      <x v="227"/>
    </i>
    <i t="default" r="3">
      <x v="1"/>
    </i>
    <i r="3">
      <x v="3"/>
      <x v="495"/>
      <x v="481"/>
    </i>
    <i t="default" r="3">
      <x v="3"/>
    </i>
    <i t="default" r="2">
      <x v="1"/>
    </i>
    <i r="2">
      <x v="3"/>
      <x/>
      <x v="479"/>
      <x v="149"/>
    </i>
    <i r="5">
      <x v="150"/>
    </i>
    <i r="4">
      <x v="481"/>
      <x v="66"/>
    </i>
    <i r="4">
      <x v="482"/>
      <x v="211"/>
    </i>
    <i r="4">
      <x v="483"/>
      <x v="113"/>
    </i>
    <i r="4">
      <x v="485"/>
      <x v="67"/>
    </i>
    <i r="4">
      <x v="486"/>
      <x v="264"/>
    </i>
    <i r="4">
      <x v="487"/>
      <x v="534"/>
    </i>
    <i r="4">
      <x v="488"/>
      <x v="591"/>
    </i>
    <i r="4">
      <x v="489"/>
      <x v="412"/>
    </i>
    <i r="4">
      <x v="490"/>
      <x v="98"/>
    </i>
    <i r="4">
      <x v="491"/>
      <x v="535"/>
    </i>
    <i r="4">
      <x v="492"/>
      <x v="519"/>
    </i>
    <i r="4">
      <x v="493"/>
      <x v="539"/>
    </i>
    <i t="default" r="3">
      <x/>
    </i>
    <i r="3">
      <x v="1"/>
      <x v="480"/>
      <x v="293"/>
    </i>
    <i r="4">
      <x v="484"/>
      <x v="97"/>
    </i>
    <i r="4">
      <x v="494"/>
      <x v="227"/>
    </i>
    <i t="default" r="3">
      <x v="1"/>
    </i>
    <i r="3">
      <x v="3"/>
      <x v="495"/>
      <x v="481"/>
    </i>
    <i t="default" r="3">
      <x v="3"/>
    </i>
    <i t="default" r="2">
      <x v="3"/>
    </i>
    <i t="default" r="1">
      <x v="1"/>
    </i>
    <i t="default">
      <x v="17"/>
    </i>
    <i>
      <x v="20"/>
      <x/>
      <x/>
      <x/>
      <x/>
      <x v="46"/>
    </i>
    <i r="5">
      <x v="90"/>
    </i>
    <i r="5">
      <x v="214"/>
    </i>
    <i r="5">
      <x v="408"/>
    </i>
    <i r="5">
      <x v="550"/>
    </i>
    <i t="default" r="3">
      <x/>
    </i>
    <i t="default" r="2">
      <x/>
    </i>
    <i t="default" r="1">
      <x/>
    </i>
    <i r="1">
      <x v="1"/>
      <x v="1"/>
      <x/>
      <x v="522"/>
      <x v="196"/>
    </i>
    <i r="4">
      <x v="523"/>
      <x v="151"/>
    </i>
    <i r="4">
      <x v="524"/>
      <x v="105"/>
    </i>
    <i t="default" r="3">
      <x/>
    </i>
    <i t="default" r="2">
      <x v="1"/>
    </i>
    <i r="2">
      <x v="3"/>
      <x/>
      <x v="522"/>
      <x v="196"/>
    </i>
    <i r="4">
      <x v="523"/>
      <x v="151"/>
    </i>
    <i r="4">
      <x v="524"/>
      <x v="105"/>
    </i>
    <i r="4">
      <x v="562"/>
      <x v="438"/>
    </i>
    <i t="default" r="3">
      <x/>
    </i>
    <i t="default" r="2">
      <x v="3"/>
    </i>
    <i t="default" r="1">
      <x v="1"/>
    </i>
    <i t="default"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8" baseItem="934" numFmtId="4"/>
    <dataField name=" Håp-ers tkr" fld="16" subtotal="average" baseField="7" baseItem="35" numFmtId="4"/>
    <dataField name=" Total ers tkr" fld="20" baseField="0" baseItem="0" numFmtId="1"/>
  </dataFields>
  <formats count="19">
    <format dxfId="272">
      <pivotArea type="all" dataOnly="0" outline="0" fieldPosition="0"/>
    </format>
    <format dxfId="271">
      <pivotArea field="8" type="button" dataOnly="0" labelOnly="1" outline="0" axis="axisRow" fieldPosition="4"/>
    </format>
    <format dxfId="270">
      <pivotArea dataOnly="0" labelOnly="1" grandRow="1" outline="0" fieldPosition="0"/>
    </format>
    <format dxfId="269">
      <pivotArea dataOnly="0" labelOnly="1" outline="0" fieldPosition="0">
        <references count="1">
          <reference field="7" count="0"/>
        </references>
      </pivotArea>
    </format>
    <format dxfId="268">
      <pivotArea dataOnly="0" labelOnly="1" outline="0" fieldPosition="0">
        <references count="1">
          <reference field="7" count="0"/>
        </references>
      </pivotArea>
    </format>
    <format dxfId="267">
      <pivotArea dataOnly="0" labelOnly="1" outline="0" fieldPosition="0">
        <references count="1">
          <reference field="8" count="0"/>
        </references>
      </pivotArea>
    </format>
    <format dxfId="266">
      <pivotArea field="2" type="button" dataOnly="0" labelOnly="1" outline="0" axis="axisRow" fieldPosition="0"/>
    </format>
    <format dxfId="265">
      <pivotArea field="7" type="button" dataOnly="0" labelOnly="1" outline="0" axis="axisRow" fieldPosition="5"/>
    </format>
    <format dxfId="264">
      <pivotArea field="8" type="button" dataOnly="0" labelOnly="1" outline="0" axis="axisRow" fieldPosition="4"/>
    </format>
    <format dxfId="2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2">
      <pivotArea dataOnly="0" labelOnly="1" outline="0" fieldPosition="0">
        <references count="1">
          <reference field="0" count="0"/>
        </references>
      </pivotArea>
    </format>
    <format dxfId="261">
      <pivotArea outline="0" fieldPosition="0">
        <references count="1">
          <reference field="4294967294" count="1">
            <x v="0"/>
          </reference>
        </references>
      </pivotArea>
    </format>
    <format dxfId="260">
      <pivotArea field="6" type="button" dataOnly="0" labelOnly="1" outline="0" axis="axisRow" fieldPosition="3"/>
    </format>
    <format dxfId="259">
      <pivotArea field="5" type="button" dataOnly="0" labelOnly="1" outline="0"/>
    </format>
    <format dxfId="258">
      <pivotArea dataOnly="0" labelOnly="1" outline="0" fieldPosition="0">
        <references count="1">
          <reference field="2" count="0"/>
        </references>
      </pivotArea>
    </format>
    <format dxfId="257">
      <pivotArea field="4" type="button" dataOnly="0" labelOnly="1" outline="0" axis="axisRow" fieldPosition="2"/>
    </format>
    <format dxfId="256">
      <pivotArea outline="0" fieldPosition="0">
        <references count="1">
          <reference field="4294967294" count="1" selected="0">
            <x v="1"/>
          </reference>
        </references>
      </pivotArea>
    </format>
    <format dxfId="255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54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518073-45D8-4929-9DD7-5E27DF6BEB57}" name="Pivottabell5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17:I82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h="1" x="13"/>
        <item h="1" x="12"/>
        <item h="1" x="0"/>
        <item h="1" x="1"/>
        <item h="1" x="3"/>
        <item h="1" x="4"/>
        <item h="1" x="5"/>
        <item x="6"/>
        <item h="1" x="7"/>
        <item h="1" x="8"/>
        <item h="1" x="9"/>
        <item h="1" x="10"/>
        <item h="1" x="11"/>
        <item h="1" x="2"/>
      </items>
    </pivotField>
    <pivotField axis="axisRow" compact="0" outline="0" multipleItemSelectionAllowed="1" showAll="0" sortType="ascending">
      <items count="36">
        <item x="25"/>
        <item x="2"/>
        <item x="19"/>
        <item x="20"/>
        <item x="26"/>
        <item x="29"/>
        <item x="9"/>
        <item x="3"/>
        <item x="32"/>
        <item x="33"/>
        <item x="17"/>
        <item x="21"/>
        <item x="14"/>
        <item x="5"/>
        <item x="0"/>
        <item x="22"/>
        <item x="30"/>
        <item x="15"/>
        <item x="23"/>
        <item x="24"/>
        <item x="16"/>
        <item x="31"/>
        <item x="1"/>
        <item x="18"/>
        <item x="13"/>
        <item x="6"/>
        <item x="7"/>
        <item x="8"/>
        <item x="10"/>
        <item x="4"/>
        <item x="27"/>
        <item x="28"/>
        <item x="11"/>
        <item x="12"/>
        <item x="34"/>
        <item t="default"/>
      </items>
    </pivotField>
    <pivotField compact="0" outline="0" showAll="0"/>
    <pivotField name="Anslag/ studieavgift" axis="axisRow" compact="0" outline="0" showAll="0">
      <items count="5">
        <item x="0"/>
        <item x="2"/>
        <item x="3"/>
        <item x="1"/>
        <item t="default"/>
      </items>
    </pivotField>
    <pivotField compact="0" outline="0" showAll="0" defaultSubtotal="0">
      <items count="19">
        <item x="0"/>
        <item x="4"/>
        <item x="5"/>
        <item x="6"/>
        <item x="7"/>
        <item x="2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"/>
      </items>
    </pivotField>
    <pivotField name="Kurs-ansvarig inst" axis="axisRow" compact="0" outline="0" showAll="0">
      <items count="28">
        <item x="14"/>
        <item x="25"/>
        <item x="21"/>
        <item x="23"/>
        <item x="7"/>
        <item x="17"/>
        <item x="12"/>
        <item x="13"/>
        <item x="11"/>
        <item x="5"/>
        <item x="2"/>
        <item x="1"/>
        <item x="8"/>
        <item x="3"/>
        <item x="6"/>
        <item x="19"/>
        <item x="15"/>
        <item x="20"/>
        <item x="18"/>
        <item x="24"/>
        <item x="0"/>
        <item x="4"/>
        <item x="10"/>
        <item x="16"/>
        <item x="22"/>
        <item m="1" x="26"/>
        <item x="9"/>
        <item t="default"/>
      </items>
    </pivotField>
    <pivotField axis="axisRow" compact="0" outline="0" showAll="0" sortType="ascending" defaultSubtotal="0">
      <items count="619">
        <item x="494"/>
        <item x="205"/>
        <item x="381"/>
        <item x="406"/>
        <item x="500"/>
        <item x="92"/>
        <item x="112"/>
        <item x="546"/>
        <item x="201"/>
        <item x="202"/>
        <item x="47"/>
        <item x="349"/>
        <item x="413"/>
        <item x="75"/>
        <item x="76"/>
        <item x="481"/>
        <item x="482"/>
        <item x="483"/>
        <item x="423"/>
        <item x="143"/>
        <item x="148"/>
        <item x="281"/>
        <item x="285"/>
        <item x="286"/>
        <item x="123"/>
        <item x="287"/>
        <item x="282"/>
        <item x="419"/>
        <item x="420"/>
        <item x="421"/>
        <item x="133"/>
        <item x="319"/>
        <item x="320"/>
        <item x="240"/>
        <item x="250"/>
        <item x="12"/>
        <item x="18"/>
        <item x="31"/>
        <item x="14"/>
        <item x="561"/>
        <item x="565"/>
        <item x="568"/>
        <item x="395"/>
        <item x="393"/>
        <item x="394"/>
        <item x="101"/>
        <item x="2"/>
        <item x="241"/>
        <item x="30"/>
        <item x="313"/>
        <item x="312"/>
        <item x="606"/>
        <item x="607"/>
        <item x="608"/>
        <item x="609"/>
        <item x="610"/>
        <item x="539"/>
        <item x="105"/>
        <item x="569"/>
        <item x="372"/>
        <item x="566"/>
        <item x="562"/>
        <item x="549"/>
        <item x="332"/>
        <item x="570"/>
        <item x="552"/>
        <item x="262"/>
        <item x="265"/>
        <item x="522"/>
        <item x="517"/>
        <item x="518"/>
        <item x="329"/>
        <item x="348"/>
        <item x="545"/>
        <item x="334"/>
        <item x="560"/>
        <item x="422"/>
        <item x="587"/>
        <item x="203"/>
        <item x="588"/>
        <item x="590"/>
        <item x="210"/>
        <item x="220"/>
        <item x="231"/>
        <item x="368"/>
        <item x="366"/>
        <item x="367"/>
        <item x="110"/>
        <item x="364"/>
        <item x="139"/>
        <item x="0"/>
        <item x="102"/>
        <item x="64"/>
        <item x="62"/>
        <item x="391"/>
        <item x="217"/>
        <item x="225"/>
        <item x="264"/>
        <item x="269"/>
        <item x="580"/>
        <item m="1" x="618"/>
        <item x="581"/>
        <item x="582"/>
        <item m="1" x="614"/>
        <item x="603"/>
        <item x="280"/>
        <item x="596"/>
        <item x="527"/>
        <item x="426"/>
        <item x="33"/>
        <item x="384"/>
        <item x="346"/>
        <item x="369"/>
        <item x="272"/>
        <item x="255"/>
        <item x="407"/>
        <item x="70"/>
        <item x="397"/>
        <item x="4"/>
        <item x="239"/>
        <item x="473"/>
        <item x="480"/>
        <item x="484"/>
        <item x="485"/>
        <item x="498"/>
        <item x="507"/>
        <item x="510"/>
        <item x="514"/>
        <item x="526"/>
        <item x="525"/>
        <item x="533"/>
        <item x="536"/>
        <item x="544"/>
        <item x="106"/>
        <item x="192"/>
        <item x="155"/>
        <item x="95"/>
        <item x="308"/>
        <item x="301"/>
        <item x="134"/>
        <item x="288"/>
        <item x="602"/>
        <item x="119"/>
        <item x="82"/>
        <item x="340"/>
        <item x="502"/>
        <item x="503"/>
        <item x="556"/>
        <item x="314"/>
        <item x="273"/>
        <item x="260"/>
        <item x="279"/>
        <item x="66"/>
        <item x="471"/>
        <item x="326"/>
        <item x="16"/>
        <item x="557"/>
        <item x="328"/>
        <item x="456"/>
        <item x="453"/>
        <item x="451"/>
        <item x="455"/>
        <item x="343"/>
        <item x="68"/>
        <item x="577"/>
        <item x="69"/>
        <item x="315"/>
        <item x="316"/>
        <item x="333"/>
        <item x="573"/>
        <item x="548"/>
        <item x="246"/>
        <item x="254"/>
        <item x="215"/>
        <item x="305"/>
        <item x="300"/>
        <item x="412"/>
        <item x="135"/>
        <item x="389"/>
        <item x="576"/>
        <item x="401"/>
        <item x="363"/>
        <item x="365"/>
        <item x="304"/>
        <item x="347"/>
        <item x="292"/>
        <item x="600"/>
        <item x="542"/>
        <item x="414"/>
        <item x="496"/>
        <item x="392"/>
        <item x="257"/>
        <item x="386"/>
        <item x="538"/>
        <item x="290"/>
        <item x="399"/>
        <item x="278"/>
        <item x="390"/>
        <item x="141"/>
        <item x="297"/>
        <item x="387"/>
        <item x="24"/>
        <item x="28"/>
        <item x="259"/>
        <item x="354"/>
        <item x="554"/>
        <item x="237"/>
        <item x="373"/>
        <item x="258"/>
        <item x="400"/>
        <item x="72"/>
        <item x="263"/>
        <item x="291"/>
        <item x="103"/>
        <item x="1"/>
        <item x="370"/>
        <item x="350"/>
        <item x="355"/>
        <item x="589"/>
        <item x="252"/>
        <item x="599"/>
        <item x="341"/>
        <item x="324"/>
        <item x="583"/>
        <item x="475"/>
        <item x="425"/>
        <item x="547"/>
        <item x="274"/>
        <item x="136"/>
        <item x="385"/>
        <item x="321"/>
        <item x="209"/>
        <item x="221"/>
        <item x="230"/>
        <item x="550"/>
        <item x="17"/>
        <item x="23"/>
        <item x="27"/>
        <item x="223"/>
        <item x="351"/>
        <item x="593"/>
        <item x="592"/>
        <item x="595"/>
        <item x="598"/>
        <item x="597"/>
        <item x="152"/>
        <item x="242"/>
        <item x="243"/>
        <item x="247"/>
        <item x="142"/>
        <item x="150"/>
        <item x="48"/>
        <item x="56"/>
        <item x="137"/>
        <item x="374"/>
        <item x="378"/>
        <item x="40"/>
        <item x="124"/>
        <item x="128"/>
        <item x="157"/>
        <item x="6"/>
        <item x="8"/>
        <item x="416"/>
        <item x="572"/>
        <item x="266"/>
        <item x="245"/>
        <item x="224"/>
        <item x="330"/>
        <item x="474"/>
        <item x="537"/>
        <item x="555"/>
        <item x="212"/>
        <item x="337"/>
        <item x="462"/>
        <item x="376"/>
        <item x="382"/>
        <item x="42"/>
        <item x="45"/>
        <item x="49"/>
        <item x="57"/>
        <item x="65"/>
        <item x="331"/>
        <item x="531"/>
        <item x="478"/>
        <item x="512"/>
        <item x="515"/>
        <item x="591"/>
        <item x="172"/>
        <item x="176"/>
        <item x="179"/>
        <item x="184"/>
        <item x="415"/>
        <item x="427"/>
        <item x="261"/>
        <item x="207"/>
        <item x="125"/>
        <item x="352"/>
        <item x="559"/>
        <item x="558"/>
        <item x="7"/>
        <item x="353"/>
        <item x="417"/>
        <item x="327"/>
        <item x="256"/>
        <item x="306"/>
        <item x="13"/>
        <item x="338"/>
        <item x="336"/>
        <item x="107"/>
        <item x="553"/>
        <item x="342"/>
        <item x="44"/>
        <item x="194"/>
        <item x="206"/>
        <item x="213"/>
        <item x="540"/>
        <item x="108"/>
        <item x="486"/>
        <item x="492"/>
        <item x="487"/>
        <item x="488"/>
        <item x="504"/>
        <item x="505"/>
        <item x="506"/>
        <item x="508"/>
        <item x="513"/>
        <item x="491"/>
        <item x="490"/>
        <item x="476"/>
        <item x="477"/>
        <item x="535"/>
        <item x="457"/>
        <item x="534"/>
        <item x="501"/>
        <item x="541"/>
        <item x="248"/>
        <item x="528"/>
        <item x="529"/>
        <item x="530"/>
        <item x="113"/>
        <item x="115"/>
        <item x="126"/>
        <item x="129"/>
        <item x="131"/>
        <item x="197"/>
        <item x="199"/>
        <item x="171"/>
        <item x="175"/>
        <item x="178"/>
        <item x="182"/>
        <item x="187"/>
        <item x="191"/>
        <item x="167"/>
        <item x="168"/>
        <item x="170"/>
        <item x="173"/>
        <item x="177"/>
        <item x="181"/>
        <item x="186"/>
        <item x="190"/>
        <item x="169"/>
        <item x="174"/>
        <item x="183"/>
        <item x="188"/>
        <item x="244"/>
        <item x="238"/>
        <item x="193"/>
        <item x="198"/>
        <item x="208"/>
        <item x="228"/>
        <item x="235"/>
        <item x="218"/>
        <item x="227"/>
        <item x="234"/>
        <item x="211"/>
        <item x="222"/>
        <item x="229"/>
        <item x="116"/>
        <item x="418"/>
        <item x="91"/>
        <item m="1" x="613"/>
        <item x="111"/>
        <item x="388"/>
        <item x="511"/>
        <item x="379"/>
        <item x="383"/>
        <item x="144"/>
        <item x="380"/>
        <item x="509"/>
        <item x="520"/>
        <item x="15"/>
        <item x="195"/>
        <item x="19"/>
        <item x="200"/>
        <item x="25"/>
        <item x="216"/>
        <item x="34"/>
        <item x="233"/>
        <item x="251"/>
        <item x="253"/>
        <item x="317"/>
        <item x="310"/>
        <item x="311"/>
        <item x="318"/>
        <item x="360"/>
        <item m="1" x="612"/>
        <item x="322"/>
        <item m="1" x="617"/>
        <item x="3"/>
        <item x="335"/>
        <item x="53"/>
        <item x="298"/>
        <item x="268"/>
        <item x="375"/>
        <item x="219"/>
        <item x="226"/>
        <item x="236"/>
        <item x="586"/>
        <item x="145"/>
        <item x="11"/>
        <item x="39"/>
        <item x="156"/>
        <item x="153"/>
        <item x="78"/>
        <item x="80"/>
        <item x="86"/>
        <item x="90"/>
        <item x="94"/>
        <item x="98"/>
        <item x="74"/>
        <item x="85"/>
        <item x="89"/>
        <item x="521"/>
        <item x="114"/>
        <item x="117"/>
        <item x="299"/>
        <item x="303"/>
        <item x="37"/>
        <item x="5"/>
        <item x="158"/>
        <item x="605"/>
        <item x="79"/>
        <item x="84"/>
        <item x="93"/>
        <item x="60"/>
        <item x="63"/>
        <item x="146"/>
        <item x="578"/>
        <item x="180"/>
        <item x="185"/>
        <item x="165"/>
        <item x="71"/>
        <item x="22"/>
        <item x="83"/>
        <item x="464"/>
        <item x="460"/>
        <item x="151"/>
        <item x="138"/>
        <item x="38"/>
        <item x="543"/>
        <item x="81"/>
        <item x="88"/>
        <item x="97"/>
        <item x="404"/>
        <item x="41"/>
        <item x="52"/>
        <item x="154"/>
        <item x="130"/>
        <item x="377"/>
        <item x="408"/>
        <item x="302"/>
        <item x="398"/>
        <item x="361"/>
        <item m="1" x="616"/>
        <item x="594"/>
        <item x="601"/>
        <item x="132"/>
        <item x="120"/>
        <item x="121"/>
        <item x="127"/>
        <item x="293"/>
        <item x="271"/>
        <item x="51"/>
        <item x="20"/>
        <item x="55"/>
        <item x="54"/>
        <item x="58"/>
        <item x="59"/>
        <item x="61"/>
        <item x="43"/>
        <item x="204"/>
        <item x="26"/>
        <item x="448"/>
        <item x="431"/>
        <item x="446"/>
        <item x="449"/>
        <item x="440"/>
        <item x="430"/>
        <item x="428"/>
        <item x="429"/>
        <item x="438"/>
        <item x="435"/>
        <item x="436"/>
        <item x="445"/>
        <item x="447"/>
        <item x="437"/>
        <item x="443"/>
        <item x="444"/>
        <item x="434"/>
        <item x="433"/>
        <item x="432"/>
        <item x="450"/>
        <item x="442"/>
        <item x="441"/>
        <item x="439"/>
        <item x="584"/>
        <item x="499"/>
        <item x="497"/>
        <item x="295"/>
        <item x="277"/>
        <item x="275"/>
        <item x="214"/>
        <item x="232"/>
        <item x="159"/>
        <item x="160"/>
        <item x="161"/>
        <item x="162"/>
        <item x="163"/>
        <item x="164"/>
        <item x="46"/>
        <item x="357"/>
        <item x="359"/>
        <item x="358"/>
        <item x="563"/>
        <item x="267"/>
        <item x="270"/>
        <item x="574"/>
        <item x="567"/>
        <item x="575"/>
        <item x="276"/>
        <item x="296"/>
        <item x="189"/>
        <item x="294"/>
        <item x="50"/>
        <item x="339"/>
        <item x="452"/>
        <item x="454"/>
        <item x="410"/>
        <item x="104"/>
        <item x="371"/>
        <item x="9"/>
        <item x="166"/>
        <item x="283"/>
        <item m="1" x="615"/>
        <item x="585"/>
        <item x="323"/>
        <item x="140"/>
        <item x="411"/>
        <item x="516"/>
        <item x="345"/>
        <item x="149"/>
        <item x="29"/>
        <item x="463"/>
        <item x="564"/>
        <item x="571"/>
        <item x="403"/>
        <item x="36"/>
        <item x="495"/>
        <item x="489"/>
        <item x="493"/>
        <item x="519"/>
        <item x="10"/>
        <item x="21"/>
        <item x="32"/>
        <item x="35"/>
        <item x="424"/>
        <item x="405"/>
        <item x="284"/>
        <item x="325"/>
        <item x="344"/>
        <item x="356"/>
        <item x="362"/>
        <item x="196"/>
        <item x="532"/>
        <item x="479"/>
        <item x="523"/>
        <item x="524"/>
        <item x="96"/>
        <item x="77"/>
        <item x="87"/>
        <item x="99"/>
        <item x="147"/>
        <item x="396"/>
        <item x="100"/>
        <item x="409"/>
        <item x="307"/>
        <item x="309"/>
        <item x="459"/>
        <item x="461"/>
        <item x="458"/>
        <item x="468"/>
        <item x="472"/>
        <item x="470"/>
        <item x="469"/>
        <item x="466"/>
        <item x="467"/>
        <item x="465"/>
        <item x="402"/>
        <item x="551"/>
        <item x="289"/>
        <item x="579"/>
        <item x="118"/>
        <item x="122"/>
        <item x="109"/>
        <item x="249"/>
        <item x="73"/>
        <item x="67"/>
        <item x="604"/>
        <item x="611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64">
    <i>
      <x v="10"/>
      <x/>
      <x/>
      <x/>
      <x/>
      <x v="46"/>
    </i>
    <i r="5">
      <x v="90"/>
    </i>
    <i r="5">
      <x v="214"/>
    </i>
    <i r="5">
      <x v="408"/>
    </i>
    <i r="5">
      <x v="550"/>
    </i>
    <i t="default" r="3">
      <x/>
    </i>
    <i t="default" r="2">
      <x/>
    </i>
    <i t="default" r="1">
      <x/>
    </i>
    <i r="1">
      <x v="1"/>
      <x v="1"/>
      <x/>
      <x v="422"/>
      <x v="22"/>
    </i>
    <i r="4">
      <x v="423"/>
      <x v="609"/>
    </i>
    <i r="4">
      <x v="424"/>
      <x v="105"/>
    </i>
    <i r="4">
      <x v="425"/>
      <x v="577"/>
    </i>
    <i r="4">
      <x v="426"/>
      <x v="21"/>
    </i>
    <i r="4">
      <x v="427"/>
      <x v="194"/>
    </i>
    <i r="4">
      <x v="428"/>
      <x v="25"/>
    </i>
    <i r="4">
      <x v="429"/>
      <x v="26"/>
    </i>
    <i r="4">
      <x v="430"/>
      <x v="140"/>
    </i>
    <i r="4">
      <x v="431"/>
      <x v="552"/>
    </i>
    <i r="4">
      <x v="432"/>
      <x v="23"/>
    </i>
    <i r="4">
      <x v="562"/>
      <x v="437"/>
    </i>
    <i t="default" r="3">
      <x/>
    </i>
    <i t="default" r="2">
      <x v="1"/>
    </i>
    <i t="default" r="1">
      <x v="1"/>
    </i>
    <i t="default">
      <x v="10"/>
    </i>
    <i>
      <x v="23"/>
      <x/>
      <x/>
      <x/>
      <x/>
      <x v="46"/>
    </i>
    <i r="5">
      <x v="90"/>
    </i>
    <i r="5">
      <x v="212"/>
    </i>
    <i r="5">
      <x v="408"/>
    </i>
    <i r="5">
      <x v="550"/>
    </i>
    <i t="default" r="3">
      <x/>
    </i>
    <i t="default" r="2">
      <x/>
    </i>
    <i t="default" r="1">
      <x/>
    </i>
    <i r="1">
      <x v="1"/>
      <x v="1"/>
      <x/>
      <x/>
      <x v="411"/>
    </i>
    <i r="5">
      <x v="561"/>
    </i>
    <i r="4">
      <x v="513"/>
      <x v="138"/>
    </i>
    <i r="4">
      <x v="515"/>
      <x v="185"/>
    </i>
    <i r="4">
      <x v="516"/>
      <x v="542"/>
    </i>
    <i r="4">
      <x v="517"/>
      <x v="480"/>
    </i>
    <i r="4">
      <x v="518"/>
      <x v="540"/>
    </i>
    <i r="4">
      <x v="519"/>
      <x v="199"/>
    </i>
    <i r="4">
      <x v="520"/>
      <x v="435"/>
    </i>
    <i r="4">
      <x v="521"/>
      <x v="175"/>
    </i>
    <i t="default" r="3">
      <x/>
    </i>
    <i r="3">
      <x v="23"/>
      <x v="514"/>
      <x v="518"/>
    </i>
    <i t="default" r="3">
      <x v="23"/>
    </i>
    <i t="default" r="2">
      <x v="1"/>
    </i>
    <i r="2">
      <x v="2"/>
      <x/>
      <x/>
      <x v="411"/>
    </i>
    <i r="5">
      <x v="470"/>
    </i>
    <i r="5">
      <x v="561"/>
    </i>
    <i r="4">
      <x v="513"/>
      <x v="138"/>
    </i>
    <i r="4">
      <x v="515"/>
      <x v="185"/>
    </i>
    <i r="4">
      <x v="516"/>
      <x v="542"/>
    </i>
    <i r="4">
      <x v="517"/>
      <x v="480"/>
    </i>
    <i r="4">
      <x v="518"/>
      <x v="540"/>
    </i>
    <i r="4">
      <x v="519"/>
      <x v="199"/>
    </i>
    <i r="4">
      <x v="520"/>
      <x v="435"/>
    </i>
    <i r="4">
      <x v="521"/>
      <x v="175"/>
    </i>
    <i t="default" r="3">
      <x/>
    </i>
    <i r="3">
      <x v="23"/>
      <x v="514"/>
      <x v="518"/>
    </i>
    <i t="default" r="3">
      <x v="23"/>
    </i>
    <i t="default" r="2">
      <x v="2"/>
    </i>
    <i t="default" r="1">
      <x v="1"/>
    </i>
    <i t="default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Totalt antal håp" fld="17" baseField="0" baseItem="0" numFmtId="2"/>
    <dataField name=" Håp-ers tkr" fld="16" subtotal="average" baseField="7" baseItem="35" numFmtId="2"/>
    <dataField name=" Total ers tkr" fld="20" baseField="0" baseItem="0" numFmtId="1"/>
  </dataFields>
  <formats count="17">
    <format dxfId="253">
      <pivotArea type="all" dataOnly="0" outline="0" fieldPosition="0"/>
    </format>
    <format dxfId="252">
      <pivotArea field="8" type="button" dataOnly="0" labelOnly="1" outline="0" axis="axisRow" fieldPosition="4"/>
    </format>
    <format dxfId="251">
      <pivotArea dataOnly="0" labelOnly="1" grandRow="1" outline="0" fieldPosition="0"/>
    </format>
    <format dxfId="250">
      <pivotArea dataOnly="0" labelOnly="1" outline="0" fieldPosition="0">
        <references count="1">
          <reference field="7" count="0"/>
        </references>
      </pivotArea>
    </format>
    <format dxfId="249">
      <pivotArea dataOnly="0" labelOnly="1" outline="0" fieldPosition="0">
        <references count="1">
          <reference field="7" count="0"/>
        </references>
      </pivotArea>
    </format>
    <format dxfId="248">
      <pivotArea dataOnly="0" labelOnly="1" outline="0" fieldPosition="0">
        <references count="1">
          <reference field="8" count="0"/>
        </references>
      </pivotArea>
    </format>
    <format dxfId="247">
      <pivotArea field="2" type="button" dataOnly="0" labelOnly="1" outline="0" axis="axisRow" fieldPosition="0"/>
    </format>
    <format dxfId="246">
      <pivotArea field="7" type="button" dataOnly="0" labelOnly="1" outline="0" axis="axisRow" fieldPosition="5"/>
    </format>
    <format dxfId="245">
      <pivotArea field="8" type="button" dataOnly="0" labelOnly="1" outline="0" axis="axisRow" fieldPosition="4"/>
    </format>
    <format dxfId="244">
      <pivotArea dataOnly="0" labelOnly="1" outline="0" fieldPosition="0">
        <references count="1">
          <reference field="0" count="0"/>
        </references>
      </pivotArea>
    </format>
    <format dxfId="243">
      <pivotArea field="6" type="button" dataOnly="0" labelOnly="1" outline="0" axis="axisRow" fieldPosition="3"/>
    </format>
    <format dxfId="242">
      <pivotArea field="5" type="button" dataOnly="0" labelOnly="1" outline="0"/>
    </format>
    <format dxfId="241">
      <pivotArea dataOnly="0" labelOnly="1" outline="0" fieldPosition="0">
        <references count="1">
          <reference field="2" count="0"/>
        </references>
      </pivotArea>
    </format>
    <format dxfId="240">
      <pivotArea field="4" type="button" dataOnly="0" labelOnly="1" outline="0" axis="axisRow" fieldPosition="2"/>
    </format>
    <format dxfId="239">
      <pivotArea outline="0" fieldPosition="0">
        <references count="1">
          <reference field="4294967294" count="1" selected="0">
            <x v="1"/>
          </reference>
        </references>
      </pivotArea>
    </format>
    <format dxfId="238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37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F060F0-6769-4AF7-BD4A-62D8D21CEA00}" name="Pivottabell10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9:I28" firstHeaderRow="1" firstDataRow="2" firstDataCol="6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showAll="0" defaultSubtotal="0">
      <items count="14">
        <item x="13"/>
        <item x="12"/>
        <item x="0"/>
        <item x="1"/>
        <item x="3"/>
        <item x="4"/>
        <item x="5"/>
        <item x="6"/>
        <item x="7"/>
        <item x="8"/>
        <item x="9"/>
        <item x="10"/>
        <item x="11"/>
        <item x="2"/>
      </items>
    </pivotField>
    <pivotField axis="axisRow" compact="0" outline="0" multipleItemSelectionAllowed="1" showAll="0">
      <items count="36">
        <item h="1" x="9"/>
        <item h="1" x="34"/>
        <item h="1" x="32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3"/>
        <item h="1" x="22"/>
        <item h="1"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compact="0" outline="0" showAll="0"/>
    <pivotField axis="axisRow" compact="0" outline="0" showAll="0" defaultSubtotal="0">
      <items count="4">
        <item x="0"/>
        <item x="2"/>
        <item x="1"/>
        <item x="3"/>
      </items>
    </pivotField>
    <pivotField compact="0" outline="0" showAll="0" defaultSubtotal="0"/>
    <pivotField name="Kurs-ansvarig inst" axis="axisRow" compact="0" outline="0" showAll="0" defaultSubtotal="0">
      <items count="27">
        <item x="3"/>
        <item x="17"/>
        <item x="25"/>
        <item x="21"/>
        <item x="23"/>
        <item x="7"/>
        <item x="12"/>
        <item x="13"/>
        <item x="11"/>
        <item x="5"/>
        <item x="2"/>
        <item x="1"/>
        <item x="8"/>
        <item x="6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</items>
    </pivotField>
    <pivotField axis="axisRow" compact="0" outline="0" showAll="0" defaultSubtotal="0">
      <items count="619">
        <item x="0"/>
        <item x="72"/>
        <item x="100"/>
        <item x="1"/>
        <item x="3"/>
        <item x="9"/>
        <item x="284"/>
        <item x="611"/>
        <item x="37"/>
        <item x="2"/>
        <item x="580"/>
        <item x="581"/>
        <item x="582"/>
        <item x="583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65"/>
        <item x="601"/>
        <item x="602"/>
        <item x="603"/>
        <item x="5"/>
        <item x="604"/>
        <item x="606"/>
        <item x="607"/>
        <item x="605"/>
        <item x="608"/>
        <item x="609"/>
        <item x="610"/>
        <item x="4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m="1" x="617"/>
        <item m="1" x="615"/>
        <item m="1" x="614"/>
        <item m="1" x="618"/>
        <item m="1" x="613"/>
        <item m="1" x="616"/>
        <item m="1" x="61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x="411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158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6"/>
        <item x="481"/>
        <item x="482"/>
        <item x="513"/>
        <item x="517"/>
        <item x="518"/>
        <item x="519"/>
        <item x="539"/>
        <item x="540"/>
        <item x="541"/>
        <item x="483"/>
        <item x="493"/>
        <item x="494"/>
        <item x="495"/>
        <item x="504"/>
        <item x="505"/>
        <item x="506"/>
        <item x="508"/>
        <item x="534"/>
        <item x="509"/>
        <item x="520"/>
        <item x="521"/>
        <item x="522"/>
        <item x="542"/>
        <item x="543"/>
        <item x="479"/>
        <item x="484"/>
        <item x="485"/>
        <item x="486"/>
        <item x="487"/>
        <item x="488"/>
        <item x="496"/>
        <item x="497"/>
        <item x="498"/>
        <item x="499"/>
        <item x="500"/>
        <item x="501"/>
        <item x="507"/>
        <item x="510"/>
        <item x="511"/>
        <item x="514"/>
        <item x="523"/>
        <item x="524"/>
        <item x="525"/>
        <item x="526"/>
        <item x="527"/>
        <item x="535"/>
        <item x="536"/>
        <item x="537"/>
        <item x="538"/>
        <item x="544"/>
        <item x="476"/>
        <item x="477"/>
        <item x="515"/>
        <item x="512"/>
        <item x="478"/>
        <item x="489"/>
        <item x="490"/>
        <item x="491"/>
        <item x="528"/>
        <item x="529"/>
        <item x="530"/>
        <item x="480"/>
        <item x="492"/>
        <item x="502"/>
        <item x="503"/>
        <item x="531"/>
        <item x="532"/>
        <item x="53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6">
    <field x="2"/>
    <field x="0"/>
    <field x="4"/>
    <field x="6"/>
    <field x="8"/>
    <field x="7"/>
  </rowFields>
  <rowItems count="18">
    <i>
      <x v="18"/>
      <x/>
      <x/>
      <x v="1"/>
      <x/>
      <x/>
    </i>
    <i r="5">
      <x v="3"/>
    </i>
    <i r="5">
      <x v="4"/>
    </i>
    <i r="5">
      <x v="5"/>
    </i>
    <i t="default" r="1">
      <x/>
    </i>
    <i r="1">
      <x v="1"/>
      <x v="1"/>
      <x v="1"/>
      <x/>
      <x v="1"/>
    </i>
    <i r="5">
      <x v="2"/>
    </i>
    <i r="4">
      <x v="216"/>
      <x v="284"/>
    </i>
    <i r="4">
      <x v="217"/>
      <x v="289"/>
    </i>
    <i r="4">
      <x v="218"/>
      <x v="287"/>
    </i>
    <i r="4">
      <x v="219"/>
      <x v="6"/>
    </i>
    <i r="4">
      <x v="220"/>
      <x v="285"/>
    </i>
    <i r="4">
      <x v="221"/>
      <x v="286"/>
    </i>
    <i r="4">
      <x v="222"/>
      <x v="288"/>
    </i>
    <i r="4">
      <x v="223"/>
      <x v="290"/>
    </i>
    <i t="default" r="1">
      <x v="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8" hier="-1"/>
  </pageFields>
  <dataFields count="3">
    <dataField name=" Antal håp" fld="17" baseField="5" baseItem="565" numFmtId="2"/>
    <dataField name=" Håp-ers tkr" fld="16" subtotal="average" baseField="7" baseItem="5" numFmtId="2"/>
    <dataField name=" Total ers tkr" fld="20" baseField="0" baseItem="0" numFmtId="1"/>
  </dataFields>
  <formats count="19">
    <format dxfId="236">
      <pivotArea type="all" dataOnly="0" outline="0" fieldPosition="0"/>
    </format>
    <format dxfId="235">
      <pivotArea field="8" type="button" dataOnly="0" labelOnly="1" outline="0" axis="axisRow" fieldPosition="4"/>
    </format>
    <format dxfId="234">
      <pivotArea dataOnly="0" labelOnly="1" grandRow="1" outline="0" fieldPosition="0"/>
    </format>
    <format dxfId="233">
      <pivotArea dataOnly="0" labelOnly="1" outline="0" fieldPosition="0">
        <references count="1">
          <reference field="7" count="0"/>
        </references>
      </pivotArea>
    </format>
    <format dxfId="232">
      <pivotArea dataOnly="0" labelOnly="1" outline="0" fieldPosition="0">
        <references count="1">
          <reference field="2" count="0"/>
        </references>
      </pivotArea>
    </format>
    <format dxfId="231">
      <pivotArea dataOnly="0" labelOnly="1" outline="0" fieldPosition="0">
        <references count="1">
          <reference field="2" count="0"/>
        </references>
      </pivotArea>
    </format>
    <format dxfId="230">
      <pivotArea dataOnly="0" labelOnly="1" outline="0" fieldPosition="0">
        <references count="1">
          <reference field="7" count="0"/>
        </references>
      </pivotArea>
    </format>
    <format dxfId="229">
      <pivotArea dataOnly="0" labelOnly="1" outline="0" fieldPosition="0">
        <references count="1">
          <reference field="8" count="0"/>
        </references>
      </pivotArea>
    </format>
    <format dxfId="228">
      <pivotArea field="2" type="button" dataOnly="0" labelOnly="1" outline="0" axis="axisRow" fieldPosition="0"/>
    </format>
    <format dxfId="227">
      <pivotArea field="7" type="button" dataOnly="0" labelOnly="1" outline="0" axis="axisRow" fieldPosition="5"/>
    </format>
    <format dxfId="226">
      <pivotArea field="8" type="button" dataOnly="0" labelOnly="1" outline="0" axis="axisRow" fieldPosition="4"/>
    </format>
    <format dxfId="225">
      <pivotArea dataOnly="0" labelOnly="1" outline="0" fieldPosition="0">
        <references count="1">
          <reference field="0" count="0"/>
        </references>
      </pivotArea>
    </format>
    <format dxfId="224">
      <pivotArea field="6" type="button" dataOnly="0" labelOnly="1" outline="0" axis="axisRow" fieldPosition="3"/>
    </format>
    <format dxfId="2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">
      <pivotArea outline="0" fieldPosition="0">
        <references count="3">
          <reference field="4294967294" count="1" selected="0">
            <x v="1"/>
          </reference>
          <reference field="0" count="1" selected="0" defaultSubtotal="1">
            <x v="1"/>
          </reference>
          <reference field="2" count="0" selected="0"/>
        </references>
      </pivotArea>
    </format>
    <format dxfId="221">
      <pivotArea outline="0" fieldPosition="0">
        <references count="2">
          <reference field="4294967294" count="1" selected="0">
            <x v="1"/>
          </reference>
          <reference field="2" count="0" selected="0" defaultSubtotal="1"/>
        </references>
      </pivotArea>
    </format>
    <format dxfId="220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219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18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054579-8A66-4B12-AF39-3C5F0E3349F1}" name="Pivottabell11" cacheId="0" applyNumberFormats="0" applyBorderFormats="0" applyFontFormats="0" applyPatternFormats="0" applyAlignmentFormats="0" applyWidthHeightFormats="1" dataCaption="Värden" errorCaption=" " missingCaption="-" updatedVersion="7" minRefreshableVersion="3" showDrill="0" itemPrintTitles="1" createdVersion="4" indent="0" compact="0" compactData="0" gridDropZones="1" multipleFieldFilters="0">
  <location ref="A7:H22" firstHeaderRow="1" firstDataRow="2" firstDataCol="5" rowPageCount="1" colPageCount="1"/>
  <pivotFields count="37"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 defaultSubtotal="0">
      <items count="14">
        <item x="7"/>
        <item h="1" x="13"/>
        <item h="1" x="12"/>
        <item h="1" x="0"/>
        <item h="1" x="1"/>
        <item h="1" x="3"/>
        <item h="1" x="4"/>
        <item h="1" x="5"/>
        <item h="1" x="6"/>
        <item h="1" x="8"/>
        <item h="1" x="9"/>
        <item h="1" x="10"/>
        <item h="1" x="11"/>
        <item h="1" x="2"/>
      </items>
    </pivotField>
    <pivotField compact="0" outline="0" showAll="0">
      <items count="36">
        <item h="1" x="19"/>
        <item x="9"/>
        <item h="1" x="34"/>
        <item h="1" x="32"/>
        <item h="1" x="33"/>
        <item h="1" x="0"/>
        <item h="1" x="1"/>
        <item h="1" x="2"/>
        <item h="1" x="3"/>
        <item h="1" x="4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3"/>
        <item h="1" x="22"/>
        <item h="1" x="24"/>
        <item h="1" x="25"/>
        <item h="1" x="26"/>
        <item h="1" x="27"/>
        <item h="1" x="28"/>
        <item h="1" x="29"/>
        <item h="1" x="30"/>
        <item h="1" x="31"/>
        <item h="1" x="6"/>
        <item h="1" x="7"/>
        <item h="1" x="8"/>
        <item h="1" x="5"/>
        <item t="default"/>
      </items>
    </pivotField>
    <pivotField axis="axisRow" compact="0" outline="0" showAll="0">
      <items count="59">
        <item h="1" x="24"/>
        <item x="25"/>
        <item h="1" x="57"/>
        <item h="1" x="56"/>
        <item h="1" x="55"/>
        <item h="1" x="0"/>
        <item h="1" x="1"/>
        <item h="1" x="2"/>
        <item h="1" x="3"/>
        <item h="1" x="4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6"/>
        <item h="1" x="27"/>
        <item h="1" x="28"/>
        <item h="1" x="29"/>
        <item h="1" x="31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3"/>
        <item h="1" x="44"/>
        <item h="1" x="46"/>
        <item h="1" x="47"/>
        <item h="1" x="48"/>
        <item h="1" x="51"/>
        <item h="1" x="42"/>
        <item h="1" x="45"/>
        <item h="1" x="50"/>
        <item h="1" x="41"/>
        <item h="1" x="49"/>
        <item h="1" x="52"/>
        <item h="1" x="53"/>
        <item h="1" x="54"/>
        <item h="1" x="6"/>
        <item h="1" x="7"/>
        <item h="1" x="8"/>
        <item h="1" x="5"/>
        <item t="default"/>
      </items>
    </pivotField>
    <pivotField compact="0" outline="0" showAll="0" defaultSubtotal="0"/>
    <pivotField compact="0" outline="0" showAll="0" defaultSubtotal="0"/>
    <pivotField name="Kurs-ansvarig inst" axis="axisRow" compact="0" outline="0" showAll="0" defaultSubtotal="0">
      <items count="27">
        <item x="3"/>
        <item x="17"/>
        <item x="25"/>
        <item x="21"/>
        <item x="23"/>
        <item x="7"/>
        <item x="12"/>
        <item x="13"/>
        <item x="11"/>
        <item x="5"/>
        <item x="2"/>
        <item x="1"/>
        <item x="8"/>
        <item x="6"/>
        <item x="19"/>
        <item x="15"/>
        <item x="20"/>
        <item x="18"/>
        <item x="24"/>
        <item x="14"/>
        <item x="0"/>
        <item x="4"/>
        <item x="10"/>
        <item x="16"/>
        <item x="22"/>
        <item m="1" x="26"/>
        <item x="9"/>
      </items>
    </pivotField>
    <pivotField axis="axisRow" compact="0" outline="0" showAll="0" defaultSubtotal="0">
      <items count="619">
        <item x="0"/>
        <item x="72"/>
        <item x="611"/>
        <item x="100"/>
        <item x="311"/>
        <item x="308"/>
        <item x="312"/>
        <item x="313"/>
        <item x="314"/>
        <item x="315"/>
        <item x="316"/>
        <item x="3"/>
        <item x="1"/>
        <item x="9"/>
        <item x="306"/>
        <item x="310"/>
        <item x="303"/>
        <item x="304"/>
        <item x="284"/>
        <item x="305"/>
        <item x="307"/>
        <item x="309"/>
        <item x="37"/>
        <item x="2"/>
        <item x="580"/>
        <item x="581"/>
        <item x="582"/>
        <item x="583"/>
        <item x="584"/>
        <item x="585"/>
        <item x="586"/>
        <item x="576"/>
        <item x="577"/>
        <item x="578"/>
        <item x="579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65"/>
        <item x="601"/>
        <item x="602"/>
        <item x="603"/>
        <item x="5"/>
        <item x="604"/>
        <item x="606"/>
        <item x="607"/>
        <item x="605"/>
        <item x="608"/>
        <item x="609"/>
        <item x="610"/>
        <item x="4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3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66"/>
        <item x="167"/>
        <item x="14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11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m="1" x="618"/>
        <item m="1" x="614"/>
        <item m="1" x="615"/>
        <item m="1" x="617"/>
        <item m="1" x="616"/>
        <item m="1" x="612"/>
        <item m="1" x="613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16"/>
        <item x="365"/>
        <item x="366"/>
        <item x="367"/>
        <item x="368"/>
        <item x="369"/>
        <item x="371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99"/>
        <item x="400"/>
        <item x="401"/>
        <item x="402"/>
        <item x="403"/>
        <item x="404"/>
        <item x="405"/>
        <item x="406"/>
        <item x="407"/>
        <item x="408"/>
        <item x="411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158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6"/>
        <item x="481"/>
        <item x="482"/>
        <item x="513"/>
        <item x="517"/>
        <item x="518"/>
        <item x="519"/>
        <item x="539"/>
        <item x="540"/>
        <item x="541"/>
        <item x="483"/>
        <item x="493"/>
        <item x="494"/>
        <item x="495"/>
        <item x="504"/>
        <item x="505"/>
        <item x="506"/>
        <item x="508"/>
        <item x="534"/>
        <item x="509"/>
        <item x="520"/>
        <item x="521"/>
        <item x="522"/>
        <item x="542"/>
        <item x="543"/>
        <item x="479"/>
        <item x="484"/>
        <item x="485"/>
        <item x="486"/>
        <item x="487"/>
        <item x="488"/>
        <item x="496"/>
        <item x="497"/>
        <item x="498"/>
        <item x="499"/>
        <item x="500"/>
        <item x="501"/>
        <item x="507"/>
        <item x="510"/>
        <item x="511"/>
        <item x="514"/>
        <item x="523"/>
        <item x="524"/>
        <item x="525"/>
        <item x="526"/>
        <item x="527"/>
        <item x="535"/>
        <item x="536"/>
        <item x="537"/>
        <item x="538"/>
        <item x="544"/>
        <item x="476"/>
        <item x="477"/>
        <item x="515"/>
        <item x="512"/>
        <item x="478"/>
        <item x="489"/>
        <item x="490"/>
        <item x="491"/>
        <item x="528"/>
        <item x="529"/>
        <item x="530"/>
        <item x="480"/>
        <item x="492"/>
        <item x="502"/>
        <item x="503"/>
        <item x="531"/>
        <item x="532"/>
        <item x="53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101"/>
        <item x="133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</items>
    </pivotField>
    <pivotField axis="axisRow" compact="0" outline="0" showAll="0" sortType="ascending" defaultSubtotal="0">
      <items count="563">
        <item x="0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20"/>
        <item x="28"/>
        <item x="11"/>
        <item x="15"/>
        <item x="21"/>
        <item x="29"/>
        <item x="16"/>
        <item x="6"/>
        <item x="17"/>
        <item x="18"/>
        <item x="25"/>
        <item x="26"/>
        <item x="27"/>
        <item x="7"/>
        <item x="12"/>
        <item x="30"/>
        <item x="31"/>
        <item x="8"/>
        <item x="9"/>
        <item x="13"/>
        <item x="10"/>
        <item x="19"/>
        <item x="22"/>
        <item x="23"/>
        <item x="24"/>
        <item x="14"/>
        <item x="297"/>
        <item x="327"/>
        <item x="298"/>
        <item x="299"/>
        <item x="300"/>
        <item x="330"/>
        <item x="301"/>
        <item x="302"/>
        <item x="304"/>
        <item x="303"/>
        <item x="313"/>
        <item x="306"/>
        <item x="308"/>
        <item x="307"/>
        <item x="321"/>
        <item x="320"/>
        <item x="319"/>
        <item x="318"/>
        <item x="314"/>
        <item x="315"/>
        <item x="329"/>
        <item x="328"/>
        <item x="311"/>
        <item x="309"/>
        <item x="310"/>
        <item x="325"/>
        <item x="323"/>
        <item x="324"/>
        <item x="322"/>
        <item x="312"/>
        <item x="317"/>
        <item x="316"/>
        <item x="326"/>
        <item x="305"/>
        <item x="510"/>
        <item x="522"/>
        <item x="508"/>
        <item x="507"/>
        <item x="506"/>
        <item x="509"/>
        <item x="511"/>
        <item x="512"/>
        <item x="515"/>
        <item x="514"/>
        <item x="513"/>
        <item x="517"/>
        <item x="518"/>
        <item x="519"/>
        <item x="516"/>
        <item x="521"/>
        <item x="520"/>
        <item x="398"/>
        <item x="399"/>
        <item x="410"/>
        <item x="416"/>
        <item x="400"/>
        <item x="401"/>
        <item x="402"/>
        <item x="403"/>
        <item x="404"/>
        <item x="411"/>
        <item x="412"/>
        <item x="394"/>
        <item x="405"/>
        <item x="413"/>
        <item x="414"/>
        <item x="395"/>
        <item x="396"/>
        <item x="415"/>
        <item x="406"/>
        <item x="407"/>
        <item x="397"/>
        <item x="408"/>
        <item x="409"/>
        <item x="147"/>
        <item x="148"/>
        <item x="149"/>
        <item x="150"/>
        <item x="109"/>
        <item x="121"/>
        <item x="118"/>
        <item x="106"/>
        <item x="115"/>
        <item x="103"/>
        <item x="102"/>
        <item x="108"/>
        <item x="107"/>
        <item x="105"/>
        <item x="110"/>
        <item x="112"/>
        <item x="111"/>
        <item x="117"/>
        <item x="114"/>
        <item x="116"/>
        <item x="113"/>
        <item x="120"/>
        <item x="119"/>
        <item x="122"/>
        <item x="104"/>
        <item x="123"/>
        <item x="74"/>
        <item x="69"/>
        <item x="79"/>
        <item x="88"/>
        <item x="75"/>
        <item x="80"/>
        <item x="81"/>
        <item x="84"/>
        <item x="85"/>
        <item x="89"/>
        <item x="86"/>
        <item x="70"/>
        <item x="76"/>
        <item x="77"/>
        <item x="90"/>
        <item x="92"/>
        <item x="71"/>
        <item x="93"/>
        <item x="72"/>
        <item x="82"/>
        <item x="91"/>
        <item x="94"/>
        <item x="73"/>
        <item x="78"/>
        <item x="83"/>
        <item x="87"/>
        <item x="430"/>
        <item x="440"/>
        <item x="431"/>
        <item x="432"/>
        <item x="433"/>
        <item x="434"/>
        <item x="435"/>
        <item x="441"/>
        <item x="436"/>
        <item x="437"/>
        <item x="438"/>
        <item x="442"/>
        <item x="43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51"/>
        <item x="443"/>
        <item x="444"/>
        <item x="446"/>
        <item x="447"/>
        <item x="448"/>
        <item x="449"/>
        <item x="450"/>
        <item x="452"/>
        <item x="284"/>
        <item x="290"/>
        <item x="288"/>
        <item x="285"/>
        <item x="286"/>
        <item x="287"/>
        <item x="289"/>
        <item x="291"/>
        <item x="453"/>
        <item x="460"/>
        <item x="461"/>
        <item x="457"/>
        <item x="458"/>
        <item x="459"/>
        <item x="454"/>
        <item x="455"/>
        <item x="456"/>
        <item x="469"/>
        <item x="470"/>
        <item x="464"/>
        <item x="466"/>
        <item x="465"/>
        <item x="462"/>
        <item x="463"/>
        <item x="467"/>
        <item x="471"/>
        <item x="472"/>
        <item x="473"/>
        <item x="474"/>
        <item x="477"/>
        <item x="478"/>
        <item x="479"/>
        <item x="475"/>
        <item x="558"/>
        <item x="559"/>
        <item x="560"/>
        <item x="561"/>
        <item x="562"/>
        <item x="32"/>
        <item x="68"/>
        <item x="33"/>
        <item x="34"/>
        <item x="35"/>
        <item x="38"/>
        <item x="39"/>
        <item x="40"/>
        <item x="46"/>
        <item x="44"/>
        <item x="43"/>
        <item x="45"/>
        <item x="49"/>
        <item x="50"/>
        <item x="54"/>
        <item x="55"/>
        <item x="56"/>
        <item x="57"/>
        <item x="59"/>
        <item x="58"/>
        <item x="60"/>
        <item x="62"/>
        <item x="61"/>
        <item x="63"/>
        <item x="64"/>
        <item x="65"/>
        <item x="66"/>
        <item x="67"/>
        <item x="36"/>
        <item x="37"/>
        <item x="42"/>
        <item x="41"/>
        <item x="47"/>
        <item x="48"/>
        <item x="52"/>
        <item x="53"/>
        <item x="51"/>
        <item x="540"/>
        <item x="542"/>
        <item x="544"/>
        <item x="553"/>
        <item x="556"/>
        <item x="554"/>
        <item x="543"/>
        <item x="557"/>
        <item x="555"/>
        <item x="545"/>
        <item x="546"/>
        <item x="547"/>
        <item x="548"/>
        <item x="549"/>
        <item x="550"/>
        <item x="551"/>
        <item x="552"/>
        <item x="541"/>
        <item x="481"/>
        <item x="482"/>
        <item x="480"/>
        <item x="487"/>
        <item x="484"/>
        <item x="485"/>
        <item x="488"/>
        <item x="483"/>
        <item x="486"/>
        <item x="492"/>
        <item x="494"/>
        <item x="489"/>
        <item x="490"/>
        <item x="491"/>
        <item x="126"/>
        <item x="124"/>
        <item x="125"/>
        <item x="128"/>
        <item x="129"/>
        <item x="130"/>
        <item x="131"/>
        <item x="134"/>
        <item x="140"/>
        <item x="142"/>
        <item x="143"/>
        <item x="141"/>
        <item x="144"/>
        <item x="127"/>
        <item x="145"/>
        <item x="137"/>
        <item x="136"/>
        <item x="133"/>
        <item x="135"/>
        <item x="139"/>
        <item x="132"/>
        <item x="138"/>
        <item x="146"/>
        <item x="499"/>
        <item x="496"/>
        <item x="495"/>
        <item x="497"/>
        <item x="498"/>
        <item x="476"/>
        <item x="451"/>
        <item x="445"/>
        <item x="493"/>
        <item x="468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25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501"/>
        <item x="505"/>
        <item x="503"/>
        <item x="500"/>
        <item x="502"/>
        <item x="504"/>
        <item x="268"/>
        <item x="273"/>
        <item x="270"/>
        <item x="267"/>
        <item x="264"/>
        <item x="274"/>
        <item x="271"/>
        <item x="265"/>
        <item x="272"/>
        <item x="266"/>
        <item x="269"/>
        <item x="331"/>
        <item x="332"/>
        <item x="333"/>
        <item x="334"/>
        <item x="337"/>
        <item x="335"/>
        <item x="338"/>
        <item x="336"/>
        <item x="339"/>
        <item x="237"/>
        <item x="238"/>
        <item x="239"/>
        <item x="240"/>
        <item x="241"/>
        <item x="243"/>
        <item x="242"/>
        <item x="2"/>
        <item x="96"/>
        <item x="99"/>
        <item x="95"/>
        <item x="100"/>
        <item x="97"/>
        <item x="98"/>
        <item x="101"/>
        <item x="530"/>
        <item x="523"/>
        <item x="525"/>
        <item x="524"/>
        <item x="526"/>
        <item x="527"/>
        <item x="528"/>
        <item x="352"/>
        <item x="340"/>
        <item x="341"/>
        <item x="342"/>
        <item x="343"/>
        <item x="344"/>
        <item x="345"/>
        <item x="348"/>
        <item x="346"/>
        <item x="347"/>
        <item x="350"/>
        <item x="349"/>
        <item x="351"/>
        <item x="236"/>
        <item x="235"/>
        <item x="244"/>
        <item x="245"/>
        <item x="246"/>
        <item x="247"/>
        <item x="257"/>
        <item x="248"/>
        <item x="249"/>
        <item x="250"/>
        <item x="251"/>
        <item x="252"/>
        <item x="253"/>
        <item x="254"/>
        <item x="255"/>
        <item x="259"/>
        <item x="260"/>
        <item x="258"/>
        <item x="256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"/>
        <item x="4"/>
        <item x="5"/>
        <item x="283"/>
        <item x="278"/>
        <item x="275"/>
        <item x="277"/>
        <item x="276"/>
        <item x="279"/>
        <item x="280"/>
        <item x="281"/>
        <item x="282"/>
        <item x="261"/>
        <item x="262"/>
        <item x="263"/>
        <item x="367"/>
        <item x="368"/>
        <item x="369"/>
        <item x="370"/>
        <item x="375"/>
        <item x="371"/>
        <item x="372"/>
        <item x="374"/>
        <item x="373"/>
        <item x="535"/>
        <item x="531"/>
        <item x="534"/>
        <item x="533"/>
        <item x="532"/>
        <item x="292"/>
        <item x="295"/>
        <item x="296"/>
        <item x="293"/>
        <item x="294"/>
        <item x="417"/>
        <item x="418"/>
        <item x="419"/>
        <item x="420"/>
        <item x="421"/>
        <item x="422"/>
        <item x="536"/>
        <item x="537"/>
        <item x="539"/>
        <item x="538"/>
        <item x="426"/>
        <item x="423"/>
        <item x="428"/>
        <item x="424"/>
        <item x="425"/>
        <item x="427"/>
        <item x="429"/>
        <item x="529"/>
        <item x="1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5">
    <field x="3"/>
    <field x="0"/>
    <field x="6"/>
    <field x="8"/>
    <field x="7"/>
  </rowFields>
  <rowItems count="14">
    <i>
      <x v="1"/>
      <x/>
      <x v="1"/>
      <x/>
      <x/>
    </i>
    <i r="4">
      <x v="4"/>
    </i>
    <i r="4">
      <x v="15"/>
    </i>
    <i t="default" r="1">
      <x/>
    </i>
    <i r="1">
      <x v="1"/>
      <x/>
      <x v="543"/>
      <x v="8"/>
    </i>
    <i r="2">
      <x v="1"/>
      <x/>
      <x v="3"/>
    </i>
    <i r="3">
      <x v="539"/>
      <x v="6"/>
    </i>
    <i r="3">
      <x v="540"/>
      <x v="9"/>
    </i>
    <i r="3">
      <x v="541"/>
      <x v="10"/>
    </i>
    <i r="3">
      <x v="542"/>
      <x v="7"/>
    </i>
    <i r="3">
      <x v="562"/>
      <x v="22"/>
    </i>
    <i t="default" r="1">
      <x v="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 Antal håp" fld="17" baseField="5" baseItem="565" numFmtId="2"/>
    <dataField name=" Håp-ers tkr" fld="16" subtotal="average" baseField="7" baseItem="9" numFmtId="2"/>
    <dataField name=" Total ers tkr" fld="20" baseField="0" baseItem="0" numFmtId="1"/>
  </dataFields>
  <formats count="15">
    <format dxfId="217">
      <pivotArea type="all" dataOnly="0" outline="0" fieldPosition="0"/>
    </format>
    <format dxfId="216">
      <pivotArea field="8" type="button" dataOnly="0" labelOnly="1" outline="0" axis="axisRow" fieldPosition="3"/>
    </format>
    <format dxfId="215">
      <pivotArea dataOnly="0" labelOnly="1" grandRow="1" outline="0" fieldPosition="0"/>
    </format>
    <format dxfId="214">
      <pivotArea dataOnly="0" labelOnly="1" outline="0" fieldPosition="0">
        <references count="1">
          <reference field="7" count="0"/>
        </references>
      </pivotArea>
    </format>
    <format dxfId="213">
      <pivotArea dataOnly="0" labelOnly="1" outline="0" fieldPosition="0">
        <references count="1">
          <reference field="7" count="0"/>
        </references>
      </pivotArea>
    </format>
    <format dxfId="212">
      <pivotArea field="2" type="button" dataOnly="0" labelOnly="1" outline="0"/>
    </format>
    <format dxfId="211">
      <pivotArea field="7" type="button" dataOnly="0" labelOnly="1" outline="0" axis="axisRow" fieldPosition="4"/>
    </format>
    <format dxfId="210">
      <pivotArea field="8" type="button" dataOnly="0" labelOnly="1" outline="0" axis="axisRow" fieldPosition="3"/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8">
      <pivotArea dataOnly="0" labelOnly="1" outline="0" fieldPosition="0">
        <references count="1">
          <reference field="0" count="0"/>
        </references>
      </pivotArea>
    </format>
    <format dxfId="207">
      <pivotArea dataOnly="0" labelOnly="1" outline="0" fieldPosition="0">
        <references count="1">
          <reference field="3" count="0"/>
        </references>
      </pivotArea>
    </format>
    <format dxfId="206">
      <pivotArea field="6" type="button" dataOnly="0" labelOnly="1" outline="0" axis="axisRow" fieldPosition="2"/>
    </format>
    <format dxfId="205">
      <pivotArea field="3" type="button" dataOnly="0" labelOnly="1" outline="0" axis="axisRow" fieldPosition="0"/>
    </format>
    <format dxfId="20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03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55" dT="2021-09-14T15:58:18.48" personId="{BB40C81C-A22B-40BA-B940-92E5F88EC7A9}" id="{05D3D767-C18A-48DA-9CA2-2D8857AF33BA}">
    <text>Sätt samma prislapp som snitthåpen på programmet</text>
  </threadedComment>
  <threadedComment ref="P317" dT="2021-09-14T15:49:58.17" personId="{BB40C81C-A22B-40BA-B940-92E5F88EC7A9}" id="{6173EB9D-920B-4357-A239-05E2B17468C3}">
    <text>saknas 1,5 på T6</text>
  </threadedComment>
  <threadedComment ref="O1155" dT="2021-09-18T08:31:24.56" personId="{BB40C81C-A22B-40BA-B940-92E5F88EC7A9}" id="{8A20F68E-92C1-4A80-A24F-7A40CEA22BD1}">
    <text>motsv 4 studenter på examensarbete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C9287-76B5-4388-9821-F0E9B99CD65A}">
  <sheetPr>
    <tabColor rgb="FF92D050"/>
  </sheetPr>
  <dimension ref="A1:AK1432"/>
  <sheetViews>
    <sheetView tabSelected="1" workbookViewId="0">
      <pane ySplit="1" topLeftCell="A2" activePane="bottomLeft" state="frozen"/>
      <selection pane="bottomLeft" activeCell="H1131" sqref="H1131"/>
    </sheetView>
  </sheetViews>
  <sheetFormatPr defaultRowHeight="15" x14ac:dyDescent="0.25"/>
  <cols>
    <col min="8" max="8" width="25.42578125" customWidth="1"/>
    <col min="21" max="21" width="13.140625" customWidth="1"/>
    <col min="22" max="22" width="12.5703125" customWidth="1"/>
    <col min="24" max="24" width="12.140625" customWidth="1"/>
  </cols>
  <sheetData>
    <row r="1" spans="1:37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263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3" t="s">
        <v>35</v>
      </c>
    </row>
    <row r="2" spans="1:37" x14ac:dyDescent="0.25">
      <c r="A2" t="s">
        <v>36</v>
      </c>
      <c r="B2" t="s">
        <v>292</v>
      </c>
      <c r="C2" t="s">
        <v>293</v>
      </c>
      <c r="D2" t="s">
        <v>293</v>
      </c>
      <c r="E2" t="s">
        <v>40</v>
      </c>
      <c r="G2" t="s">
        <v>294</v>
      </c>
      <c r="H2" t="s">
        <v>56</v>
      </c>
      <c r="I2" t="s">
        <v>40</v>
      </c>
      <c r="J2">
        <v>1</v>
      </c>
      <c r="L2" t="s">
        <v>41</v>
      </c>
      <c r="R2">
        <f t="shared" ref="R2:R65" si="0">O2*P2/60*J2</f>
        <v>0</v>
      </c>
      <c r="S2">
        <f t="shared" ref="S2:S65" si="1">Q2*R2</f>
        <v>0</v>
      </c>
      <c r="T2">
        <v>13</v>
      </c>
      <c r="U2">
        <f t="shared" ref="U2:U65" si="2">S2+T2</f>
        <v>13</v>
      </c>
      <c r="V2">
        <f t="shared" ref="V2:V65" si="3">U2*1000</f>
        <v>13000</v>
      </c>
      <c r="W2">
        <f t="shared" ref="W2:W65" si="4">V2/12</f>
        <v>1083.3333333333333</v>
      </c>
      <c r="Z2">
        <v>3093</v>
      </c>
      <c r="AA2">
        <v>3094</v>
      </c>
      <c r="AF2">
        <v>129</v>
      </c>
      <c r="AH2">
        <v>2022</v>
      </c>
    </row>
    <row r="3" spans="1:37" x14ac:dyDescent="0.25">
      <c r="A3" t="s">
        <v>36</v>
      </c>
      <c r="B3" t="s">
        <v>292</v>
      </c>
      <c r="C3" t="s">
        <v>293</v>
      </c>
      <c r="D3" t="s">
        <v>293</v>
      </c>
      <c r="E3" t="s">
        <v>40</v>
      </c>
      <c r="G3" t="s">
        <v>294</v>
      </c>
      <c r="H3" t="s">
        <v>49</v>
      </c>
      <c r="I3" t="s">
        <v>40</v>
      </c>
      <c r="J3">
        <v>1</v>
      </c>
      <c r="L3" t="s">
        <v>41</v>
      </c>
      <c r="R3">
        <f t="shared" si="0"/>
        <v>0</v>
      </c>
      <c r="S3">
        <f t="shared" si="1"/>
        <v>0</v>
      </c>
      <c r="T3">
        <v>158.196</v>
      </c>
      <c r="U3">
        <f t="shared" si="2"/>
        <v>158.196</v>
      </c>
      <c r="V3">
        <f t="shared" si="3"/>
        <v>158196</v>
      </c>
      <c r="W3">
        <f t="shared" si="4"/>
        <v>13183</v>
      </c>
      <c r="Z3">
        <v>3093</v>
      </c>
      <c r="AA3">
        <v>3094</v>
      </c>
      <c r="AF3">
        <v>129</v>
      </c>
      <c r="AH3">
        <v>2022</v>
      </c>
    </row>
    <row r="4" spans="1:37" x14ac:dyDescent="0.25">
      <c r="A4" t="s">
        <v>36</v>
      </c>
      <c r="B4" t="s">
        <v>292</v>
      </c>
      <c r="C4" t="s">
        <v>293</v>
      </c>
      <c r="D4" t="s">
        <v>293</v>
      </c>
      <c r="E4" t="s">
        <v>40</v>
      </c>
      <c r="G4" t="s">
        <v>294</v>
      </c>
      <c r="H4" t="s">
        <v>42</v>
      </c>
      <c r="I4" t="s">
        <v>40</v>
      </c>
      <c r="J4">
        <v>1</v>
      </c>
      <c r="L4" t="s">
        <v>41</v>
      </c>
      <c r="R4">
        <f t="shared" si="0"/>
        <v>0</v>
      </c>
      <c r="S4">
        <f t="shared" si="1"/>
        <v>0</v>
      </c>
      <c r="T4">
        <v>3.12</v>
      </c>
      <c r="U4">
        <f t="shared" si="2"/>
        <v>3.12</v>
      </c>
      <c r="V4">
        <f t="shared" si="3"/>
        <v>3120</v>
      </c>
      <c r="W4">
        <f t="shared" si="4"/>
        <v>260</v>
      </c>
      <c r="Z4">
        <v>3093</v>
      </c>
      <c r="AA4">
        <v>3094</v>
      </c>
      <c r="AF4">
        <v>129</v>
      </c>
      <c r="AH4">
        <v>2022</v>
      </c>
    </row>
    <row r="5" spans="1:37" x14ac:dyDescent="0.25">
      <c r="A5" t="s">
        <v>36</v>
      </c>
      <c r="B5" t="s">
        <v>292</v>
      </c>
      <c r="C5" t="s">
        <v>293</v>
      </c>
      <c r="D5" t="s">
        <v>293</v>
      </c>
      <c r="G5" t="s">
        <v>294</v>
      </c>
      <c r="H5" t="s">
        <v>295</v>
      </c>
      <c r="J5">
        <v>1</v>
      </c>
      <c r="L5" t="s">
        <v>41</v>
      </c>
      <c r="R5">
        <f t="shared" si="0"/>
        <v>0</v>
      </c>
      <c r="S5">
        <f t="shared" si="1"/>
        <v>0</v>
      </c>
      <c r="T5">
        <v>115.101</v>
      </c>
      <c r="U5">
        <f t="shared" si="2"/>
        <v>115.101</v>
      </c>
      <c r="V5">
        <f t="shared" si="3"/>
        <v>115101</v>
      </c>
      <c r="W5">
        <f t="shared" si="4"/>
        <v>9591.75</v>
      </c>
      <c r="AF5">
        <v>129</v>
      </c>
      <c r="AH5">
        <v>2022</v>
      </c>
    </row>
    <row r="6" spans="1:37" x14ac:dyDescent="0.25">
      <c r="A6" t="s">
        <v>59</v>
      </c>
      <c r="B6" t="s">
        <v>292</v>
      </c>
      <c r="C6" t="s">
        <v>293</v>
      </c>
      <c r="D6" t="s">
        <v>293</v>
      </c>
      <c r="E6" t="s">
        <v>60</v>
      </c>
      <c r="G6" t="s">
        <v>294</v>
      </c>
      <c r="H6" t="s">
        <v>296</v>
      </c>
      <c r="I6" t="s">
        <v>297</v>
      </c>
      <c r="J6">
        <v>1</v>
      </c>
      <c r="L6" t="s">
        <v>62</v>
      </c>
      <c r="M6" t="s">
        <v>63</v>
      </c>
      <c r="N6">
        <v>2</v>
      </c>
      <c r="O6">
        <v>26</v>
      </c>
      <c r="P6">
        <v>30</v>
      </c>
      <c r="Q6">
        <v>89.300799999999995</v>
      </c>
      <c r="R6">
        <f t="shared" si="0"/>
        <v>13</v>
      </c>
      <c r="S6">
        <f t="shared" si="1"/>
        <v>1160.9104</v>
      </c>
      <c r="U6">
        <f t="shared" si="2"/>
        <v>1160.9104</v>
      </c>
      <c r="V6">
        <f t="shared" si="3"/>
        <v>1160910.3999999999</v>
      </c>
      <c r="W6">
        <f t="shared" si="4"/>
        <v>96742.533333333326</v>
      </c>
      <c r="Z6">
        <v>3093</v>
      </c>
      <c r="AA6">
        <v>3094</v>
      </c>
      <c r="AF6">
        <v>129</v>
      </c>
      <c r="AH6">
        <v>2022</v>
      </c>
    </row>
    <row r="7" spans="1:37" x14ac:dyDescent="0.25">
      <c r="A7" t="s">
        <v>59</v>
      </c>
      <c r="B7" t="s">
        <v>292</v>
      </c>
      <c r="C7" t="s">
        <v>293</v>
      </c>
      <c r="D7" t="s">
        <v>293</v>
      </c>
      <c r="E7" t="s">
        <v>60</v>
      </c>
      <c r="G7" t="s">
        <v>294</v>
      </c>
      <c r="H7" t="s">
        <v>174</v>
      </c>
      <c r="I7" t="s">
        <v>40</v>
      </c>
      <c r="J7">
        <v>1</v>
      </c>
      <c r="L7" t="s">
        <v>62</v>
      </c>
      <c r="O7">
        <v>0</v>
      </c>
      <c r="P7">
        <v>30</v>
      </c>
      <c r="Q7">
        <v>89.300799999999995</v>
      </c>
      <c r="R7">
        <f t="shared" si="0"/>
        <v>0</v>
      </c>
      <c r="S7">
        <f t="shared" si="1"/>
        <v>0</v>
      </c>
      <c r="U7">
        <f t="shared" si="2"/>
        <v>0</v>
      </c>
      <c r="V7">
        <f t="shared" si="3"/>
        <v>0</v>
      </c>
      <c r="W7">
        <f t="shared" si="4"/>
        <v>0</v>
      </c>
      <c r="Z7">
        <v>3093</v>
      </c>
      <c r="AA7">
        <v>3094</v>
      </c>
      <c r="AF7">
        <v>129</v>
      </c>
      <c r="AH7">
        <v>2022</v>
      </c>
    </row>
    <row r="8" spans="1:37" x14ac:dyDescent="0.25">
      <c r="A8" t="s">
        <v>59</v>
      </c>
      <c r="B8" t="s">
        <v>292</v>
      </c>
      <c r="C8" t="s">
        <v>293</v>
      </c>
      <c r="D8" t="s">
        <v>293</v>
      </c>
      <c r="E8" t="s">
        <v>298</v>
      </c>
      <c r="G8" t="s">
        <v>294</v>
      </c>
      <c r="H8" t="s">
        <v>296</v>
      </c>
      <c r="I8" t="s">
        <v>297</v>
      </c>
      <c r="J8">
        <v>1</v>
      </c>
      <c r="L8" t="s">
        <v>62</v>
      </c>
      <c r="M8" t="s">
        <v>63</v>
      </c>
      <c r="N8">
        <v>2</v>
      </c>
      <c r="O8">
        <v>7</v>
      </c>
      <c r="P8">
        <v>30</v>
      </c>
      <c r="Q8">
        <v>89.300799999999995</v>
      </c>
      <c r="R8">
        <f t="shared" si="0"/>
        <v>3.5</v>
      </c>
      <c r="S8">
        <f t="shared" si="1"/>
        <v>312.55279999999999</v>
      </c>
      <c r="U8">
        <f t="shared" si="2"/>
        <v>312.55279999999999</v>
      </c>
      <c r="V8">
        <f t="shared" si="3"/>
        <v>312552.8</v>
      </c>
      <c r="W8">
        <f t="shared" si="4"/>
        <v>26046.066666666666</v>
      </c>
      <c r="Z8">
        <v>3093</v>
      </c>
      <c r="AA8">
        <v>3094</v>
      </c>
      <c r="AF8">
        <v>129</v>
      </c>
      <c r="AH8">
        <v>2022</v>
      </c>
    </row>
    <row r="9" spans="1:37" x14ac:dyDescent="0.25">
      <c r="A9" t="s">
        <v>59</v>
      </c>
      <c r="B9" t="s">
        <v>292</v>
      </c>
      <c r="C9" t="s">
        <v>293</v>
      </c>
      <c r="D9" t="s">
        <v>293</v>
      </c>
      <c r="E9" t="s">
        <v>298</v>
      </c>
      <c r="G9" t="s">
        <v>294</v>
      </c>
      <c r="H9" t="s">
        <v>174</v>
      </c>
      <c r="I9" t="s">
        <v>40</v>
      </c>
      <c r="J9">
        <v>1</v>
      </c>
      <c r="L9" t="s">
        <v>62</v>
      </c>
      <c r="O9">
        <v>0</v>
      </c>
      <c r="P9">
        <v>30</v>
      </c>
      <c r="Q9">
        <v>89.300799999999995</v>
      </c>
      <c r="R9">
        <f t="shared" si="0"/>
        <v>0</v>
      </c>
      <c r="S9">
        <f t="shared" si="1"/>
        <v>0</v>
      </c>
      <c r="U9">
        <f t="shared" si="2"/>
        <v>0</v>
      </c>
      <c r="V9">
        <f t="shared" si="3"/>
        <v>0</v>
      </c>
      <c r="W9">
        <f t="shared" si="4"/>
        <v>0</v>
      </c>
      <c r="Z9">
        <v>3093</v>
      </c>
      <c r="AA9">
        <v>3094</v>
      </c>
      <c r="AF9">
        <v>129</v>
      </c>
      <c r="AH9">
        <v>2022</v>
      </c>
    </row>
    <row r="10" spans="1:37" x14ac:dyDescent="0.25">
      <c r="A10" t="s">
        <v>36</v>
      </c>
      <c r="B10" t="s">
        <v>292</v>
      </c>
      <c r="C10" t="s">
        <v>299</v>
      </c>
      <c r="D10" t="s">
        <v>299</v>
      </c>
      <c r="E10" t="s">
        <v>40</v>
      </c>
      <c r="G10" t="s">
        <v>294</v>
      </c>
      <c r="H10" t="s">
        <v>56</v>
      </c>
      <c r="I10" t="s">
        <v>40</v>
      </c>
      <c r="J10">
        <v>1</v>
      </c>
      <c r="L10" t="s">
        <v>41</v>
      </c>
      <c r="R10">
        <f t="shared" si="0"/>
        <v>0</v>
      </c>
      <c r="S10">
        <f t="shared" si="1"/>
        <v>0</v>
      </c>
      <c r="T10">
        <v>13</v>
      </c>
      <c r="U10">
        <f t="shared" si="2"/>
        <v>13</v>
      </c>
      <c r="V10">
        <f t="shared" si="3"/>
        <v>13000</v>
      </c>
      <c r="W10">
        <f t="shared" si="4"/>
        <v>1083.3333333333333</v>
      </c>
      <c r="Z10">
        <v>3093</v>
      </c>
      <c r="AA10">
        <v>3094</v>
      </c>
      <c r="AF10">
        <v>129</v>
      </c>
      <c r="AH10">
        <v>2022</v>
      </c>
    </row>
    <row r="11" spans="1:37" x14ac:dyDescent="0.25">
      <c r="A11" t="s">
        <v>36</v>
      </c>
      <c r="B11" t="s">
        <v>292</v>
      </c>
      <c r="C11" t="s">
        <v>299</v>
      </c>
      <c r="D11" t="s">
        <v>299</v>
      </c>
      <c r="E11" t="s">
        <v>40</v>
      </c>
      <c r="G11" t="s">
        <v>294</v>
      </c>
      <c r="H11" t="s">
        <v>49</v>
      </c>
      <c r="I11" t="s">
        <v>40</v>
      </c>
      <c r="J11">
        <v>1</v>
      </c>
      <c r="L11" t="s">
        <v>41</v>
      </c>
      <c r="R11">
        <f t="shared" si="0"/>
        <v>0</v>
      </c>
      <c r="S11">
        <f t="shared" si="1"/>
        <v>0</v>
      </c>
      <c r="T11">
        <v>158.196</v>
      </c>
      <c r="U11">
        <f t="shared" si="2"/>
        <v>158.196</v>
      </c>
      <c r="V11">
        <f t="shared" si="3"/>
        <v>158196</v>
      </c>
      <c r="W11">
        <f t="shared" si="4"/>
        <v>13183</v>
      </c>
      <c r="Z11">
        <v>3093</v>
      </c>
      <c r="AA11">
        <v>3094</v>
      </c>
      <c r="AF11">
        <v>129</v>
      </c>
      <c r="AH11">
        <v>2022</v>
      </c>
    </row>
    <row r="12" spans="1:37" x14ac:dyDescent="0.25">
      <c r="A12" t="s">
        <v>36</v>
      </c>
      <c r="B12" t="s">
        <v>292</v>
      </c>
      <c r="C12" t="s">
        <v>299</v>
      </c>
      <c r="D12" t="s">
        <v>299</v>
      </c>
      <c r="E12" t="s">
        <v>40</v>
      </c>
      <c r="G12" t="s">
        <v>294</v>
      </c>
      <c r="H12" t="s">
        <v>42</v>
      </c>
      <c r="I12" t="s">
        <v>40</v>
      </c>
      <c r="J12">
        <v>1</v>
      </c>
      <c r="L12" t="s">
        <v>41</v>
      </c>
      <c r="R12">
        <f t="shared" si="0"/>
        <v>0</v>
      </c>
      <c r="S12">
        <f t="shared" si="1"/>
        <v>0</v>
      </c>
      <c r="T12">
        <v>3.12</v>
      </c>
      <c r="U12">
        <f t="shared" si="2"/>
        <v>3.12</v>
      </c>
      <c r="V12">
        <f t="shared" si="3"/>
        <v>3120</v>
      </c>
      <c r="W12">
        <f t="shared" si="4"/>
        <v>260</v>
      </c>
      <c r="Z12">
        <v>3093</v>
      </c>
      <c r="AA12">
        <v>3094</v>
      </c>
      <c r="AF12">
        <v>129</v>
      </c>
      <c r="AH12">
        <v>2022</v>
      </c>
    </row>
    <row r="13" spans="1:37" x14ac:dyDescent="0.25">
      <c r="A13" t="s">
        <v>36</v>
      </c>
      <c r="B13" t="s">
        <v>292</v>
      </c>
      <c r="C13" t="s">
        <v>299</v>
      </c>
      <c r="D13" t="s">
        <v>299</v>
      </c>
      <c r="E13" t="s">
        <v>40</v>
      </c>
      <c r="G13" t="s">
        <v>294</v>
      </c>
      <c r="H13" t="s">
        <v>295</v>
      </c>
      <c r="I13" t="s">
        <v>40</v>
      </c>
      <c r="J13">
        <v>1</v>
      </c>
      <c r="L13" t="s">
        <v>41</v>
      </c>
      <c r="R13">
        <f t="shared" si="0"/>
        <v>0</v>
      </c>
      <c r="S13">
        <f t="shared" si="1"/>
        <v>0</v>
      </c>
      <c r="T13">
        <v>115.101</v>
      </c>
      <c r="U13">
        <f t="shared" si="2"/>
        <v>115.101</v>
      </c>
      <c r="V13">
        <f t="shared" si="3"/>
        <v>115101</v>
      </c>
      <c r="W13">
        <f t="shared" si="4"/>
        <v>9591.75</v>
      </c>
      <c r="Z13">
        <v>3093</v>
      </c>
      <c r="AA13">
        <v>3094</v>
      </c>
      <c r="AF13">
        <v>129</v>
      </c>
      <c r="AH13">
        <v>2022</v>
      </c>
    </row>
    <row r="14" spans="1:37" x14ac:dyDescent="0.25">
      <c r="A14" t="s">
        <v>59</v>
      </c>
      <c r="B14" t="s">
        <v>292</v>
      </c>
      <c r="C14" t="s">
        <v>299</v>
      </c>
      <c r="D14" t="s">
        <v>299</v>
      </c>
      <c r="E14" t="s">
        <v>60</v>
      </c>
      <c r="G14" t="s">
        <v>294</v>
      </c>
      <c r="H14" t="s">
        <v>300</v>
      </c>
      <c r="I14" t="s">
        <v>301</v>
      </c>
      <c r="J14">
        <v>1</v>
      </c>
      <c r="L14" t="s">
        <v>62</v>
      </c>
      <c r="M14" t="s">
        <v>76</v>
      </c>
      <c r="N14">
        <v>1</v>
      </c>
      <c r="O14">
        <v>26</v>
      </c>
      <c r="P14">
        <v>10</v>
      </c>
      <c r="Q14">
        <v>88.752700000000004</v>
      </c>
      <c r="R14">
        <f t="shared" si="0"/>
        <v>4.333333333333333</v>
      </c>
      <c r="S14">
        <f t="shared" si="1"/>
        <v>384.59503333333333</v>
      </c>
      <c r="U14">
        <f t="shared" si="2"/>
        <v>384.59503333333333</v>
      </c>
      <c r="V14">
        <f t="shared" si="3"/>
        <v>384595.03333333333</v>
      </c>
      <c r="W14">
        <f t="shared" si="4"/>
        <v>32049.586111111112</v>
      </c>
      <c r="Z14">
        <v>3093</v>
      </c>
      <c r="AA14">
        <v>3094</v>
      </c>
      <c r="AF14">
        <v>129</v>
      </c>
      <c r="AH14">
        <v>2022</v>
      </c>
    </row>
    <row r="15" spans="1:37" x14ac:dyDescent="0.25">
      <c r="A15" t="s">
        <v>59</v>
      </c>
      <c r="B15" t="s">
        <v>292</v>
      </c>
      <c r="C15" t="s">
        <v>299</v>
      </c>
      <c r="D15" t="s">
        <v>299</v>
      </c>
      <c r="E15" t="s">
        <v>60</v>
      </c>
      <c r="G15" t="s">
        <v>294</v>
      </c>
      <c r="H15" t="s">
        <v>302</v>
      </c>
      <c r="I15" t="s">
        <v>303</v>
      </c>
      <c r="J15">
        <v>1</v>
      </c>
      <c r="L15" t="s">
        <v>62</v>
      </c>
      <c r="M15" t="s">
        <v>76</v>
      </c>
      <c r="N15">
        <v>1</v>
      </c>
      <c r="O15">
        <v>26</v>
      </c>
      <c r="P15">
        <v>10</v>
      </c>
      <c r="Q15">
        <v>88.752700000000004</v>
      </c>
      <c r="R15">
        <f t="shared" si="0"/>
        <v>4.333333333333333</v>
      </c>
      <c r="S15">
        <f t="shared" si="1"/>
        <v>384.59503333333333</v>
      </c>
      <c r="U15">
        <f t="shared" si="2"/>
        <v>384.59503333333333</v>
      </c>
      <c r="V15">
        <f t="shared" si="3"/>
        <v>384595.03333333333</v>
      </c>
      <c r="W15">
        <f t="shared" si="4"/>
        <v>32049.586111111112</v>
      </c>
      <c r="Z15">
        <v>3093</v>
      </c>
      <c r="AA15">
        <v>3094</v>
      </c>
      <c r="AF15">
        <v>129</v>
      </c>
      <c r="AH15">
        <v>2022</v>
      </c>
    </row>
    <row r="16" spans="1:37" x14ac:dyDescent="0.25">
      <c r="A16" t="s">
        <v>59</v>
      </c>
      <c r="B16" t="s">
        <v>292</v>
      </c>
      <c r="C16" t="s">
        <v>299</v>
      </c>
      <c r="D16" t="s">
        <v>299</v>
      </c>
      <c r="E16" t="s">
        <v>60</v>
      </c>
      <c r="G16" t="s">
        <v>294</v>
      </c>
      <c r="H16" t="s">
        <v>304</v>
      </c>
      <c r="I16" t="s">
        <v>305</v>
      </c>
      <c r="J16">
        <v>1</v>
      </c>
      <c r="L16" t="s">
        <v>62</v>
      </c>
      <c r="M16" t="s">
        <v>76</v>
      </c>
      <c r="N16">
        <v>1</v>
      </c>
      <c r="O16">
        <v>26</v>
      </c>
      <c r="P16">
        <v>10</v>
      </c>
      <c r="Q16">
        <v>88.752700000000004</v>
      </c>
      <c r="R16">
        <f t="shared" si="0"/>
        <v>4.333333333333333</v>
      </c>
      <c r="S16">
        <f t="shared" si="1"/>
        <v>384.59503333333333</v>
      </c>
      <c r="U16">
        <f t="shared" si="2"/>
        <v>384.59503333333333</v>
      </c>
      <c r="V16">
        <f t="shared" si="3"/>
        <v>384595.03333333333</v>
      </c>
      <c r="W16">
        <f t="shared" si="4"/>
        <v>32049.586111111112</v>
      </c>
      <c r="Z16">
        <v>3093</v>
      </c>
      <c r="AA16">
        <v>3094</v>
      </c>
      <c r="AF16">
        <v>129</v>
      </c>
      <c r="AH16">
        <v>2022</v>
      </c>
    </row>
    <row r="17" spans="1:34" x14ac:dyDescent="0.25">
      <c r="A17" t="s">
        <v>59</v>
      </c>
      <c r="B17" t="s">
        <v>292</v>
      </c>
      <c r="C17" t="s">
        <v>299</v>
      </c>
      <c r="D17" t="s">
        <v>299</v>
      </c>
      <c r="E17" t="s">
        <v>60</v>
      </c>
      <c r="G17" t="s">
        <v>294</v>
      </c>
      <c r="H17" t="s">
        <v>174</v>
      </c>
      <c r="I17" t="s">
        <v>40</v>
      </c>
      <c r="J17">
        <v>1</v>
      </c>
      <c r="L17" t="s">
        <v>62</v>
      </c>
      <c r="O17">
        <v>0</v>
      </c>
      <c r="P17">
        <v>30</v>
      </c>
      <c r="Q17">
        <v>88.752700000000004</v>
      </c>
      <c r="R17">
        <f t="shared" si="0"/>
        <v>0</v>
      </c>
      <c r="S17">
        <f t="shared" si="1"/>
        <v>0</v>
      </c>
      <c r="U17">
        <f t="shared" si="2"/>
        <v>0</v>
      </c>
      <c r="V17">
        <f t="shared" si="3"/>
        <v>0</v>
      </c>
      <c r="W17">
        <f t="shared" si="4"/>
        <v>0</v>
      </c>
      <c r="Z17">
        <v>3093</v>
      </c>
      <c r="AA17">
        <v>3094</v>
      </c>
      <c r="AF17">
        <v>129</v>
      </c>
      <c r="AH17">
        <v>2022</v>
      </c>
    </row>
    <row r="18" spans="1:34" x14ac:dyDescent="0.25">
      <c r="A18" t="s">
        <v>59</v>
      </c>
      <c r="B18" t="s">
        <v>292</v>
      </c>
      <c r="C18" t="s">
        <v>299</v>
      </c>
      <c r="D18" t="s">
        <v>299</v>
      </c>
      <c r="E18" t="s">
        <v>298</v>
      </c>
      <c r="G18" t="s">
        <v>294</v>
      </c>
      <c r="H18" t="s">
        <v>300</v>
      </c>
      <c r="I18" t="s">
        <v>301</v>
      </c>
      <c r="J18">
        <v>1</v>
      </c>
      <c r="L18" t="s">
        <v>62</v>
      </c>
      <c r="M18" t="s">
        <v>76</v>
      </c>
      <c r="N18">
        <v>1</v>
      </c>
      <c r="O18">
        <v>6</v>
      </c>
      <c r="P18">
        <v>10</v>
      </c>
      <c r="Q18">
        <v>88.752700000000004</v>
      </c>
      <c r="R18">
        <f t="shared" si="0"/>
        <v>1</v>
      </c>
      <c r="S18">
        <f t="shared" si="1"/>
        <v>88.752700000000004</v>
      </c>
      <c r="U18">
        <f t="shared" si="2"/>
        <v>88.752700000000004</v>
      </c>
      <c r="V18">
        <f t="shared" si="3"/>
        <v>88752.700000000012</v>
      </c>
      <c r="W18">
        <f t="shared" si="4"/>
        <v>7396.0583333333343</v>
      </c>
      <c r="Z18">
        <v>3093</v>
      </c>
      <c r="AA18">
        <v>3094</v>
      </c>
      <c r="AF18">
        <v>129</v>
      </c>
      <c r="AH18">
        <v>2022</v>
      </c>
    </row>
    <row r="19" spans="1:34" x14ac:dyDescent="0.25">
      <c r="A19" t="s">
        <v>59</v>
      </c>
      <c r="B19" t="s">
        <v>292</v>
      </c>
      <c r="C19" t="s">
        <v>299</v>
      </c>
      <c r="D19" t="s">
        <v>299</v>
      </c>
      <c r="E19" t="s">
        <v>298</v>
      </c>
      <c r="G19" t="s">
        <v>294</v>
      </c>
      <c r="H19" t="s">
        <v>302</v>
      </c>
      <c r="I19" t="s">
        <v>303</v>
      </c>
      <c r="J19">
        <v>1</v>
      </c>
      <c r="L19" t="s">
        <v>62</v>
      </c>
      <c r="M19" t="s">
        <v>76</v>
      </c>
      <c r="N19">
        <v>1</v>
      </c>
      <c r="O19">
        <v>6</v>
      </c>
      <c r="P19">
        <v>10</v>
      </c>
      <c r="Q19">
        <v>88.752700000000004</v>
      </c>
      <c r="R19">
        <f t="shared" si="0"/>
        <v>1</v>
      </c>
      <c r="S19">
        <f t="shared" si="1"/>
        <v>88.752700000000004</v>
      </c>
      <c r="U19">
        <f t="shared" si="2"/>
        <v>88.752700000000004</v>
      </c>
      <c r="V19">
        <f t="shared" si="3"/>
        <v>88752.700000000012</v>
      </c>
      <c r="W19">
        <f t="shared" si="4"/>
        <v>7396.0583333333343</v>
      </c>
      <c r="Z19">
        <v>3093</v>
      </c>
      <c r="AA19">
        <v>3094</v>
      </c>
      <c r="AF19">
        <v>129</v>
      </c>
      <c r="AH19">
        <v>2022</v>
      </c>
    </row>
    <row r="20" spans="1:34" x14ac:dyDescent="0.25">
      <c r="A20" t="s">
        <v>59</v>
      </c>
      <c r="B20" t="s">
        <v>292</v>
      </c>
      <c r="C20" t="s">
        <v>299</v>
      </c>
      <c r="D20" t="s">
        <v>299</v>
      </c>
      <c r="E20" t="s">
        <v>298</v>
      </c>
      <c r="G20" t="s">
        <v>294</v>
      </c>
      <c r="H20" t="s">
        <v>304</v>
      </c>
      <c r="I20" t="s">
        <v>305</v>
      </c>
      <c r="J20">
        <v>1</v>
      </c>
      <c r="L20" t="s">
        <v>62</v>
      </c>
      <c r="M20" t="s">
        <v>76</v>
      </c>
      <c r="N20">
        <v>1</v>
      </c>
      <c r="O20">
        <v>6</v>
      </c>
      <c r="P20">
        <v>10</v>
      </c>
      <c r="Q20">
        <v>88.752700000000004</v>
      </c>
      <c r="R20">
        <f t="shared" si="0"/>
        <v>1</v>
      </c>
      <c r="S20">
        <f t="shared" si="1"/>
        <v>88.752700000000004</v>
      </c>
      <c r="U20">
        <f t="shared" si="2"/>
        <v>88.752700000000004</v>
      </c>
      <c r="V20">
        <f t="shared" si="3"/>
        <v>88752.700000000012</v>
      </c>
      <c r="W20">
        <f t="shared" si="4"/>
        <v>7396.0583333333343</v>
      </c>
      <c r="Z20">
        <v>3093</v>
      </c>
      <c r="AA20">
        <v>3094</v>
      </c>
      <c r="AF20">
        <v>129</v>
      </c>
      <c r="AH20">
        <v>2022</v>
      </c>
    </row>
    <row r="21" spans="1:34" x14ac:dyDescent="0.25">
      <c r="A21" t="s">
        <v>59</v>
      </c>
      <c r="B21" t="s">
        <v>292</v>
      </c>
      <c r="C21" t="s">
        <v>299</v>
      </c>
      <c r="D21" t="s">
        <v>299</v>
      </c>
      <c r="E21" t="s">
        <v>298</v>
      </c>
      <c r="G21" t="s">
        <v>294</v>
      </c>
      <c r="H21" t="s">
        <v>174</v>
      </c>
      <c r="I21" t="s">
        <v>40</v>
      </c>
      <c r="J21">
        <v>1</v>
      </c>
      <c r="L21" t="s">
        <v>62</v>
      </c>
      <c r="O21">
        <v>0</v>
      </c>
      <c r="P21">
        <v>30</v>
      </c>
      <c r="Q21">
        <v>88.752700000000004</v>
      </c>
      <c r="R21">
        <f t="shared" si="0"/>
        <v>0</v>
      </c>
      <c r="S21">
        <f t="shared" si="1"/>
        <v>0</v>
      </c>
      <c r="U21">
        <f t="shared" si="2"/>
        <v>0</v>
      </c>
      <c r="V21">
        <f t="shared" si="3"/>
        <v>0</v>
      </c>
      <c r="W21">
        <f t="shared" si="4"/>
        <v>0</v>
      </c>
      <c r="Z21">
        <v>3093</v>
      </c>
      <c r="AA21">
        <v>3094</v>
      </c>
      <c r="AF21">
        <v>129</v>
      </c>
      <c r="AH21">
        <v>2022</v>
      </c>
    </row>
    <row r="22" spans="1:34" x14ac:dyDescent="0.25">
      <c r="A22" t="s">
        <v>36</v>
      </c>
      <c r="B22" t="s">
        <v>322</v>
      </c>
      <c r="C22" t="s">
        <v>323</v>
      </c>
      <c r="D22" t="s">
        <v>323</v>
      </c>
      <c r="E22" t="s">
        <v>40</v>
      </c>
      <c r="G22" t="s">
        <v>61</v>
      </c>
      <c r="H22" t="s">
        <v>44</v>
      </c>
      <c r="I22" t="s">
        <v>40</v>
      </c>
      <c r="J22">
        <v>1</v>
      </c>
      <c r="L22" t="s">
        <v>41</v>
      </c>
      <c r="M22" t="s">
        <v>40</v>
      </c>
      <c r="R22">
        <f t="shared" si="0"/>
        <v>0</v>
      </c>
      <c r="S22">
        <f t="shared" si="1"/>
        <v>0</v>
      </c>
      <c r="T22">
        <v>36</v>
      </c>
      <c r="U22">
        <f t="shared" si="2"/>
        <v>36</v>
      </c>
      <c r="V22">
        <f t="shared" si="3"/>
        <v>36000</v>
      </c>
      <c r="W22">
        <f t="shared" si="4"/>
        <v>3000</v>
      </c>
      <c r="X22" t="s">
        <v>40</v>
      </c>
      <c r="Y22" t="s">
        <v>40</v>
      </c>
      <c r="Z22">
        <v>3093</v>
      </c>
      <c r="AA22">
        <v>3094</v>
      </c>
      <c r="AB22" t="s">
        <v>40</v>
      </c>
      <c r="AC22" t="s">
        <v>40</v>
      </c>
      <c r="AD22" t="s">
        <v>40</v>
      </c>
      <c r="AE22" t="s">
        <v>40</v>
      </c>
      <c r="AF22">
        <v>132</v>
      </c>
      <c r="AH22">
        <v>2022</v>
      </c>
    </row>
    <row r="23" spans="1:34" x14ac:dyDescent="0.25">
      <c r="A23" t="s">
        <v>36</v>
      </c>
      <c r="B23" t="s">
        <v>322</v>
      </c>
      <c r="C23" t="s">
        <v>323</v>
      </c>
      <c r="D23" t="s">
        <v>323</v>
      </c>
      <c r="E23" t="s">
        <v>40</v>
      </c>
      <c r="G23" t="s">
        <v>61</v>
      </c>
      <c r="H23" t="s">
        <v>49</v>
      </c>
      <c r="I23" t="s">
        <v>40</v>
      </c>
      <c r="J23">
        <v>1</v>
      </c>
      <c r="L23" t="s">
        <v>41</v>
      </c>
      <c r="M23" t="s">
        <v>40</v>
      </c>
      <c r="R23">
        <f t="shared" si="0"/>
        <v>0</v>
      </c>
      <c r="S23">
        <f t="shared" si="1"/>
        <v>0</v>
      </c>
      <c r="T23">
        <v>325</v>
      </c>
      <c r="U23">
        <f t="shared" si="2"/>
        <v>325</v>
      </c>
      <c r="V23">
        <f t="shared" si="3"/>
        <v>325000</v>
      </c>
      <c r="W23">
        <f t="shared" si="4"/>
        <v>27083.333333333332</v>
      </c>
      <c r="X23" t="s">
        <v>40</v>
      </c>
      <c r="Y23" t="s">
        <v>40</v>
      </c>
      <c r="Z23">
        <v>3093</v>
      </c>
      <c r="AA23">
        <v>3094</v>
      </c>
      <c r="AB23" t="s">
        <v>40</v>
      </c>
      <c r="AC23" t="s">
        <v>40</v>
      </c>
      <c r="AD23" t="s">
        <v>40</v>
      </c>
      <c r="AE23" t="s">
        <v>40</v>
      </c>
      <c r="AF23">
        <v>132</v>
      </c>
      <c r="AH23">
        <v>2022</v>
      </c>
    </row>
    <row r="24" spans="1:34" x14ac:dyDescent="0.25">
      <c r="A24" t="s">
        <v>36</v>
      </c>
      <c r="B24" t="s">
        <v>322</v>
      </c>
      <c r="C24" t="s">
        <v>323</v>
      </c>
      <c r="D24" t="s">
        <v>323</v>
      </c>
      <c r="E24" t="s">
        <v>40</v>
      </c>
      <c r="G24" t="s">
        <v>61</v>
      </c>
      <c r="H24" t="s">
        <v>42</v>
      </c>
      <c r="I24" t="s">
        <v>40</v>
      </c>
      <c r="J24">
        <v>1</v>
      </c>
      <c r="L24" t="s">
        <v>41</v>
      </c>
      <c r="R24">
        <f t="shared" si="0"/>
        <v>0</v>
      </c>
      <c r="S24">
        <f t="shared" si="1"/>
        <v>0</v>
      </c>
      <c r="T24">
        <v>45</v>
      </c>
      <c r="U24">
        <f t="shared" si="2"/>
        <v>45</v>
      </c>
      <c r="V24">
        <f t="shared" si="3"/>
        <v>45000</v>
      </c>
      <c r="W24">
        <f t="shared" si="4"/>
        <v>3750</v>
      </c>
      <c r="X24" t="s">
        <v>40</v>
      </c>
      <c r="Y24" t="s">
        <v>40</v>
      </c>
      <c r="Z24">
        <v>3093</v>
      </c>
      <c r="AA24">
        <v>3094</v>
      </c>
      <c r="AB24" t="s">
        <v>40</v>
      </c>
      <c r="AC24" t="s">
        <v>40</v>
      </c>
      <c r="AD24" t="s">
        <v>40</v>
      </c>
      <c r="AE24" t="s">
        <v>40</v>
      </c>
      <c r="AF24">
        <v>132</v>
      </c>
      <c r="AH24">
        <v>2022</v>
      </c>
    </row>
    <row r="25" spans="1:34" x14ac:dyDescent="0.25">
      <c r="A25" t="s">
        <v>36</v>
      </c>
      <c r="B25" t="s">
        <v>322</v>
      </c>
      <c r="C25" t="s">
        <v>323</v>
      </c>
      <c r="D25" t="s">
        <v>323</v>
      </c>
      <c r="E25" t="s">
        <v>40</v>
      </c>
      <c r="G25" t="s">
        <v>61</v>
      </c>
      <c r="H25" t="s">
        <v>295</v>
      </c>
      <c r="I25" t="s">
        <v>40</v>
      </c>
      <c r="J25">
        <v>1</v>
      </c>
      <c r="L25" t="s">
        <v>41</v>
      </c>
      <c r="R25">
        <f t="shared" si="0"/>
        <v>0</v>
      </c>
      <c r="S25">
        <f t="shared" si="1"/>
        <v>0</v>
      </c>
      <c r="T25">
        <v>945</v>
      </c>
      <c r="U25">
        <f t="shared" si="2"/>
        <v>945</v>
      </c>
      <c r="V25">
        <f t="shared" si="3"/>
        <v>945000</v>
      </c>
      <c r="W25">
        <f t="shared" si="4"/>
        <v>78750</v>
      </c>
      <c r="X25" t="s">
        <v>40</v>
      </c>
      <c r="Y25" t="s">
        <v>40</v>
      </c>
      <c r="Z25">
        <v>3093</v>
      </c>
      <c r="AA25">
        <v>3094</v>
      </c>
      <c r="AB25" t="s">
        <v>40</v>
      </c>
      <c r="AC25" t="s">
        <v>40</v>
      </c>
      <c r="AD25" t="s">
        <v>40</v>
      </c>
      <c r="AE25" t="s">
        <v>40</v>
      </c>
      <c r="AF25">
        <v>132</v>
      </c>
      <c r="AH25">
        <v>2022</v>
      </c>
    </row>
    <row r="26" spans="1:34" x14ac:dyDescent="0.25">
      <c r="A26" t="s">
        <v>36</v>
      </c>
      <c r="B26" t="s">
        <v>322</v>
      </c>
      <c r="C26" t="s">
        <v>323</v>
      </c>
      <c r="D26" t="s">
        <v>323</v>
      </c>
      <c r="E26" t="s">
        <v>40</v>
      </c>
      <c r="G26" t="s">
        <v>61</v>
      </c>
      <c r="H26" t="s">
        <v>56</v>
      </c>
      <c r="I26" t="s">
        <v>40</v>
      </c>
      <c r="J26">
        <v>1</v>
      </c>
      <c r="L26" t="s">
        <v>41</v>
      </c>
      <c r="R26">
        <f t="shared" si="0"/>
        <v>0</v>
      </c>
      <c r="S26">
        <f t="shared" si="1"/>
        <v>0</v>
      </c>
      <c r="T26">
        <v>800.85</v>
      </c>
      <c r="U26">
        <f t="shared" si="2"/>
        <v>800.85</v>
      </c>
      <c r="V26">
        <f t="shared" si="3"/>
        <v>800850</v>
      </c>
      <c r="W26">
        <f t="shared" si="4"/>
        <v>66737.5</v>
      </c>
      <c r="X26" t="s">
        <v>40</v>
      </c>
      <c r="Y26" t="s">
        <v>40</v>
      </c>
      <c r="Z26">
        <v>3093</v>
      </c>
      <c r="AA26">
        <v>3094</v>
      </c>
      <c r="AB26" t="s">
        <v>40</v>
      </c>
      <c r="AC26" t="s">
        <v>40</v>
      </c>
      <c r="AD26" t="s">
        <v>40</v>
      </c>
      <c r="AE26" t="s">
        <v>40</v>
      </c>
      <c r="AF26">
        <v>132</v>
      </c>
      <c r="AH26">
        <v>2022</v>
      </c>
    </row>
    <row r="27" spans="1:34" x14ac:dyDescent="0.25">
      <c r="A27" t="s">
        <v>59</v>
      </c>
      <c r="B27" t="s">
        <v>322</v>
      </c>
      <c r="C27" t="s">
        <v>323</v>
      </c>
      <c r="D27" t="s">
        <v>323</v>
      </c>
      <c r="E27" t="s">
        <v>60</v>
      </c>
      <c r="G27" t="s">
        <v>61</v>
      </c>
      <c r="H27" t="s">
        <v>324</v>
      </c>
      <c r="I27" t="s">
        <v>325</v>
      </c>
      <c r="J27">
        <v>1</v>
      </c>
      <c r="L27" t="s">
        <v>62</v>
      </c>
      <c r="M27" t="s">
        <v>326</v>
      </c>
      <c r="N27">
        <v>1</v>
      </c>
      <c r="O27">
        <v>30</v>
      </c>
      <c r="P27">
        <v>1.5</v>
      </c>
      <c r="Q27">
        <v>96</v>
      </c>
      <c r="R27">
        <f t="shared" si="0"/>
        <v>0.75</v>
      </c>
      <c r="S27">
        <f t="shared" si="1"/>
        <v>72</v>
      </c>
      <c r="U27">
        <f t="shared" si="2"/>
        <v>72</v>
      </c>
      <c r="V27">
        <f t="shared" si="3"/>
        <v>72000</v>
      </c>
      <c r="W27">
        <f t="shared" si="4"/>
        <v>6000</v>
      </c>
      <c r="X27" t="s">
        <v>40</v>
      </c>
      <c r="Y27" t="s">
        <v>40</v>
      </c>
      <c r="Z27">
        <v>3093</v>
      </c>
      <c r="AA27">
        <v>3094</v>
      </c>
      <c r="AB27" t="s">
        <v>40</v>
      </c>
      <c r="AC27" t="s">
        <v>40</v>
      </c>
      <c r="AD27" t="s">
        <v>40</v>
      </c>
      <c r="AE27" t="s">
        <v>40</v>
      </c>
      <c r="AF27">
        <v>132</v>
      </c>
      <c r="AH27">
        <v>2022</v>
      </c>
    </row>
    <row r="28" spans="1:34" x14ac:dyDescent="0.25">
      <c r="A28" t="s">
        <v>59</v>
      </c>
      <c r="B28" t="s">
        <v>322</v>
      </c>
      <c r="C28" t="s">
        <v>323</v>
      </c>
      <c r="D28" t="s">
        <v>323</v>
      </c>
      <c r="E28" t="s">
        <v>60</v>
      </c>
      <c r="G28" t="s">
        <v>61</v>
      </c>
      <c r="H28" t="s">
        <v>327</v>
      </c>
      <c r="I28" t="s">
        <v>328</v>
      </c>
      <c r="J28">
        <v>1</v>
      </c>
      <c r="L28" t="s">
        <v>62</v>
      </c>
      <c r="M28" t="s">
        <v>326</v>
      </c>
      <c r="N28">
        <v>1</v>
      </c>
      <c r="O28">
        <v>30</v>
      </c>
      <c r="P28">
        <v>7.5</v>
      </c>
      <c r="Q28">
        <v>100</v>
      </c>
      <c r="R28">
        <f t="shared" si="0"/>
        <v>3.75</v>
      </c>
      <c r="S28">
        <f t="shared" si="1"/>
        <v>375</v>
      </c>
      <c r="U28">
        <f t="shared" si="2"/>
        <v>375</v>
      </c>
      <c r="V28">
        <f t="shared" si="3"/>
        <v>375000</v>
      </c>
      <c r="W28">
        <f t="shared" si="4"/>
        <v>31250</v>
      </c>
      <c r="Z28">
        <v>3093</v>
      </c>
      <c r="AA28">
        <v>3094</v>
      </c>
      <c r="AF28">
        <v>132</v>
      </c>
      <c r="AH28">
        <v>2022</v>
      </c>
    </row>
    <row r="29" spans="1:34" x14ac:dyDescent="0.25">
      <c r="A29" t="s">
        <v>59</v>
      </c>
      <c r="B29" t="s">
        <v>322</v>
      </c>
      <c r="C29" t="s">
        <v>323</v>
      </c>
      <c r="D29" t="s">
        <v>323</v>
      </c>
      <c r="E29" t="s">
        <v>60</v>
      </c>
      <c r="G29" t="s">
        <v>61</v>
      </c>
      <c r="H29" t="s">
        <v>329</v>
      </c>
      <c r="I29" t="s">
        <v>330</v>
      </c>
      <c r="J29">
        <v>1</v>
      </c>
      <c r="L29" t="s">
        <v>62</v>
      </c>
      <c r="M29" t="s">
        <v>326</v>
      </c>
      <c r="N29">
        <v>1</v>
      </c>
      <c r="O29">
        <v>30</v>
      </c>
      <c r="P29">
        <v>7.5</v>
      </c>
      <c r="Q29">
        <v>100</v>
      </c>
      <c r="R29">
        <f t="shared" si="0"/>
        <v>3.75</v>
      </c>
      <c r="S29">
        <f t="shared" si="1"/>
        <v>375</v>
      </c>
      <c r="U29">
        <f t="shared" si="2"/>
        <v>375</v>
      </c>
      <c r="V29">
        <f t="shared" si="3"/>
        <v>375000</v>
      </c>
      <c r="W29">
        <f t="shared" si="4"/>
        <v>31250</v>
      </c>
      <c r="AH29">
        <v>2022</v>
      </c>
    </row>
    <row r="30" spans="1:34" x14ac:dyDescent="0.25">
      <c r="A30" t="s">
        <v>59</v>
      </c>
      <c r="B30" t="s">
        <v>322</v>
      </c>
      <c r="C30" t="s">
        <v>323</v>
      </c>
      <c r="D30" t="s">
        <v>323</v>
      </c>
      <c r="E30" t="s">
        <v>60</v>
      </c>
      <c r="G30" t="s">
        <v>61</v>
      </c>
      <c r="H30" t="s">
        <v>331</v>
      </c>
      <c r="I30" t="s">
        <v>332</v>
      </c>
      <c r="J30">
        <v>1</v>
      </c>
      <c r="L30" t="s">
        <v>62</v>
      </c>
      <c r="M30" t="s">
        <v>326</v>
      </c>
      <c r="N30">
        <v>1</v>
      </c>
      <c r="O30">
        <v>30</v>
      </c>
      <c r="P30">
        <v>7.5</v>
      </c>
      <c r="Q30">
        <v>95</v>
      </c>
      <c r="R30">
        <f t="shared" si="0"/>
        <v>3.75</v>
      </c>
      <c r="S30">
        <f t="shared" si="1"/>
        <v>356.25</v>
      </c>
      <c r="U30">
        <f t="shared" si="2"/>
        <v>356.25</v>
      </c>
      <c r="V30">
        <f t="shared" si="3"/>
        <v>356250</v>
      </c>
      <c r="W30">
        <f t="shared" si="4"/>
        <v>29687.5</v>
      </c>
      <c r="AH30">
        <v>2022</v>
      </c>
    </row>
    <row r="31" spans="1:34" x14ac:dyDescent="0.25">
      <c r="A31" t="s">
        <v>59</v>
      </c>
      <c r="B31" t="s">
        <v>322</v>
      </c>
      <c r="C31" t="s">
        <v>323</v>
      </c>
      <c r="D31" t="s">
        <v>323</v>
      </c>
      <c r="E31" t="s">
        <v>60</v>
      </c>
      <c r="G31" t="s">
        <v>61</v>
      </c>
      <c r="H31" t="s">
        <v>333</v>
      </c>
      <c r="I31" t="s">
        <v>334</v>
      </c>
      <c r="J31">
        <v>1</v>
      </c>
      <c r="L31" t="s">
        <v>62</v>
      </c>
      <c r="M31" t="s">
        <v>335</v>
      </c>
      <c r="N31">
        <v>1</v>
      </c>
      <c r="O31">
        <v>30</v>
      </c>
      <c r="P31">
        <v>6</v>
      </c>
      <c r="Q31">
        <v>100</v>
      </c>
      <c r="R31">
        <f t="shared" si="0"/>
        <v>3</v>
      </c>
      <c r="S31">
        <f t="shared" si="1"/>
        <v>300</v>
      </c>
      <c r="U31">
        <f t="shared" si="2"/>
        <v>300</v>
      </c>
      <c r="V31">
        <f t="shared" si="3"/>
        <v>300000</v>
      </c>
      <c r="W31">
        <f t="shared" si="4"/>
        <v>25000</v>
      </c>
      <c r="AH31">
        <v>2022</v>
      </c>
    </row>
    <row r="32" spans="1:34" x14ac:dyDescent="0.25">
      <c r="A32" t="s">
        <v>59</v>
      </c>
      <c r="B32" t="s">
        <v>322</v>
      </c>
      <c r="C32" t="s">
        <v>323</v>
      </c>
      <c r="D32" t="s">
        <v>323</v>
      </c>
      <c r="E32" t="s">
        <v>60</v>
      </c>
      <c r="G32" t="s">
        <v>61</v>
      </c>
      <c r="H32" t="s">
        <v>336</v>
      </c>
      <c r="I32" t="s">
        <v>337</v>
      </c>
      <c r="J32">
        <v>1</v>
      </c>
      <c r="L32" t="s">
        <v>62</v>
      </c>
      <c r="M32" t="s">
        <v>63</v>
      </c>
      <c r="N32">
        <v>2</v>
      </c>
      <c r="O32">
        <v>24</v>
      </c>
      <c r="P32">
        <v>1.5</v>
      </c>
      <c r="Q32">
        <v>95</v>
      </c>
      <c r="R32">
        <f t="shared" si="0"/>
        <v>0.6</v>
      </c>
      <c r="S32">
        <f t="shared" si="1"/>
        <v>57</v>
      </c>
      <c r="T32">
        <v>0</v>
      </c>
      <c r="U32">
        <f t="shared" si="2"/>
        <v>57</v>
      </c>
      <c r="V32">
        <f t="shared" si="3"/>
        <v>57000</v>
      </c>
      <c r="W32">
        <f t="shared" si="4"/>
        <v>4750</v>
      </c>
      <c r="X32" t="s">
        <v>40</v>
      </c>
      <c r="Y32" t="s">
        <v>40</v>
      </c>
      <c r="Z32">
        <v>3093</v>
      </c>
      <c r="AA32">
        <v>3094</v>
      </c>
      <c r="AB32" t="s">
        <v>40</v>
      </c>
      <c r="AC32" t="s">
        <v>40</v>
      </c>
      <c r="AD32" t="s">
        <v>40</v>
      </c>
      <c r="AE32" t="s">
        <v>40</v>
      </c>
      <c r="AF32">
        <v>132</v>
      </c>
      <c r="AH32">
        <v>2022</v>
      </c>
    </row>
    <row r="33" spans="1:34" x14ac:dyDescent="0.25">
      <c r="A33" t="s">
        <v>59</v>
      </c>
      <c r="B33" t="s">
        <v>322</v>
      </c>
      <c r="C33" t="s">
        <v>323</v>
      </c>
      <c r="D33" t="s">
        <v>323</v>
      </c>
      <c r="E33" t="s">
        <v>60</v>
      </c>
      <c r="G33" t="s">
        <v>61</v>
      </c>
      <c r="H33" t="s">
        <v>327</v>
      </c>
      <c r="I33" t="s">
        <v>328</v>
      </c>
      <c r="J33">
        <v>1</v>
      </c>
      <c r="L33" t="s">
        <v>62</v>
      </c>
      <c r="M33" t="s">
        <v>63</v>
      </c>
      <c r="N33">
        <v>2</v>
      </c>
      <c r="O33">
        <v>24</v>
      </c>
      <c r="P33">
        <v>1.5</v>
      </c>
      <c r="Q33">
        <v>100</v>
      </c>
      <c r="R33">
        <f t="shared" si="0"/>
        <v>0.6</v>
      </c>
      <c r="S33">
        <f t="shared" si="1"/>
        <v>60</v>
      </c>
      <c r="U33">
        <f t="shared" si="2"/>
        <v>60</v>
      </c>
      <c r="V33">
        <f t="shared" si="3"/>
        <v>60000</v>
      </c>
      <c r="W33">
        <f t="shared" si="4"/>
        <v>5000</v>
      </c>
      <c r="Z33">
        <v>3093</v>
      </c>
      <c r="AA33">
        <v>3094</v>
      </c>
      <c r="AF33">
        <v>132</v>
      </c>
      <c r="AH33">
        <v>2022</v>
      </c>
    </row>
    <row r="34" spans="1:34" x14ac:dyDescent="0.25">
      <c r="A34" t="s">
        <v>59</v>
      </c>
      <c r="B34" t="s">
        <v>322</v>
      </c>
      <c r="C34" t="s">
        <v>323</v>
      </c>
      <c r="D34" t="s">
        <v>323</v>
      </c>
      <c r="E34" t="s">
        <v>60</v>
      </c>
      <c r="G34" t="s">
        <v>61</v>
      </c>
      <c r="H34" t="s">
        <v>338</v>
      </c>
      <c r="I34" t="s">
        <v>339</v>
      </c>
      <c r="J34">
        <v>1</v>
      </c>
      <c r="L34" t="s">
        <v>62</v>
      </c>
      <c r="M34" t="s">
        <v>63</v>
      </c>
      <c r="N34">
        <v>2</v>
      </c>
      <c r="O34">
        <v>24</v>
      </c>
      <c r="P34">
        <v>7.5</v>
      </c>
      <c r="Q34">
        <v>100</v>
      </c>
      <c r="R34">
        <f t="shared" si="0"/>
        <v>3</v>
      </c>
      <c r="S34">
        <f t="shared" si="1"/>
        <v>300</v>
      </c>
      <c r="U34">
        <f t="shared" si="2"/>
        <v>300</v>
      </c>
      <c r="V34">
        <f t="shared" si="3"/>
        <v>300000</v>
      </c>
      <c r="W34">
        <f t="shared" si="4"/>
        <v>25000</v>
      </c>
      <c r="Z34">
        <v>3093</v>
      </c>
      <c r="AA34">
        <v>3094</v>
      </c>
      <c r="AF34">
        <v>132</v>
      </c>
      <c r="AH34">
        <v>2022</v>
      </c>
    </row>
    <row r="35" spans="1:34" x14ac:dyDescent="0.25">
      <c r="A35" t="s">
        <v>59</v>
      </c>
      <c r="B35" t="s">
        <v>322</v>
      </c>
      <c r="C35" t="s">
        <v>323</v>
      </c>
      <c r="D35" t="s">
        <v>323</v>
      </c>
      <c r="E35" t="s">
        <v>60</v>
      </c>
      <c r="G35" t="s">
        <v>61</v>
      </c>
      <c r="H35" t="s">
        <v>340</v>
      </c>
      <c r="I35" t="s">
        <v>341</v>
      </c>
      <c r="J35">
        <v>1</v>
      </c>
      <c r="L35" t="s">
        <v>62</v>
      </c>
      <c r="M35" t="s">
        <v>63</v>
      </c>
      <c r="N35">
        <v>2</v>
      </c>
      <c r="O35">
        <v>24</v>
      </c>
      <c r="P35">
        <v>12</v>
      </c>
      <c r="Q35">
        <v>110</v>
      </c>
      <c r="R35">
        <f t="shared" si="0"/>
        <v>4.8</v>
      </c>
      <c r="S35">
        <f t="shared" si="1"/>
        <v>528</v>
      </c>
      <c r="U35">
        <f t="shared" si="2"/>
        <v>528</v>
      </c>
      <c r="V35">
        <f t="shared" si="3"/>
        <v>528000</v>
      </c>
      <c r="W35">
        <f t="shared" si="4"/>
        <v>44000</v>
      </c>
      <c r="AH35">
        <v>2022</v>
      </c>
    </row>
    <row r="36" spans="1:34" x14ac:dyDescent="0.25">
      <c r="A36" t="s">
        <v>59</v>
      </c>
      <c r="B36" t="s">
        <v>322</v>
      </c>
      <c r="C36" t="s">
        <v>323</v>
      </c>
      <c r="D36" t="s">
        <v>323</v>
      </c>
      <c r="E36" t="s">
        <v>60</v>
      </c>
      <c r="G36" t="s">
        <v>61</v>
      </c>
      <c r="H36" t="s">
        <v>342</v>
      </c>
      <c r="I36" t="s">
        <v>343</v>
      </c>
      <c r="J36">
        <v>1</v>
      </c>
      <c r="L36" t="s">
        <v>62</v>
      </c>
      <c r="M36" t="s">
        <v>344</v>
      </c>
      <c r="N36">
        <v>2</v>
      </c>
      <c r="O36">
        <v>24</v>
      </c>
      <c r="P36">
        <v>7.5</v>
      </c>
      <c r="Q36">
        <v>110</v>
      </c>
      <c r="R36">
        <f t="shared" si="0"/>
        <v>3</v>
      </c>
      <c r="S36">
        <f t="shared" si="1"/>
        <v>330</v>
      </c>
      <c r="U36">
        <f t="shared" si="2"/>
        <v>330</v>
      </c>
      <c r="V36">
        <f t="shared" si="3"/>
        <v>330000</v>
      </c>
      <c r="W36">
        <f t="shared" si="4"/>
        <v>27500</v>
      </c>
      <c r="AH36">
        <v>2022</v>
      </c>
    </row>
    <row r="37" spans="1:34" x14ac:dyDescent="0.25">
      <c r="A37" t="s">
        <v>59</v>
      </c>
      <c r="B37" t="s">
        <v>322</v>
      </c>
      <c r="C37" t="s">
        <v>323</v>
      </c>
      <c r="D37" t="s">
        <v>323</v>
      </c>
      <c r="E37" t="s">
        <v>60</v>
      </c>
      <c r="G37" t="s">
        <v>61</v>
      </c>
      <c r="H37" t="s">
        <v>345</v>
      </c>
      <c r="I37" t="s">
        <v>346</v>
      </c>
      <c r="J37">
        <v>1</v>
      </c>
      <c r="L37" t="s">
        <v>62</v>
      </c>
      <c r="M37" t="s">
        <v>76</v>
      </c>
      <c r="N37">
        <v>3</v>
      </c>
      <c r="O37">
        <v>22</v>
      </c>
      <c r="P37">
        <v>1.5</v>
      </c>
      <c r="Q37">
        <v>95</v>
      </c>
      <c r="R37">
        <f t="shared" si="0"/>
        <v>0.55000000000000004</v>
      </c>
      <c r="S37">
        <f t="shared" si="1"/>
        <v>52.250000000000007</v>
      </c>
      <c r="T37">
        <v>0</v>
      </c>
      <c r="U37">
        <f t="shared" si="2"/>
        <v>52.250000000000007</v>
      </c>
      <c r="V37">
        <f t="shared" si="3"/>
        <v>52250.000000000007</v>
      </c>
      <c r="W37">
        <f t="shared" si="4"/>
        <v>4354.166666666667</v>
      </c>
      <c r="X37" t="s">
        <v>40</v>
      </c>
      <c r="Y37" t="s">
        <v>40</v>
      </c>
      <c r="Z37">
        <v>3093</v>
      </c>
      <c r="AA37">
        <v>3094</v>
      </c>
      <c r="AB37" t="s">
        <v>40</v>
      </c>
      <c r="AC37" t="s">
        <v>40</v>
      </c>
      <c r="AD37" t="s">
        <v>40</v>
      </c>
      <c r="AE37" t="s">
        <v>40</v>
      </c>
      <c r="AF37">
        <v>132</v>
      </c>
      <c r="AH37">
        <v>2022</v>
      </c>
    </row>
    <row r="38" spans="1:34" x14ac:dyDescent="0.25">
      <c r="A38" t="s">
        <v>59</v>
      </c>
      <c r="B38" t="s">
        <v>322</v>
      </c>
      <c r="C38" t="s">
        <v>323</v>
      </c>
      <c r="D38" t="s">
        <v>323</v>
      </c>
      <c r="E38" t="s">
        <v>60</v>
      </c>
      <c r="G38" t="s">
        <v>61</v>
      </c>
      <c r="H38" t="s">
        <v>347</v>
      </c>
      <c r="I38" t="s">
        <v>348</v>
      </c>
      <c r="J38">
        <v>1</v>
      </c>
      <c r="L38" t="s">
        <v>62</v>
      </c>
      <c r="M38" t="s">
        <v>76</v>
      </c>
      <c r="N38">
        <v>3</v>
      </c>
      <c r="O38">
        <v>22</v>
      </c>
      <c r="P38">
        <v>10.5</v>
      </c>
      <c r="Q38">
        <v>100</v>
      </c>
      <c r="R38">
        <f t="shared" si="0"/>
        <v>3.85</v>
      </c>
      <c r="S38">
        <f t="shared" si="1"/>
        <v>385</v>
      </c>
      <c r="T38">
        <v>0</v>
      </c>
      <c r="U38">
        <f t="shared" si="2"/>
        <v>385</v>
      </c>
      <c r="V38">
        <f t="shared" si="3"/>
        <v>385000</v>
      </c>
      <c r="W38">
        <f t="shared" si="4"/>
        <v>32083.333333333332</v>
      </c>
      <c r="X38" t="s">
        <v>40</v>
      </c>
      <c r="Y38" t="s">
        <v>40</v>
      </c>
      <c r="Z38">
        <v>3093</v>
      </c>
      <c r="AA38">
        <v>3094</v>
      </c>
      <c r="AB38" t="s">
        <v>40</v>
      </c>
      <c r="AC38" t="s">
        <v>40</v>
      </c>
      <c r="AD38" t="s">
        <v>40</v>
      </c>
      <c r="AE38" t="s">
        <v>40</v>
      </c>
      <c r="AF38">
        <v>132</v>
      </c>
      <c r="AH38">
        <v>2022</v>
      </c>
    </row>
    <row r="39" spans="1:34" x14ac:dyDescent="0.25">
      <c r="A39" t="s">
        <v>59</v>
      </c>
      <c r="B39" t="s">
        <v>322</v>
      </c>
      <c r="C39" t="s">
        <v>323</v>
      </c>
      <c r="D39" t="s">
        <v>323</v>
      </c>
      <c r="E39" t="s">
        <v>60</v>
      </c>
      <c r="G39" t="s">
        <v>61</v>
      </c>
      <c r="H39" t="s">
        <v>349</v>
      </c>
      <c r="I39" t="s">
        <v>350</v>
      </c>
      <c r="J39">
        <v>1</v>
      </c>
      <c r="L39" t="s">
        <v>62</v>
      </c>
      <c r="M39" t="s">
        <v>76</v>
      </c>
      <c r="N39">
        <v>3</v>
      </c>
      <c r="O39">
        <v>22</v>
      </c>
      <c r="P39">
        <v>3</v>
      </c>
      <c r="Q39">
        <v>100</v>
      </c>
      <c r="R39">
        <f t="shared" si="0"/>
        <v>1.1000000000000001</v>
      </c>
      <c r="S39">
        <f t="shared" si="1"/>
        <v>110.00000000000001</v>
      </c>
      <c r="U39">
        <f t="shared" si="2"/>
        <v>110.00000000000001</v>
      </c>
      <c r="V39">
        <f t="shared" si="3"/>
        <v>110000.00000000001</v>
      </c>
      <c r="W39">
        <f t="shared" si="4"/>
        <v>9166.6666666666679</v>
      </c>
      <c r="X39" t="s">
        <v>40</v>
      </c>
      <c r="Y39" t="s">
        <v>40</v>
      </c>
      <c r="Z39">
        <v>3093</v>
      </c>
      <c r="AA39">
        <v>3094</v>
      </c>
      <c r="AB39" t="s">
        <v>40</v>
      </c>
      <c r="AC39" t="s">
        <v>40</v>
      </c>
      <c r="AD39" t="s">
        <v>40</v>
      </c>
      <c r="AE39" t="s">
        <v>40</v>
      </c>
      <c r="AF39">
        <v>132</v>
      </c>
      <c r="AH39">
        <v>2022</v>
      </c>
    </row>
    <row r="40" spans="1:34" x14ac:dyDescent="0.25">
      <c r="A40" t="s">
        <v>59</v>
      </c>
      <c r="B40" t="s">
        <v>322</v>
      </c>
      <c r="C40" t="s">
        <v>323</v>
      </c>
      <c r="D40" t="s">
        <v>323</v>
      </c>
      <c r="E40" t="s">
        <v>60</v>
      </c>
      <c r="G40" t="s">
        <v>61</v>
      </c>
      <c r="H40" t="s">
        <v>351</v>
      </c>
      <c r="I40" t="s">
        <v>352</v>
      </c>
      <c r="J40">
        <v>1</v>
      </c>
      <c r="L40" t="s">
        <v>62</v>
      </c>
      <c r="M40" t="s">
        <v>326</v>
      </c>
      <c r="N40">
        <v>3</v>
      </c>
      <c r="O40">
        <v>22</v>
      </c>
      <c r="P40">
        <v>6</v>
      </c>
      <c r="Q40">
        <v>80</v>
      </c>
      <c r="R40">
        <f t="shared" si="0"/>
        <v>2.2000000000000002</v>
      </c>
      <c r="S40">
        <f t="shared" si="1"/>
        <v>176</v>
      </c>
      <c r="U40">
        <f t="shared" si="2"/>
        <v>176</v>
      </c>
      <c r="V40">
        <f t="shared" si="3"/>
        <v>176000</v>
      </c>
      <c r="W40">
        <f t="shared" si="4"/>
        <v>14666.666666666666</v>
      </c>
      <c r="Z40">
        <v>3093</v>
      </c>
      <c r="AA40">
        <v>3094</v>
      </c>
      <c r="AF40">
        <v>132</v>
      </c>
      <c r="AH40">
        <v>2022</v>
      </c>
    </row>
    <row r="41" spans="1:34" x14ac:dyDescent="0.25">
      <c r="A41" t="s">
        <v>59</v>
      </c>
      <c r="B41" t="s">
        <v>322</v>
      </c>
      <c r="C41" t="s">
        <v>323</v>
      </c>
      <c r="D41" t="s">
        <v>323</v>
      </c>
      <c r="E41" t="s">
        <v>60</v>
      </c>
      <c r="G41" t="s">
        <v>61</v>
      </c>
      <c r="H41" t="s">
        <v>353</v>
      </c>
      <c r="I41" t="s">
        <v>354</v>
      </c>
      <c r="J41">
        <v>1</v>
      </c>
      <c r="L41" t="s">
        <v>62</v>
      </c>
      <c r="M41" t="s">
        <v>335</v>
      </c>
      <c r="N41">
        <v>3</v>
      </c>
      <c r="O41">
        <v>22</v>
      </c>
      <c r="P41">
        <v>9</v>
      </c>
      <c r="Q41">
        <v>100</v>
      </c>
      <c r="R41">
        <f t="shared" si="0"/>
        <v>3.3</v>
      </c>
      <c r="S41">
        <f t="shared" si="1"/>
        <v>330</v>
      </c>
      <c r="U41">
        <f t="shared" si="2"/>
        <v>330</v>
      </c>
      <c r="V41">
        <f t="shared" si="3"/>
        <v>330000</v>
      </c>
      <c r="W41">
        <f t="shared" si="4"/>
        <v>27500</v>
      </c>
      <c r="AH41">
        <v>2022</v>
      </c>
    </row>
    <row r="42" spans="1:34" x14ac:dyDescent="0.25">
      <c r="A42" t="s">
        <v>59</v>
      </c>
      <c r="B42" t="s">
        <v>322</v>
      </c>
      <c r="C42" t="s">
        <v>323</v>
      </c>
      <c r="D42" t="s">
        <v>323</v>
      </c>
      <c r="E42" t="s">
        <v>60</v>
      </c>
      <c r="G42" t="s">
        <v>61</v>
      </c>
      <c r="H42" t="s">
        <v>355</v>
      </c>
      <c r="I42" t="s">
        <v>356</v>
      </c>
      <c r="J42">
        <v>1</v>
      </c>
      <c r="L42" t="s">
        <v>62</v>
      </c>
      <c r="M42" t="s">
        <v>63</v>
      </c>
      <c r="N42">
        <v>4</v>
      </c>
      <c r="O42">
        <v>18</v>
      </c>
      <c r="P42">
        <v>7.5</v>
      </c>
      <c r="Q42">
        <v>110</v>
      </c>
      <c r="R42">
        <f t="shared" si="0"/>
        <v>2.25</v>
      </c>
      <c r="S42">
        <f t="shared" si="1"/>
        <v>247.5</v>
      </c>
      <c r="T42">
        <v>0</v>
      </c>
      <c r="U42">
        <f t="shared" si="2"/>
        <v>247.5</v>
      </c>
      <c r="V42">
        <f t="shared" si="3"/>
        <v>247500</v>
      </c>
      <c r="W42">
        <f t="shared" si="4"/>
        <v>20625</v>
      </c>
      <c r="X42" t="s">
        <v>40</v>
      </c>
      <c r="Y42" t="s">
        <v>40</v>
      </c>
      <c r="Z42">
        <v>3093</v>
      </c>
      <c r="AA42">
        <v>3094</v>
      </c>
      <c r="AB42" t="s">
        <v>40</v>
      </c>
      <c r="AC42" t="s">
        <v>40</v>
      </c>
      <c r="AD42" t="s">
        <v>40</v>
      </c>
      <c r="AE42" t="s">
        <v>40</v>
      </c>
      <c r="AF42">
        <v>132</v>
      </c>
      <c r="AH42">
        <v>2022</v>
      </c>
    </row>
    <row r="43" spans="1:34" x14ac:dyDescent="0.25">
      <c r="A43" t="s">
        <v>59</v>
      </c>
      <c r="B43" t="s">
        <v>322</v>
      </c>
      <c r="C43" t="s">
        <v>323</v>
      </c>
      <c r="D43" t="s">
        <v>323</v>
      </c>
      <c r="E43" t="s">
        <v>60</v>
      </c>
      <c r="G43" t="s">
        <v>61</v>
      </c>
      <c r="H43" t="s">
        <v>357</v>
      </c>
      <c r="I43" t="s">
        <v>358</v>
      </c>
      <c r="J43">
        <v>1</v>
      </c>
      <c r="L43" t="s">
        <v>62</v>
      </c>
      <c r="M43" t="s">
        <v>63</v>
      </c>
      <c r="N43">
        <v>4</v>
      </c>
      <c r="O43">
        <v>18</v>
      </c>
      <c r="P43">
        <v>1.5</v>
      </c>
      <c r="Q43">
        <v>98</v>
      </c>
      <c r="R43">
        <f t="shared" si="0"/>
        <v>0.45</v>
      </c>
      <c r="S43">
        <f t="shared" si="1"/>
        <v>44.1</v>
      </c>
      <c r="T43">
        <v>0</v>
      </c>
      <c r="U43">
        <f t="shared" si="2"/>
        <v>44.1</v>
      </c>
      <c r="V43">
        <f t="shared" si="3"/>
        <v>44100</v>
      </c>
      <c r="W43">
        <f t="shared" si="4"/>
        <v>3675</v>
      </c>
      <c r="X43" t="s">
        <v>40</v>
      </c>
      <c r="Y43" t="s">
        <v>40</v>
      </c>
      <c r="Z43">
        <v>3093</v>
      </c>
      <c r="AA43">
        <v>3094</v>
      </c>
      <c r="AB43" t="s">
        <v>40</v>
      </c>
      <c r="AC43" t="s">
        <v>40</v>
      </c>
      <c r="AD43" t="s">
        <v>40</v>
      </c>
      <c r="AE43" t="s">
        <v>40</v>
      </c>
      <c r="AF43">
        <v>132</v>
      </c>
      <c r="AH43">
        <v>2022</v>
      </c>
    </row>
    <row r="44" spans="1:34" x14ac:dyDescent="0.25">
      <c r="A44" t="s">
        <v>59</v>
      </c>
      <c r="B44" t="s">
        <v>322</v>
      </c>
      <c r="C44" t="s">
        <v>323</v>
      </c>
      <c r="D44" t="s">
        <v>323</v>
      </c>
      <c r="E44" t="s">
        <v>60</v>
      </c>
      <c r="G44" t="s">
        <v>61</v>
      </c>
      <c r="H44" t="s">
        <v>359</v>
      </c>
      <c r="I44" t="s">
        <v>360</v>
      </c>
      <c r="J44">
        <v>1</v>
      </c>
      <c r="L44" t="s">
        <v>62</v>
      </c>
      <c r="M44" t="s">
        <v>344</v>
      </c>
      <c r="N44">
        <v>4</v>
      </c>
      <c r="O44">
        <v>18</v>
      </c>
      <c r="P44">
        <v>6</v>
      </c>
      <c r="Q44">
        <v>100</v>
      </c>
      <c r="R44">
        <f t="shared" si="0"/>
        <v>1.8</v>
      </c>
      <c r="S44">
        <f t="shared" si="1"/>
        <v>180</v>
      </c>
      <c r="U44">
        <f t="shared" si="2"/>
        <v>180</v>
      </c>
      <c r="V44">
        <f t="shared" si="3"/>
        <v>180000</v>
      </c>
      <c r="W44">
        <f t="shared" si="4"/>
        <v>15000</v>
      </c>
      <c r="AH44">
        <v>2022</v>
      </c>
    </row>
    <row r="45" spans="1:34" x14ac:dyDescent="0.25">
      <c r="A45" t="s">
        <v>59</v>
      </c>
      <c r="B45" t="s">
        <v>322</v>
      </c>
      <c r="C45" t="s">
        <v>323</v>
      </c>
      <c r="D45" t="s">
        <v>323</v>
      </c>
      <c r="E45" t="s">
        <v>60</v>
      </c>
      <c r="G45" t="s">
        <v>61</v>
      </c>
      <c r="H45" t="s">
        <v>361</v>
      </c>
      <c r="I45" t="s">
        <v>362</v>
      </c>
      <c r="J45">
        <v>1</v>
      </c>
      <c r="L45" t="s">
        <v>62</v>
      </c>
      <c r="M45" t="s">
        <v>344</v>
      </c>
      <c r="N45">
        <v>4</v>
      </c>
      <c r="O45">
        <v>18</v>
      </c>
      <c r="P45">
        <v>7.5</v>
      </c>
      <c r="Q45">
        <v>100</v>
      </c>
      <c r="R45">
        <f t="shared" si="0"/>
        <v>2.25</v>
      </c>
      <c r="S45">
        <f t="shared" si="1"/>
        <v>225</v>
      </c>
      <c r="U45">
        <f t="shared" si="2"/>
        <v>225</v>
      </c>
      <c r="V45">
        <f t="shared" si="3"/>
        <v>225000</v>
      </c>
      <c r="W45">
        <f t="shared" si="4"/>
        <v>18750</v>
      </c>
      <c r="AH45">
        <v>2022</v>
      </c>
    </row>
    <row r="46" spans="1:34" x14ac:dyDescent="0.25">
      <c r="A46" t="s">
        <v>59</v>
      </c>
      <c r="B46" t="s">
        <v>322</v>
      </c>
      <c r="C46" t="s">
        <v>323</v>
      </c>
      <c r="D46" t="s">
        <v>323</v>
      </c>
      <c r="E46" t="s">
        <v>60</v>
      </c>
      <c r="G46" t="s">
        <v>61</v>
      </c>
      <c r="H46" t="s">
        <v>363</v>
      </c>
      <c r="I46" t="s">
        <v>364</v>
      </c>
      <c r="J46">
        <v>1</v>
      </c>
      <c r="L46" t="s">
        <v>62</v>
      </c>
      <c r="M46" t="s">
        <v>344</v>
      </c>
      <c r="N46">
        <v>4</v>
      </c>
      <c r="O46">
        <v>18</v>
      </c>
      <c r="P46">
        <v>7.5</v>
      </c>
      <c r="Q46">
        <v>100</v>
      </c>
      <c r="R46">
        <f t="shared" si="0"/>
        <v>2.25</v>
      </c>
      <c r="S46">
        <f t="shared" si="1"/>
        <v>225</v>
      </c>
      <c r="U46">
        <f t="shared" si="2"/>
        <v>225</v>
      </c>
      <c r="V46">
        <f t="shared" si="3"/>
        <v>225000</v>
      </c>
      <c r="W46">
        <f t="shared" si="4"/>
        <v>18750</v>
      </c>
      <c r="AH46">
        <v>2022</v>
      </c>
    </row>
    <row r="47" spans="1:34" x14ac:dyDescent="0.25">
      <c r="A47" t="s">
        <v>59</v>
      </c>
      <c r="B47" t="s">
        <v>322</v>
      </c>
      <c r="C47" t="s">
        <v>323</v>
      </c>
      <c r="D47" t="s">
        <v>323</v>
      </c>
      <c r="E47" t="s">
        <v>60</v>
      </c>
      <c r="G47" t="s">
        <v>61</v>
      </c>
      <c r="H47" t="s">
        <v>365</v>
      </c>
      <c r="I47" t="s">
        <v>40</v>
      </c>
      <c r="J47">
        <v>1</v>
      </c>
      <c r="L47" t="s">
        <v>124</v>
      </c>
      <c r="M47" t="s">
        <v>76</v>
      </c>
      <c r="N47">
        <v>5</v>
      </c>
      <c r="O47">
        <v>18</v>
      </c>
      <c r="P47">
        <v>7.5</v>
      </c>
      <c r="Q47">
        <v>70</v>
      </c>
      <c r="R47">
        <f t="shared" si="0"/>
        <v>2.25</v>
      </c>
      <c r="S47">
        <f t="shared" si="1"/>
        <v>157.5</v>
      </c>
      <c r="T47">
        <v>0</v>
      </c>
      <c r="U47">
        <f t="shared" si="2"/>
        <v>157.5</v>
      </c>
      <c r="V47">
        <f t="shared" si="3"/>
        <v>157500</v>
      </c>
      <c r="W47">
        <f t="shared" si="4"/>
        <v>13125</v>
      </c>
      <c r="X47" t="s">
        <v>40</v>
      </c>
      <c r="Y47" t="s">
        <v>40</v>
      </c>
      <c r="Z47">
        <v>3093</v>
      </c>
      <c r="AA47">
        <v>3094</v>
      </c>
      <c r="AB47" t="s">
        <v>40</v>
      </c>
      <c r="AC47" t="s">
        <v>40</v>
      </c>
      <c r="AD47" t="s">
        <v>40</v>
      </c>
      <c r="AE47" t="s">
        <v>40</v>
      </c>
      <c r="AF47">
        <v>132</v>
      </c>
      <c r="AH47">
        <v>2022</v>
      </c>
    </row>
    <row r="48" spans="1:34" x14ac:dyDescent="0.25">
      <c r="A48" t="s">
        <v>59</v>
      </c>
      <c r="B48" t="s">
        <v>322</v>
      </c>
      <c r="C48" t="s">
        <v>323</v>
      </c>
      <c r="D48" t="s">
        <v>323</v>
      </c>
      <c r="E48" t="s">
        <v>60</v>
      </c>
      <c r="G48" t="s">
        <v>61</v>
      </c>
      <c r="H48" t="s">
        <v>366</v>
      </c>
      <c r="I48" t="s">
        <v>367</v>
      </c>
      <c r="J48">
        <v>1</v>
      </c>
      <c r="L48" t="s">
        <v>62</v>
      </c>
      <c r="M48" t="s">
        <v>326</v>
      </c>
      <c r="N48">
        <v>5</v>
      </c>
      <c r="O48">
        <v>18</v>
      </c>
      <c r="P48">
        <v>7.5</v>
      </c>
      <c r="Q48">
        <v>100</v>
      </c>
      <c r="R48">
        <f t="shared" si="0"/>
        <v>2.25</v>
      </c>
      <c r="S48">
        <f t="shared" si="1"/>
        <v>225</v>
      </c>
      <c r="U48">
        <f t="shared" si="2"/>
        <v>225</v>
      </c>
      <c r="V48">
        <f t="shared" si="3"/>
        <v>225000</v>
      </c>
      <c r="W48">
        <f t="shared" si="4"/>
        <v>18750</v>
      </c>
      <c r="Z48">
        <v>3093</v>
      </c>
      <c r="AA48">
        <v>3094</v>
      </c>
      <c r="AF48">
        <v>132</v>
      </c>
      <c r="AH48">
        <v>2022</v>
      </c>
    </row>
    <row r="49" spans="1:34" x14ac:dyDescent="0.25">
      <c r="A49" t="s">
        <v>59</v>
      </c>
      <c r="B49" t="s">
        <v>322</v>
      </c>
      <c r="C49" t="s">
        <v>323</v>
      </c>
      <c r="D49" t="s">
        <v>323</v>
      </c>
      <c r="E49" t="s">
        <v>60</v>
      </c>
      <c r="G49" t="s">
        <v>61</v>
      </c>
      <c r="H49" t="s">
        <v>368</v>
      </c>
      <c r="I49" t="s">
        <v>369</v>
      </c>
      <c r="J49">
        <v>1</v>
      </c>
      <c r="L49" t="s">
        <v>62</v>
      </c>
      <c r="M49" t="s">
        <v>76</v>
      </c>
      <c r="N49">
        <v>5</v>
      </c>
      <c r="O49">
        <v>18</v>
      </c>
      <c r="P49">
        <v>6</v>
      </c>
      <c r="Q49">
        <v>98</v>
      </c>
      <c r="R49">
        <f t="shared" si="0"/>
        <v>1.8</v>
      </c>
      <c r="S49">
        <f t="shared" si="1"/>
        <v>176.4</v>
      </c>
      <c r="U49">
        <f t="shared" si="2"/>
        <v>176.4</v>
      </c>
      <c r="V49">
        <f t="shared" si="3"/>
        <v>176400</v>
      </c>
      <c r="W49">
        <f t="shared" si="4"/>
        <v>14700</v>
      </c>
      <c r="Z49">
        <v>3093</v>
      </c>
      <c r="AA49">
        <v>3094</v>
      </c>
      <c r="AF49">
        <v>132</v>
      </c>
      <c r="AH49">
        <v>2022</v>
      </c>
    </row>
    <row r="50" spans="1:34" x14ac:dyDescent="0.25">
      <c r="A50" t="s">
        <v>59</v>
      </c>
      <c r="B50" t="s">
        <v>322</v>
      </c>
      <c r="C50" t="s">
        <v>323</v>
      </c>
      <c r="D50" t="s">
        <v>323</v>
      </c>
      <c r="E50" t="s">
        <v>60</v>
      </c>
      <c r="G50" t="s">
        <v>61</v>
      </c>
      <c r="H50" t="s">
        <v>370</v>
      </c>
      <c r="I50" t="s">
        <v>371</v>
      </c>
      <c r="J50">
        <v>1</v>
      </c>
      <c r="L50" t="s">
        <v>62</v>
      </c>
      <c r="M50" t="s">
        <v>326</v>
      </c>
      <c r="N50">
        <v>5</v>
      </c>
      <c r="O50">
        <v>18</v>
      </c>
      <c r="P50">
        <v>9</v>
      </c>
      <c r="Q50">
        <v>98</v>
      </c>
      <c r="R50">
        <f t="shared" si="0"/>
        <v>2.7</v>
      </c>
      <c r="S50">
        <f t="shared" si="1"/>
        <v>264.60000000000002</v>
      </c>
      <c r="U50">
        <f t="shared" si="2"/>
        <v>264.60000000000002</v>
      </c>
      <c r="V50">
        <f t="shared" si="3"/>
        <v>264600</v>
      </c>
      <c r="W50">
        <f t="shared" si="4"/>
        <v>22050</v>
      </c>
      <c r="Z50">
        <v>3093</v>
      </c>
      <c r="AA50">
        <v>3094</v>
      </c>
      <c r="AF50">
        <v>132</v>
      </c>
      <c r="AH50">
        <v>2022</v>
      </c>
    </row>
    <row r="51" spans="1:34" x14ac:dyDescent="0.25">
      <c r="A51" t="s">
        <v>59</v>
      </c>
      <c r="B51" t="s">
        <v>322</v>
      </c>
      <c r="C51" t="s">
        <v>323</v>
      </c>
      <c r="D51" t="s">
        <v>323</v>
      </c>
      <c r="E51" t="s">
        <v>60</v>
      </c>
      <c r="G51" t="s">
        <v>61</v>
      </c>
      <c r="H51" t="s">
        <v>372</v>
      </c>
      <c r="I51" t="s">
        <v>373</v>
      </c>
      <c r="J51">
        <v>1</v>
      </c>
      <c r="L51" t="s">
        <v>62</v>
      </c>
      <c r="M51" t="s">
        <v>63</v>
      </c>
      <c r="N51">
        <v>6</v>
      </c>
      <c r="O51">
        <v>18</v>
      </c>
      <c r="P51">
        <v>15</v>
      </c>
      <c r="Q51">
        <v>100</v>
      </c>
      <c r="R51">
        <f t="shared" si="0"/>
        <v>4.5</v>
      </c>
      <c r="S51">
        <f t="shared" si="1"/>
        <v>450</v>
      </c>
      <c r="T51">
        <v>0</v>
      </c>
      <c r="U51">
        <f t="shared" si="2"/>
        <v>450</v>
      </c>
      <c r="V51">
        <f t="shared" si="3"/>
        <v>450000</v>
      </c>
      <c r="W51">
        <f t="shared" si="4"/>
        <v>37500</v>
      </c>
      <c r="X51" t="s">
        <v>40</v>
      </c>
      <c r="Y51" t="s">
        <v>40</v>
      </c>
      <c r="Z51">
        <v>3093</v>
      </c>
      <c r="AA51">
        <v>3094</v>
      </c>
      <c r="AB51" t="s">
        <v>40</v>
      </c>
      <c r="AC51" t="s">
        <v>40</v>
      </c>
      <c r="AD51" t="s">
        <v>40</v>
      </c>
      <c r="AE51" t="s">
        <v>40</v>
      </c>
      <c r="AF51">
        <v>132</v>
      </c>
      <c r="AH51">
        <v>2022</v>
      </c>
    </row>
    <row r="52" spans="1:34" x14ac:dyDescent="0.25">
      <c r="A52" t="s">
        <v>59</v>
      </c>
      <c r="B52" t="s">
        <v>322</v>
      </c>
      <c r="C52" t="s">
        <v>323</v>
      </c>
      <c r="D52" t="s">
        <v>323</v>
      </c>
      <c r="E52" t="s">
        <v>60</v>
      </c>
      <c r="G52" t="s">
        <v>61</v>
      </c>
      <c r="H52" t="s">
        <v>374</v>
      </c>
      <c r="I52" t="s">
        <v>375</v>
      </c>
      <c r="J52">
        <v>1</v>
      </c>
      <c r="L52" t="s">
        <v>62</v>
      </c>
      <c r="M52" t="s">
        <v>63</v>
      </c>
      <c r="N52">
        <v>6</v>
      </c>
      <c r="O52">
        <v>18</v>
      </c>
      <c r="P52">
        <v>1.5</v>
      </c>
      <c r="Q52">
        <v>98</v>
      </c>
      <c r="R52">
        <f t="shared" si="0"/>
        <v>0.45</v>
      </c>
      <c r="S52">
        <f t="shared" si="1"/>
        <v>44.1</v>
      </c>
      <c r="T52">
        <v>0</v>
      </c>
      <c r="U52">
        <f t="shared" si="2"/>
        <v>44.1</v>
      </c>
      <c r="V52">
        <f t="shared" si="3"/>
        <v>44100</v>
      </c>
      <c r="W52">
        <f t="shared" si="4"/>
        <v>3675</v>
      </c>
      <c r="X52" t="s">
        <v>40</v>
      </c>
      <c r="Y52" t="s">
        <v>40</v>
      </c>
      <c r="Z52">
        <v>3093</v>
      </c>
      <c r="AA52">
        <v>3094</v>
      </c>
      <c r="AB52" t="s">
        <v>40</v>
      </c>
      <c r="AC52" t="s">
        <v>40</v>
      </c>
      <c r="AD52" t="s">
        <v>40</v>
      </c>
      <c r="AE52" t="s">
        <v>40</v>
      </c>
      <c r="AF52">
        <v>132</v>
      </c>
      <c r="AH52">
        <v>2022</v>
      </c>
    </row>
    <row r="53" spans="1:34" x14ac:dyDescent="0.25">
      <c r="A53" t="s">
        <v>59</v>
      </c>
      <c r="B53" t="s">
        <v>322</v>
      </c>
      <c r="C53" t="s">
        <v>323</v>
      </c>
      <c r="D53" t="s">
        <v>323</v>
      </c>
      <c r="E53" t="s">
        <v>60</v>
      </c>
      <c r="G53" t="s">
        <v>61</v>
      </c>
      <c r="H53" t="s">
        <v>376</v>
      </c>
      <c r="I53" t="s">
        <v>377</v>
      </c>
      <c r="J53">
        <v>1</v>
      </c>
      <c r="L53" t="s">
        <v>62</v>
      </c>
      <c r="M53" t="s">
        <v>378</v>
      </c>
      <c r="N53">
        <v>6</v>
      </c>
      <c r="O53">
        <v>18</v>
      </c>
      <c r="P53">
        <v>1.5</v>
      </c>
      <c r="Q53">
        <v>75</v>
      </c>
      <c r="R53">
        <f t="shared" si="0"/>
        <v>0.45</v>
      </c>
      <c r="S53">
        <f t="shared" si="1"/>
        <v>33.75</v>
      </c>
      <c r="U53">
        <f t="shared" si="2"/>
        <v>33.75</v>
      </c>
      <c r="V53">
        <f t="shared" si="3"/>
        <v>33750</v>
      </c>
      <c r="W53">
        <f t="shared" si="4"/>
        <v>2812.5</v>
      </c>
      <c r="Z53">
        <v>3093</v>
      </c>
      <c r="AA53">
        <v>3094</v>
      </c>
      <c r="AF53">
        <v>132</v>
      </c>
      <c r="AH53">
        <v>2022</v>
      </c>
    </row>
    <row r="54" spans="1:34" x14ac:dyDescent="0.25">
      <c r="A54" t="s">
        <v>59</v>
      </c>
      <c r="B54" t="s">
        <v>322</v>
      </c>
      <c r="C54" t="s">
        <v>323</v>
      </c>
      <c r="D54" t="s">
        <v>323</v>
      </c>
      <c r="E54" t="s">
        <v>60</v>
      </c>
      <c r="G54" t="s">
        <v>61</v>
      </c>
      <c r="H54" t="s">
        <v>379</v>
      </c>
      <c r="I54" t="s">
        <v>380</v>
      </c>
      <c r="J54">
        <v>1</v>
      </c>
      <c r="L54" t="s">
        <v>62</v>
      </c>
      <c r="M54" t="s">
        <v>378</v>
      </c>
      <c r="N54">
        <v>6</v>
      </c>
      <c r="O54">
        <v>18</v>
      </c>
      <c r="P54">
        <v>12</v>
      </c>
      <c r="Q54">
        <v>120</v>
      </c>
      <c r="R54">
        <f t="shared" si="0"/>
        <v>3.6</v>
      </c>
      <c r="S54">
        <f t="shared" si="1"/>
        <v>432</v>
      </c>
      <c r="U54">
        <f t="shared" si="2"/>
        <v>432</v>
      </c>
      <c r="V54">
        <f t="shared" si="3"/>
        <v>432000</v>
      </c>
      <c r="W54">
        <f t="shared" si="4"/>
        <v>36000</v>
      </c>
      <c r="Z54">
        <v>3093</v>
      </c>
      <c r="AA54">
        <v>3094</v>
      </c>
      <c r="AF54">
        <v>132</v>
      </c>
      <c r="AH54">
        <v>2022</v>
      </c>
    </row>
    <row r="55" spans="1:34" x14ac:dyDescent="0.25">
      <c r="A55" t="s">
        <v>59</v>
      </c>
      <c r="B55" t="s">
        <v>322</v>
      </c>
      <c r="C55" t="s">
        <v>323</v>
      </c>
      <c r="D55" t="s">
        <v>323</v>
      </c>
      <c r="E55" t="s">
        <v>60</v>
      </c>
      <c r="G55" t="s">
        <v>61</v>
      </c>
      <c r="H55" t="s">
        <v>381</v>
      </c>
      <c r="I55" t="s">
        <v>40</v>
      </c>
      <c r="J55">
        <v>1</v>
      </c>
      <c r="L55" t="s">
        <v>41</v>
      </c>
      <c r="O55">
        <v>3</v>
      </c>
      <c r="P55">
        <v>60</v>
      </c>
      <c r="Q55">
        <v>79</v>
      </c>
      <c r="R55">
        <f t="shared" si="0"/>
        <v>3</v>
      </c>
      <c r="S55">
        <f t="shared" si="1"/>
        <v>237</v>
      </c>
      <c r="U55">
        <f t="shared" si="2"/>
        <v>237</v>
      </c>
      <c r="V55">
        <f t="shared" si="3"/>
        <v>237000</v>
      </c>
      <c r="W55">
        <f t="shared" si="4"/>
        <v>19750</v>
      </c>
      <c r="AH55">
        <v>2022</v>
      </c>
    </row>
    <row r="56" spans="1:34" x14ac:dyDescent="0.25">
      <c r="A56" t="s">
        <v>36</v>
      </c>
      <c r="B56" t="s">
        <v>322</v>
      </c>
      <c r="C56" t="s">
        <v>382</v>
      </c>
      <c r="D56" t="s">
        <v>382</v>
      </c>
      <c r="E56" t="s">
        <v>40</v>
      </c>
      <c r="G56" t="s">
        <v>61</v>
      </c>
      <c r="H56" t="s">
        <v>49</v>
      </c>
      <c r="I56" t="s">
        <v>40</v>
      </c>
      <c r="J56">
        <v>1</v>
      </c>
      <c r="L56" t="s">
        <v>41</v>
      </c>
      <c r="M56" t="s">
        <v>40</v>
      </c>
      <c r="Q56">
        <v>0</v>
      </c>
      <c r="R56">
        <f t="shared" si="0"/>
        <v>0</v>
      </c>
      <c r="S56">
        <f t="shared" si="1"/>
        <v>0</v>
      </c>
      <c r="T56">
        <v>360</v>
      </c>
      <c r="U56">
        <f t="shared" si="2"/>
        <v>360</v>
      </c>
      <c r="V56">
        <f t="shared" si="3"/>
        <v>360000</v>
      </c>
      <c r="W56">
        <f t="shared" si="4"/>
        <v>30000</v>
      </c>
      <c r="X56" t="s">
        <v>40</v>
      </c>
      <c r="Y56" t="s">
        <v>40</v>
      </c>
      <c r="Z56">
        <v>3093</v>
      </c>
      <c r="AA56">
        <v>3094</v>
      </c>
      <c r="AB56" t="s">
        <v>40</v>
      </c>
      <c r="AC56" t="s">
        <v>40</v>
      </c>
      <c r="AD56" t="s">
        <v>40</v>
      </c>
      <c r="AE56" t="s">
        <v>40</v>
      </c>
      <c r="AF56">
        <v>104</v>
      </c>
      <c r="AH56">
        <v>2022</v>
      </c>
    </row>
    <row r="57" spans="1:34" x14ac:dyDescent="0.25">
      <c r="A57" t="s">
        <v>36</v>
      </c>
      <c r="B57" t="s">
        <v>322</v>
      </c>
      <c r="C57" t="s">
        <v>382</v>
      </c>
      <c r="D57" t="s">
        <v>382</v>
      </c>
      <c r="E57" t="s">
        <v>40</v>
      </c>
      <c r="G57" t="s">
        <v>61</v>
      </c>
      <c r="H57" t="s">
        <v>42</v>
      </c>
      <c r="I57" t="s">
        <v>40</v>
      </c>
      <c r="J57">
        <v>1</v>
      </c>
      <c r="L57" t="s">
        <v>41</v>
      </c>
      <c r="Q57">
        <v>0</v>
      </c>
      <c r="R57">
        <f t="shared" si="0"/>
        <v>0</v>
      </c>
      <c r="S57">
        <f t="shared" si="1"/>
        <v>0</v>
      </c>
      <c r="T57">
        <v>50</v>
      </c>
      <c r="U57">
        <f t="shared" si="2"/>
        <v>50</v>
      </c>
      <c r="V57">
        <f t="shared" si="3"/>
        <v>50000</v>
      </c>
      <c r="W57">
        <f t="shared" si="4"/>
        <v>4166.666666666667</v>
      </c>
      <c r="X57" t="s">
        <v>40</v>
      </c>
      <c r="Y57" t="s">
        <v>40</v>
      </c>
      <c r="Z57">
        <v>3093</v>
      </c>
      <c r="AA57">
        <v>3094</v>
      </c>
      <c r="AB57" t="s">
        <v>40</v>
      </c>
      <c r="AC57" t="s">
        <v>40</v>
      </c>
      <c r="AD57" t="s">
        <v>40</v>
      </c>
      <c r="AE57" t="s">
        <v>40</v>
      </c>
      <c r="AF57">
        <v>104</v>
      </c>
      <c r="AH57">
        <v>2022</v>
      </c>
    </row>
    <row r="58" spans="1:34" x14ac:dyDescent="0.25">
      <c r="A58" t="s">
        <v>36</v>
      </c>
      <c r="B58" t="s">
        <v>322</v>
      </c>
      <c r="C58" t="s">
        <v>382</v>
      </c>
      <c r="D58" t="s">
        <v>382</v>
      </c>
      <c r="E58" t="s">
        <v>40</v>
      </c>
      <c r="G58" t="s">
        <v>61</v>
      </c>
      <c r="H58" t="s">
        <v>56</v>
      </c>
      <c r="I58" t="s">
        <v>40</v>
      </c>
      <c r="J58">
        <v>1</v>
      </c>
      <c r="L58" t="s">
        <v>41</v>
      </c>
      <c r="Q58">
        <v>0</v>
      </c>
      <c r="R58">
        <f t="shared" si="0"/>
        <v>0</v>
      </c>
      <c r="S58">
        <f t="shared" si="1"/>
        <v>0</v>
      </c>
      <c r="T58" s="43">
        <f>600+0.43</f>
        <v>600.42999999999995</v>
      </c>
      <c r="U58">
        <f t="shared" si="2"/>
        <v>600.42999999999995</v>
      </c>
      <c r="V58">
        <f t="shared" si="3"/>
        <v>600430</v>
      </c>
      <c r="W58">
        <f t="shared" si="4"/>
        <v>50035.833333333336</v>
      </c>
      <c r="X58" t="s">
        <v>40</v>
      </c>
      <c r="Y58" t="s">
        <v>40</v>
      </c>
      <c r="Z58">
        <v>3093</v>
      </c>
      <c r="AA58">
        <v>3094</v>
      </c>
      <c r="AB58" t="s">
        <v>40</v>
      </c>
      <c r="AC58" t="s">
        <v>40</v>
      </c>
      <c r="AD58" t="s">
        <v>40</v>
      </c>
      <c r="AE58" t="s">
        <v>40</v>
      </c>
      <c r="AF58">
        <v>104</v>
      </c>
      <c r="AH58">
        <v>2022</v>
      </c>
    </row>
    <row r="59" spans="1:34" x14ac:dyDescent="0.25">
      <c r="A59" t="s">
        <v>36</v>
      </c>
      <c r="B59" t="s">
        <v>322</v>
      </c>
      <c r="C59" t="s">
        <v>382</v>
      </c>
      <c r="D59" t="s">
        <v>382</v>
      </c>
      <c r="E59" t="s">
        <v>40</v>
      </c>
      <c r="G59" t="s">
        <v>61</v>
      </c>
      <c r="H59" t="s">
        <v>295</v>
      </c>
      <c r="I59" t="s">
        <v>40</v>
      </c>
      <c r="J59">
        <v>1</v>
      </c>
      <c r="L59" t="s">
        <v>41</v>
      </c>
      <c r="Q59">
        <v>0</v>
      </c>
      <c r="R59">
        <f t="shared" si="0"/>
        <v>0</v>
      </c>
      <c r="S59">
        <f t="shared" si="1"/>
        <v>0</v>
      </c>
      <c r="T59">
        <v>1554</v>
      </c>
      <c r="U59">
        <f t="shared" si="2"/>
        <v>1554</v>
      </c>
      <c r="V59">
        <f t="shared" si="3"/>
        <v>1554000</v>
      </c>
      <c r="W59">
        <f t="shared" si="4"/>
        <v>129500</v>
      </c>
      <c r="X59" t="s">
        <v>40</v>
      </c>
      <c r="Y59" t="s">
        <v>40</v>
      </c>
      <c r="Z59">
        <v>3093</v>
      </c>
      <c r="AA59">
        <v>3094</v>
      </c>
      <c r="AB59" t="s">
        <v>40</v>
      </c>
      <c r="AC59" t="s">
        <v>40</v>
      </c>
      <c r="AD59" t="s">
        <v>40</v>
      </c>
      <c r="AE59" t="s">
        <v>40</v>
      </c>
      <c r="AF59">
        <v>104</v>
      </c>
      <c r="AH59">
        <v>2022</v>
      </c>
    </row>
    <row r="60" spans="1:34" x14ac:dyDescent="0.25">
      <c r="A60" t="s">
        <v>36</v>
      </c>
      <c r="B60" t="s">
        <v>322</v>
      </c>
      <c r="C60" t="s">
        <v>382</v>
      </c>
      <c r="D60" t="s">
        <v>382</v>
      </c>
      <c r="E60" t="s">
        <v>40</v>
      </c>
      <c r="G60" t="s">
        <v>61</v>
      </c>
      <c r="H60" t="s">
        <v>295</v>
      </c>
      <c r="I60" t="s">
        <v>40</v>
      </c>
      <c r="J60">
        <v>1</v>
      </c>
      <c r="L60" t="s">
        <v>41</v>
      </c>
      <c r="Q60">
        <v>0</v>
      </c>
      <c r="R60">
        <f t="shared" si="0"/>
        <v>0</v>
      </c>
      <c r="S60">
        <f t="shared" si="1"/>
        <v>0</v>
      </c>
      <c r="T60">
        <v>0</v>
      </c>
      <c r="U60">
        <f t="shared" si="2"/>
        <v>0</v>
      </c>
      <c r="V60">
        <f t="shared" si="3"/>
        <v>0</v>
      </c>
      <c r="W60">
        <f t="shared" si="4"/>
        <v>0</v>
      </c>
      <c r="X60" t="s">
        <v>40</v>
      </c>
      <c r="Y60" t="s">
        <v>40</v>
      </c>
      <c r="Z60">
        <v>3093</v>
      </c>
      <c r="AA60">
        <v>3094</v>
      </c>
      <c r="AB60" t="s">
        <v>40</v>
      </c>
      <c r="AC60" t="s">
        <v>40</v>
      </c>
      <c r="AD60" t="s">
        <v>40</v>
      </c>
      <c r="AE60" t="s">
        <v>40</v>
      </c>
      <c r="AF60">
        <v>104</v>
      </c>
      <c r="AH60">
        <v>2022</v>
      </c>
    </row>
    <row r="61" spans="1:34" x14ac:dyDescent="0.25">
      <c r="A61" t="s">
        <v>36</v>
      </c>
      <c r="B61" t="s">
        <v>322</v>
      </c>
      <c r="C61" t="s">
        <v>382</v>
      </c>
      <c r="D61" t="s">
        <v>382</v>
      </c>
      <c r="E61" t="s">
        <v>40</v>
      </c>
      <c r="G61" t="s">
        <v>61</v>
      </c>
      <c r="H61" t="s">
        <v>44</v>
      </c>
      <c r="I61" t="s">
        <v>40</v>
      </c>
      <c r="J61">
        <v>1</v>
      </c>
      <c r="L61" t="s">
        <v>41</v>
      </c>
      <c r="Q61">
        <v>0</v>
      </c>
      <c r="R61">
        <f t="shared" si="0"/>
        <v>0</v>
      </c>
      <c r="S61">
        <f t="shared" si="1"/>
        <v>0</v>
      </c>
      <c r="T61">
        <v>36</v>
      </c>
      <c r="U61">
        <f t="shared" si="2"/>
        <v>36</v>
      </c>
      <c r="V61">
        <f t="shared" si="3"/>
        <v>36000</v>
      </c>
      <c r="W61">
        <f t="shared" si="4"/>
        <v>3000</v>
      </c>
      <c r="X61" t="s">
        <v>40</v>
      </c>
      <c r="Y61" t="s">
        <v>40</v>
      </c>
      <c r="Z61">
        <v>3093</v>
      </c>
      <c r="AA61">
        <v>3094</v>
      </c>
      <c r="AB61" t="s">
        <v>40</v>
      </c>
      <c r="AC61" t="s">
        <v>40</v>
      </c>
      <c r="AD61" t="s">
        <v>40</v>
      </c>
      <c r="AE61" t="s">
        <v>40</v>
      </c>
      <c r="AF61">
        <v>104</v>
      </c>
      <c r="AH61">
        <v>2022</v>
      </c>
    </row>
    <row r="62" spans="1:34" x14ac:dyDescent="0.25">
      <c r="A62" t="s">
        <v>59</v>
      </c>
      <c r="B62" t="s">
        <v>322</v>
      </c>
      <c r="C62" t="s">
        <v>382</v>
      </c>
      <c r="D62" t="s">
        <v>382</v>
      </c>
      <c r="E62" t="s">
        <v>60</v>
      </c>
      <c r="G62" t="s">
        <v>61</v>
      </c>
      <c r="H62" t="s">
        <v>383</v>
      </c>
      <c r="I62" t="s">
        <v>384</v>
      </c>
      <c r="J62">
        <v>1</v>
      </c>
      <c r="L62" t="s">
        <v>62</v>
      </c>
      <c r="M62" t="s">
        <v>76</v>
      </c>
      <c r="N62">
        <v>1</v>
      </c>
      <c r="O62">
        <v>44</v>
      </c>
      <c r="P62">
        <v>4.5</v>
      </c>
      <c r="Q62">
        <v>55</v>
      </c>
      <c r="R62">
        <f t="shared" si="0"/>
        <v>3.3</v>
      </c>
      <c r="S62">
        <f t="shared" si="1"/>
        <v>181.5</v>
      </c>
      <c r="T62">
        <v>0</v>
      </c>
      <c r="U62">
        <f t="shared" si="2"/>
        <v>181.5</v>
      </c>
      <c r="V62">
        <f t="shared" si="3"/>
        <v>181500</v>
      </c>
      <c r="W62">
        <f t="shared" si="4"/>
        <v>15125</v>
      </c>
      <c r="X62" t="s">
        <v>40</v>
      </c>
      <c r="Y62" t="s">
        <v>40</v>
      </c>
      <c r="Z62">
        <v>3093</v>
      </c>
      <c r="AA62">
        <v>3094</v>
      </c>
      <c r="AB62" t="s">
        <v>40</v>
      </c>
      <c r="AC62" t="s">
        <v>40</v>
      </c>
      <c r="AD62" t="s">
        <v>40</v>
      </c>
      <c r="AE62" t="s">
        <v>40</v>
      </c>
      <c r="AF62">
        <v>104</v>
      </c>
      <c r="AH62">
        <v>2022</v>
      </c>
    </row>
    <row r="63" spans="1:34" x14ac:dyDescent="0.25">
      <c r="A63" t="s">
        <v>59</v>
      </c>
      <c r="B63" t="s">
        <v>322</v>
      </c>
      <c r="C63" t="s">
        <v>382</v>
      </c>
      <c r="D63" t="s">
        <v>382</v>
      </c>
      <c r="E63" t="s">
        <v>60</v>
      </c>
      <c r="G63" t="s">
        <v>61</v>
      </c>
      <c r="H63" t="s">
        <v>385</v>
      </c>
      <c r="I63" t="s">
        <v>386</v>
      </c>
      <c r="J63">
        <v>1</v>
      </c>
      <c r="L63" t="s">
        <v>62</v>
      </c>
      <c r="M63" t="s">
        <v>76</v>
      </c>
      <c r="N63">
        <v>1</v>
      </c>
      <c r="O63">
        <v>44</v>
      </c>
      <c r="P63">
        <v>4.5</v>
      </c>
      <c r="Q63">
        <v>55</v>
      </c>
      <c r="R63">
        <f t="shared" si="0"/>
        <v>3.3</v>
      </c>
      <c r="S63">
        <f t="shared" si="1"/>
        <v>181.5</v>
      </c>
      <c r="U63">
        <f t="shared" si="2"/>
        <v>181.5</v>
      </c>
      <c r="V63">
        <f t="shared" si="3"/>
        <v>181500</v>
      </c>
      <c r="W63">
        <f t="shared" si="4"/>
        <v>15125</v>
      </c>
      <c r="X63" t="s">
        <v>40</v>
      </c>
      <c r="Y63" t="s">
        <v>40</v>
      </c>
      <c r="Z63">
        <v>3093</v>
      </c>
      <c r="AA63">
        <v>3094</v>
      </c>
      <c r="AB63" t="s">
        <v>40</v>
      </c>
      <c r="AC63" t="s">
        <v>40</v>
      </c>
      <c r="AD63" t="s">
        <v>40</v>
      </c>
      <c r="AE63" t="s">
        <v>40</v>
      </c>
      <c r="AF63">
        <v>104</v>
      </c>
      <c r="AH63">
        <v>2022</v>
      </c>
    </row>
    <row r="64" spans="1:34" x14ac:dyDescent="0.25">
      <c r="A64" t="s">
        <v>59</v>
      </c>
      <c r="B64" t="s">
        <v>322</v>
      </c>
      <c r="C64" t="s">
        <v>382</v>
      </c>
      <c r="D64" t="s">
        <v>382</v>
      </c>
      <c r="E64" t="s">
        <v>60</v>
      </c>
      <c r="G64" t="s">
        <v>61</v>
      </c>
      <c r="H64" t="s">
        <v>387</v>
      </c>
      <c r="I64" t="s">
        <v>388</v>
      </c>
      <c r="J64">
        <v>1</v>
      </c>
      <c r="L64" t="s">
        <v>62</v>
      </c>
      <c r="M64" t="s">
        <v>76</v>
      </c>
      <c r="N64">
        <v>1</v>
      </c>
      <c r="O64">
        <v>44</v>
      </c>
      <c r="P64">
        <v>7.5</v>
      </c>
      <c r="Q64">
        <v>82</v>
      </c>
      <c r="R64">
        <f t="shared" si="0"/>
        <v>5.5</v>
      </c>
      <c r="S64">
        <f t="shared" si="1"/>
        <v>451</v>
      </c>
      <c r="U64">
        <f t="shared" si="2"/>
        <v>451</v>
      </c>
      <c r="V64">
        <f t="shared" si="3"/>
        <v>451000</v>
      </c>
      <c r="W64">
        <f t="shared" si="4"/>
        <v>37583.333333333336</v>
      </c>
      <c r="X64" t="s">
        <v>40</v>
      </c>
      <c r="Y64" t="s">
        <v>40</v>
      </c>
      <c r="Z64">
        <v>3093</v>
      </c>
      <c r="AA64">
        <v>3094</v>
      </c>
      <c r="AB64" t="s">
        <v>40</v>
      </c>
      <c r="AC64" t="s">
        <v>40</v>
      </c>
      <c r="AD64" t="s">
        <v>40</v>
      </c>
      <c r="AE64" t="s">
        <v>40</v>
      </c>
      <c r="AF64">
        <v>104</v>
      </c>
      <c r="AH64">
        <v>2022</v>
      </c>
    </row>
    <row r="65" spans="1:34" x14ac:dyDescent="0.25">
      <c r="A65" t="s">
        <v>59</v>
      </c>
      <c r="B65" t="s">
        <v>322</v>
      </c>
      <c r="C65" t="s">
        <v>382</v>
      </c>
      <c r="D65" t="s">
        <v>382</v>
      </c>
      <c r="E65" t="s">
        <v>60</v>
      </c>
      <c r="G65" t="s">
        <v>61</v>
      </c>
      <c r="H65" t="s">
        <v>389</v>
      </c>
      <c r="I65" t="s">
        <v>390</v>
      </c>
      <c r="J65">
        <v>1</v>
      </c>
      <c r="L65" t="s">
        <v>62</v>
      </c>
      <c r="M65" t="s">
        <v>76</v>
      </c>
      <c r="N65">
        <v>1</v>
      </c>
      <c r="O65">
        <v>44</v>
      </c>
      <c r="P65">
        <v>3</v>
      </c>
      <c r="Q65">
        <v>55</v>
      </c>
      <c r="R65">
        <f t="shared" si="0"/>
        <v>2.2000000000000002</v>
      </c>
      <c r="S65">
        <f t="shared" si="1"/>
        <v>121.00000000000001</v>
      </c>
      <c r="U65">
        <f t="shared" si="2"/>
        <v>121.00000000000001</v>
      </c>
      <c r="V65">
        <f t="shared" si="3"/>
        <v>121000.00000000001</v>
      </c>
      <c r="W65">
        <f t="shared" si="4"/>
        <v>10083.333333333334</v>
      </c>
      <c r="X65" t="s">
        <v>40</v>
      </c>
      <c r="Y65" t="s">
        <v>40</v>
      </c>
      <c r="Z65">
        <v>3093</v>
      </c>
      <c r="AA65">
        <v>3094</v>
      </c>
      <c r="AB65" t="s">
        <v>40</v>
      </c>
      <c r="AC65" t="s">
        <v>40</v>
      </c>
      <c r="AD65" t="s">
        <v>40</v>
      </c>
      <c r="AE65" t="s">
        <v>40</v>
      </c>
      <c r="AF65">
        <v>104</v>
      </c>
      <c r="AH65">
        <v>2022</v>
      </c>
    </row>
    <row r="66" spans="1:34" x14ac:dyDescent="0.25">
      <c r="A66" t="s">
        <v>59</v>
      </c>
      <c r="B66" t="s">
        <v>322</v>
      </c>
      <c r="C66" t="s">
        <v>382</v>
      </c>
      <c r="D66" t="s">
        <v>382</v>
      </c>
      <c r="E66" t="s">
        <v>60</v>
      </c>
      <c r="G66" t="s">
        <v>61</v>
      </c>
      <c r="H66" t="s">
        <v>391</v>
      </c>
      <c r="I66" t="s">
        <v>392</v>
      </c>
      <c r="J66">
        <v>1</v>
      </c>
      <c r="L66" t="s">
        <v>62</v>
      </c>
      <c r="M66" t="s">
        <v>76</v>
      </c>
      <c r="N66">
        <v>1</v>
      </c>
      <c r="O66">
        <v>44</v>
      </c>
      <c r="P66">
        <v>6</v>
      </c>
      <c r="Q66">
        <v>91</v>
      </c>
      <c r="R66">
        <f t="shared" ref="R66:R129" si="5">O66*P66/60*J66</f>
        <v>4.4000000000000004</v>
      </c>
      <c r="S66">
        <f t="shared" ref="S66:S129" si="6">Q66*R66</f>
        <v>400.40000000000003</v>
      </c>
      <c r="U66">
        <f t="shared" ref="U66:U129" si="7">S66+T66</f>
        <v>400.40000000000003</v>
      </c>
      <c r="V66">
        <f t="shared" ref="V66:V129" si="8">U66*1000</f>
        <v>400400.00000000006</v>
      </c>
      <c r="W66">
        <f t="shared" ref="W66:W129" si="9">V66/12</f>
        <v>33366.666666666672</v>
      </c>
      <c r="AH66">
        <v>2022</v>
      </c>
    </row>
    <row r="67" spans="1:34" x14ac:dyDescent="0.25">
      <c r="A67" t="s">
        <v>59</v>
      </c>
      <c r="B67" t="s">
        <v>322</v>
      </c>
      <c r="C67" t="s">
        <v>382</v>
      </c>
      <c r="D67" t="s">
        <v>382</v>
      </c>
      <c r="E67" t="s">
        <v>60</v>
      </c>
      <c r="G67" t="s">
        <v>61</v>
      </c>
      <c r="H67" t="s">
        <v>336</v>
      </c>
      <c r="I67" t="s">
        <v>393</v>
      </c>
      <c r="J67">
        <v>1</v>
      </c>
      <c r="L67" t="s">
        <v>62</v>
      </c>
      <c r="M67" t="s">
        <v>76</v>
      </c>
      <c r="N67">
        <v>1</v>
      </c>
      <c r="O67">
        <v>44</v>
      </c>
      <c r="P67">
        <v>4.5</v>
      </c>
      <c r="Q67">
        <v>115</v>
      </c>
      <c r="R67">
        <f t="shared" si="5"/>
        <v>3.3</v>
      </c>
      <c r="S67">
        <f t="shared" si="6"/>
        <v>379.5</v>
      </c>
      <c r="U67">
        <f t="shared" si="7"/>
        <v>379.5</v>
      </c>
      <c r="V67">
        <f t="shared" si="8"/>
        <v>379500</v>
      </c>
      <c r="W67">
        <f t="shared" si="9"/>
        <v>31625</v>
      </c>
      <c r="AH67">
        <v>2022</v>
      </c>
    </row>
    <row r="68" spans="1:34" x14ac:dyDescent="0.25">
      <c r="A68" t="s">
        <v>59</v>
      </c>
      <c r="B68" t="s">
        <v>322</v>
      </c>
      <c r="C68" t="s">
        <v>382</v>
      </c>
      <c r="D68" t="s">
        <v>382</v>
      </c>
      <c r="E68" t="s">
        <v>60</v>
      </c>
      <c r="G68" t="s">
        <v>61</v>
      </c>
      <c r="H68" t="s">
        <v>394</v>
      </c>
      <c r="I68" t="s">
        <v>395</v>
      </c>
      <c r="J68">
        <v>1</v>
      </c>
      <c r="L68" t="s">
        <v>62</v>
      </c>
      <c r="M68" t="s">
        <v>63</v>
      </c>
      <c r="N68">
        <v>2</v>
      </c>
      <c r="O68">
        <v>36</v>
      </c>
      <c r="P68">
        <v>18</v>
      </c>
      <c r="Q68">
        <v>82</v>
      </c>
      <c r="R68">
        <f t="shared" si="5"/>
        <v>10.8</v>
      </c>
      <c r="S68">
        <f t="shared" si="6"/>
        <v>885.6</v>
      </c>
      <c r="U68">
        <f t="shared" si="7"/>
        <v>885.6</v>
      </c>
      <c r="V68">
        <f t="shared" si="8"/>
        <v>885600</v>
      </c>
      <c r="W68">
        <f t="shared" si="9"/>
        <v>73800</v>
      </c>
      <c r="X68" t="s">
        <v>40</v>
      </c>
      <c r="Y68" t="s">
        <v>40</v>
      </c>
      <c r="Z68">
        <v>3093</v>
      </c>
      <c r="AA68">
        <v>3094</v>
      </c>
      <c r="AB68" t="s">
        <v>40</v>
      </c>
      <c r="AC68" t="s">
        <v>40</v>
      </c>
      <c r="AD68" t="s">
        <v>40</v>
      </c>
      <c r="AE68" t="s">
        <v>40</v>
      </c>
      <c r="AF68">
        <v>104</v>
      </c>
      <c r="AH68">
        <v>2022</v>
      </c>
    </row>
    <row r="69" spans="1:34" x14ac:dyDescent="0.25">
      <c r="A69" t="s">
        <v>59</v>
      </c>
      <c r="B69" t="s">
        <v>322</v>
      </c>
      <c r="C69" t="s">
        <v>382</v>
      </c>
      <c r="D69" t="s">
        <v>382</v>
      </c>
      <c r="E69" t="s">
        <v>60</v>
      </c>
      <c r="G69" t="s">
        <v>61</v>
      </c>
      <c r="H69" t="s">
        <v>396</v>
      </c>
      <c r="I69" t="s">
        <v>397</v>
      </c>
      <c r="J69">
        <v>1</v>
      </c>
      <c r="L69" t="s">
        <v>62</v>
      </c>
      <c r="M69" t="s">
        <v>63</v>
      </c>
      <c r="N69">
        <v>2</v>
      </c>
      <c r="O69">
        <v>36</v>
      </c>
      <c r="P69">
        <v>3</v>
      </c>
      <c r="Q69">
        <v>82</v>
      </c>
      <c r="R69">
        <f t="shared" si="5"/>
        <v>1.8</v>
      </c>
      <c r="S69">
        <f t="shared" si="6"/>
        <v>147.6</v>
      </c>
      <c r="U69">
        <f t="shared" si="7"/>
        <v>147.6</v>
      </c>
      <c r="V69">
        <f t="shared" si="8"/>
        <v>147600</v>
      </c>
      <c r="W69">
        <f t="shared" si="9"/>
        <v>12300</v>
      </c>
      <c r="X69" t="s">
        <v>40</v>
      </c>
      <c r="Y69" t="s">
        <v>40</v>
      </c>
      <c r="Z69">
        <v>3093</v>
      </c>
      <c r="AA69">
        <v>3094</v>
      </c>
      <c r="AB69" t="s">
        <v>40</v>
      </c>
      <c r="AC69" t="s">
        <v>40</v>
      </c>
      <c r="AD69" t="s">
        <v>40</v>
      </c>
      <c r="AE69" t="s">
        <v>40</v>
      </c>
      <c r="AF69">
        <v>104</v>
      </c>
      <c r="AH69">
        <v>2022</v>
      </c>
    </row>
    <row r="70" spans="1:34" x14ac:dyDescent="0.25">
      <c r="A70" t="s">
        <v>59</v>
      </c>
      <c r="B70" t="s">
        <v>322</v>
      </c>
      <c r="C70" t="s">
        <v>382</v>
      </c>
      <c r="D70" t="s">
        <v>382</v>
      </c>
      <c r="E70" t="s">
        <v>60</v>
      </c>
      <c r="G70" t="s">
        <v>61</v>
      </c>
      <c r="H70" t="s">
        <v>398</v>
      </c>
      <c r="I70" t="s">
        <v>399</v>
      </c>
      <c r="J70">
        <v>1</v>
      </c>
      <c r="L70" t="s">
        <v>62</v>
      </c>
      <c r="M70" t="s">
        <v>63</v>
      </c>
      <c r="N70">
        <v>2</v>
      </c>
      <c r="O70">
        <v>36</v>
      </c>
      <c r="P70">
        <v>4.5</v>
      </c>
      <c r="Q70">
        <v>91</v>
      </c>
      <c r="R70">
        <f t="shared" si="5"/>
        <v>2.7</v>
      </c>
      <c r="S70">
        <f t="shared" si="6"/>
        <v>245.70000000000002</v>
      </c>
      <c r="U70">
        <f t="shared" si="7"/>
        <v>245.70000000000002</v>
      </c>
      <c r="V70">
        <f t="shared" si="8"/>
        <v>245700.00000000003</v>
      </c>
      <c r="W70">
        <f t="shared" si="9"/>
        <v>20475.000000000004</v>
      </c>
      <c r="X70" t="s">
        <v>40</v>
      </c>
      <c r="Y70" t="s">
        <v>40</v>
      </c>
      <c r="Z70">
        <v>3093</v>
      </c>
      <c r="AA70">
        <v>3094</v>
      </c>
      <c r="AB70" t="s">
        <v>40</v>
      </c>
      <c r="AC70" t="s">
        <v>40</v>
      </c>
      <c r="AD70" t="s">
        <v>40</v>
      </c>
      <c r="AE70" t="s">
        <v>40</v>
      </c>
      <c r="AF70">
        <v>104</v>
      </c>
      <c r="AH70">
        <v>2022</v>
      </c>
    </row>
    <row r="71" spans="1:34" x14ac:dyDescent="0.25">
      <c r="A71" t="s">
        <v>59</v>
      </c>
      <c r="B71" t="s">
        <v>322</v>
      </c>
      <c r="C71" t="s">
        <v>382</v>
      </c>
      <c r="D71" t="s">
        <v>382</v>
      </c>
      <c r="E71" t="s">
        <v>60</v>
      </c>
      <c r="G71" t="s">
        <v>61</v>
      </c>
      <c r="H71" t="s">
        <v>345</v>
      </c>
      <c r="I71" t="s">
        <v>400</v>
      </c>
      <c r="J71">
        <v>1</v>
      </c>
      <c r="L71" t="s">
        <v>62</v>
      </c>
      <c r="M71" t="s">
        <v>63</v>
      </c>
      <c r="N71">
        <v>2</v>
      </c>
      <c r="O71">
        <v>36</v>
      </c>
      <c r="P71">
        <v>1.5</v>
      </c>
      <c r="Q71">
        <v>115</v>
      </c>
      <c r="R71">
        <f t="shared" si="5"/>
        <v>0.9</v>
      </c>
      <c r="S71">
        <f t="shared" si="6"/>
        <v>103.5</v>
      </c>
      <c r="U71">
        <f t="shared" si="7"/>
        <v>103.5</v>
      </c>
      <c r="V71">
        <f t="shared" si="8"/>
        <v>103500</v>
      </c>
      <c r="W71">
        <f t="shared" si="9"/>
        <v>8625</v>
      </c>
      <c r="AH71">
        <v>2022</v>
      </c>
    </row>
    <row r="72" spans="1:34" x14ac:dyDescent="0.25">
      <c r="A72" t="s">
        <v>59</v>
      </c>
      <c r="B72" t="s">
        <v>322</v>
      </c>
      <c r="C72" t="s">
        <v>382</v>
      </c>
      <c r="D72" t="s">
        <v>382</v>
      </c>
      <c r="E72" t="s">
        <v>60</v>
      </c>
      <c r="G72" t="s">
        <v>61</v>
      </c>
      <c r="H72" t="s">
        <v>401</v>
      </c>
      <c r="I72" t="s">
        <v>402</v>
      </c>
      <c r="J72">
        <v>1</v>
      </c>
      <c r="L72" t="s">
        <v>62</v>
      </c>
      <c r="M72" t="s">
        <v>63</v>
      </c>
      <c r="N72">
        <v>2</v>
      </c>
      <c r="O72">
        <v>36</v>
      </c>
      <c r="P72">
        <v>3</v>
      </c>
      <c r="Q72">
        <v>115</v>
      </c>
      <c r="R72">
        <f t="shared" si="5"/>
        <v>1.8</v>
      </c>
      <c r="S72">
        <f t="shared" si="6"/>
        <v>207</v>
      </c>
      <c r="U72">
        <f t="shared" si="7"/>
        <v>207</v>
      </c>
      <c r="V72">
        <f t="shared" si="8"/>
        <v>207000</v>
      </c>
      <c r="W72">
        <f t="shared" si="9"/>
        <v>17250</v>
      </c>
      <c r="AH72">
        <v>2022</v>
      </c>
    </row>
    <row r="73" spans="1:34" x14ac:dyDescent="0.25">
      <c r="A73" t="s">
        <v>59</v>
      </c>
      <c r="B73" t="s">
        <v>322</v>
      </c>
      <c r="C73" t="s">
        <v>382</v>
      </c>
      <c r="D73" t="s">
        <v>382</v>
      </c>
      <c r="E73" t="s">
        <v>60</v>
      </c>
      <c r="G73" t="s">
        <v>61</v>
      </c>
      <c r="H73" t="s">
        <v>403</v>
      </c>
      <c r="I73" t="s">
        <v>404</v>
      </c>
      <c r="J73">
        <v>1</v>
      </c>
      <c r="L73" t="s">
        <v>62</v>
      </c>
      <c r="M73" t="s">
        <v>76</v>
      </c>
      <c r="N73">
        <v>3</v>
      </c>
      <c r="O73">
        <v>32</v>
      </c>
      <c r="P73">
        <v>3</v>
      </c>
      <c r="Q73">
        <v>55</v>
      </c>
      <c r="R73">
        <f t="shared" si="5"/>
        <v>1.6</v>
      </c>
      <c r="S73">
        <f t="shared" si="6"/>
        <v>88</v>
      </c>
      <c r="U73">
        <f t="shared" si="7"/>
        <v>88</v>
      </c>
      <c r="V73">
        <f t="shared" si="8"/>
        <v>88000</v>
      </c>
      <c r="W73">
        <f t="shared" si="9"/>
        <v>7333.333333333333</v>
      </c>
      <c r="X73" t="s">
        <v>40</v>
      </c>
      <c r="Y73" t="s">
        <v>40</v>
      </c>
      <c r="Z73">
        <v>3093</v>
      </c>
      <c r="AA73">
        <v>3094</v>
      </c>
      <c r="AB73" t="s">
        <v>40</v>
      </c>
      <c r="AC73" t="s">
        <v>40</v>
      </c>
      <c r="AD73" t="s">
        <v>40</v>
      </c>
      <c r="AE73" t="s">
        <v>40</v>
      </c>
      <c r="AF73">
        <v>104</v>
      </c>
      <c r="AH73">
        <v>2022</v>
      </c>
    </row>
    <row r="74" spans="1:34" x14ac:dyDescent="0.25">
      <c r="A74" t="s">
        <v>59</v>
      </c>
      <c r="B74" t="s">
        <v>322</v>
      </c>
      <c r="C74" t="s">
        <v>382</v>
      </c>
      <c r="D74" t="s">
        <v>382</v>
      </c>
      <c r="E74" t="s">
        <v>60</v>
      </c>
      <c r="G74" t="s">
        <v>61</v>
      </c>
      <c r="H74" t="s">
        <v>405</v>
      </c>
      <c r="I74" t="s">
        <v>406</v>
      </c>
      <c r="J74">
        <v>1</v>
      </c>
      <c r="L74" t="s">
        <v>62</v>
      </c>
      <c r="M74" t="s">
        <v>76</v>
      </c>
      <c r="N74">
        <v>3</v>
      </c>
      <c r="O74">
        <v>32</v>
      </c>
      <c r="P74">
        <v>3</v>
      </c>
      <c r="Q74">
        <v>55</v>
      </c>
      <c r="R74">
        <f t="shared" si="5"/>
        <v>1.6</v>
      </c>
      <c r="S74">
        <f t="shared" si="6"/>
        <v>88</v>
      </c>
      <c r="U74">
        <f t="shared" si="7"/>
        <v>88</v>
      </c>
      <c r="V74">
        <f t="shared" si="8"/>
        <v>88000</v>
      </c>
      <c r="W74">
        <f t="shared" si="9"/>
        <v>7333.333333333333</v>
      </c>
      <c r="X74" t="s">
        <v>40</v>
      </c>
      <c r="Y74" t="s">
        <v>40</v>
      </c>
      <c r="Z74">
        <v>3093</v>
      </c>
      <c r="AA74">
        <v>3094</v>
      </c>
      <c r="AB74" t="s">
        <v>40</v>
      </c>
      <c r="AC74" t="s">
        <v>40</v>
      </c>
      <c r="AD74" t="s">
        <v>40</v>
      </c>
      <c r="AE74" t="s">
        <v>40</v>
      </c>
      <c r="AF74">
        <v>104</v>
      </c>
      <c r="AH74">
        <v>2022</v>
      </c>
    </row>
    <row r="75" spans="1:34" x14ac:dyDescent="0.25">
      <c r="A75" t="s">
        <v>59</v>
      </c>
      <c r="B75" t="s">
        <v>322</v>
      </c>
      <c r="C75" t="s">
        <v>382</v>
      </c>
      <c r="D75" t="s">
        <v>382</v>
      </c>
      <c r="E75" t="s">
        <v>60</v>
      </c>
      <c r="G75" t="s">
        <v>61</v>
      </c>
      <c r="H75" t="s">
        <v>407</v>
      </c>
      <c r="I75" t="s">
        <v>408</v>
      </c>
      <c r="J75">
        <v>1</v>
      </c>
      <c r="L75" t="s">
        <v>62</v>
      </c>
      <c r="M75" t="s">
        <v>76</v>
      </c>
      <c r="N75">
        <v>3</v>
      </c>
      <c r="O75">
        <v>32</v>
      </c>
      <c r="P75">
        <v>4.5</v>
      </c>
      <c r="Q75">
        <v>91</v>
      </c>
      <c r="R75">
        <f t="shared" si="5"/>
        <v>2.4</v>
      </c>
      <c r="S75">
        <f t="shared" si="6"/>
        <v>218.4</v>
      </c>
      <c r="U75">
        <f t="shared" si="7"/>
        <v>218.4</v>
      </c>
      <c r="V75">
        <f t="shared" si="8"/>
        <v>218400</v>
      </c>
      <c r="W75">
        <f t="shared" si="9"/>
        <v>18200</v>
      </c>
      <c r="X75" t="s">
        <v>40</v>
      </c>
      <c r="Y75" t="s">
        <v>40</v>
      </c>
      <c r="Z75">
        <v>3093</v>
      </c>
      <c r="AA75">
        <v>3094</v>
      </c>
      <c r="AB75" t="s">
        <v>40</v>
      </c>
      <c r="AC75" t="s">
        <v>40</v>
      </c>
      <c r="AD75" t="s">
        <v>40</v>
      </c>
      <c r="AE75" t="s">
        <v>40</v>
      </c>
      <c r="AF75">
        <v>104</v>
      </c>
      <c r="AH75">
        <v>2022</v>
      </c>
    </row>
    <row r="76" spans="1:34" x14ac:dyDescent="0.25">
      <c r="A76" t="s">
        <v>59</v>
      </c>
      <c r="B76" t="s">
        <v>322</v>
      </c>
      <c r="C76" t="s">
        <v>382</v>
      </c>
      <c r="D76" t="s">
        <v>382</v>
      </c>
      <c r="E76" t="s">
        <v>60</v>
      </c>
      <c r="G76" t="s">
        <v>61</v>
      </c>
      <c r="H76" t="s">
        <v>409</v>
      </c>
      <c r="I76" t="s">
        <v>410</v>
      </c>
      <c r="J76">
        <v>1</v>
      </c>
      <c r="L76" t="s">
        <v>62</v>
      </c>
      <c r="M76" t="s">
        <v>76</v>
      </c>
      <c r="N76">
        <v>3</v>
      </c>
      <c r="O76">
        <v>32</v>
      </c>
      <c r="P76">
        <v>6</v>
      </c>
      <c r="Q76">
        <v>82</v>
      </c>
      <c r="R76">
        <f t="shared" si="5"/>
        <v>3.2</v>
      </c>
      <c r="S76">
        <f t="shared" si="6"/>
        <v>262.40000000000003</v>
      </c>
      <c r="U76">
        <f t="shared" si="7"/>
        <v>262.40000000000003</v>
      </c>
      <c r="V76">
        <f t="shared" si="8"/>
        <v>262400.00000000006</v>
      </c>
      <c r="W76">
        <f t="shared" si="9"/>
        <v>21866.666666666672</v>
      </c>
      <c r="X76" t="s">
        <v>40</v>
      </c>
      <c r="Y76" t="s">
        <v>40</v>
      </c>
      <c r="Z76">
        <v>3093</v>
      </c>
      <c r="AA76">
        <v>3094</v>
      </c>
      <c r="AB76" t="s">
        <v>40</v>
      </c>
      <c r="AC76" t="s">
        <v>40</v>
      </c>
      <c r="AD76" t="s">
        <v>40</v>
      </c>
      <c r="AE76" t="s">
        <v>40</v>
      </c>
      <c r="AF76">
        <v>104</v>
      </c>
      <c r="AH76">
        <v>2022</v>
      </c>
    </row>
    <row r="77" spans="1:34" x14ac:dyDescent="0.25">
      <c r="A77" t="s">
        <v>59</v>
      </c>
      <c r="B77" t="s">
        <v>322</v>
      </c>
      <c r="C77" t="s">
        <v>382</v>
      </c>
      <c r="D77" t="s">
        <v>382</v>
      </c>
      <c r="E77" t="s">
        <v>60</v>
      </c>
      <c r="G77" t="s">
        <v>61</v>
      </c>
      <c r="H77" t="s">
        <v>411</v>
      </c>
      <c r="I77" t="s">
        <v>412</v>
      </c>
      <c r="J77">
        <v>1</v>
      </c>
      <c r="L77" t="s">
        <v>62</v>
      </c>
      <c r="M77" t="s">
        <v>76</v>
      </c>
      <c r="N77">
        <v>3</v>
      </c>
      <c r="O77">
        <v>32</v>
      </c>
      <c r="P77">
        <v>12</v>
      </c>
      <c r="Q77">
        <v>115</v>
      </c>
      <c r="R77">
        <f t="shared" si="5"/>
        <v>6.4</v>
      </c>
      <c r="S77">
        <f t="shared" si="6"/>
        <v>736</v>
      </c>
      <c r="U77">
        <f t="shared" si="7"/>
        <v>736</v>
      </c>
      <c r="V77">
        <f t="shared" si="8"/>
        <v>736000</v>
      </c>
      <c r="W77">
        <f t="shared" si="9"/>
        <v>61333.333333333336</v>
      </c>
      <c r="AH77">
        <v>2022</v>
      </c>
    </row>
    <row r="78" spans="1:34" x14ac:dyDescent="0.25">
      <c r="A78" t="s">
        <v>59</v>
      </c>
      <c r="B78" t="s">
        <v>322</v>
      </c>
      <c r="C78" t="s">
        <v>382</v>
      </c>
      <c r="D78" t="s">
        <v>382</v>
      </c>
      <c r="E78" t="s">
        <v>60</v>
      </c>
      <c r="G78" t="s">
        <v>61</v>
      </c>
      <c r="H78" t="s">
        <v>357</v>
      </c>
      <c r="I78" t="s">
        <v>413</v>
      </c>
      <c r="J78">
        <v>1</v>
      </c>
      <c r="L78" t="s">
        <v>62</v>
      </c>
      <c r="M78" t="s">
        <v>76</v>
      </c>
      <c r="N78">
        <v>3</v>
      </c>
      <c r="O78">
        <v>32</v>
      </c>
      <c r="P78">
        <v>1.5</v>
      </c>
      <c r="Q78">
        <v>115</v>
      </c>
      <c r="R78">
        <f t="shared" si="5"/>
        <v>0.8</v>
      </c>
      <c r="S78">
        <f t="shared" si="6"/>
        <v>92</v>
      </c>
      <c r="U78">
        <f t="shared" si="7"/>
        <v>92</v>
      </c>
      <c r="V78">
        <f t="shared" si="8"/>
        <v>92000</v>
      </c>
      <c r="W78">
        <f t="shared" si="9"/>
        <v>7666.666666666667</v>
      </c>
      <c r="AH78">
        <v>2022</v>
      </c>
    </row>
    <row r="79" spans="1:34" x14ac:dyDescent="0.25">
      <c r="A79" t="s">
        <v>59</v>
      </c>
      <c r="B79" t="s">
        <v>322</v>
      </c>
      <c r="C79" t="s">
        <v>382</v>
      </c>
      <c r="D79" t="s">
        <v>382</v>
      </c>
      <c r="E79" t="s">
        <v>60</v>
      </c>
      <c r="G79" t="s">
        <v>61</v>
      </c>
      <c r="H79" t="s">
        <v>414</v>
      </c>
      <c r="I79" t="s">
        <v>415</v>
      </c>
      <c r="J79">
        <v>1</v>
      </c>
      <c r="L79" t="s">
        <v>62</v>
      </c>
      <c r="M79" t="s">
        <v>63</v>
      </c>
      <c r="N79">
        <v>4</v>
      </c>
      <c r="O79">
        <v>30</v>
      </c>
      <c r="P79">
        <v>4.5</v>
      </c>
      <c r="Q79">
        <v>55</v>
      </c>
      <c r="R79">
        <f t="shared" si="5"/>
        <v>2.25</v>
      </c>
      <c r="S79">
        <f t="shared" si="6"/>
        <v>123.75</v>
      </c>
      <c r="U79">
        <f t="shared" si="7"/>
        <v>123.75</v>
      </c>
      <c r="V79">
        <f t="shared" si="8"/>
        <v>123750</v>
      </c>
      <c r="W79">
        <f t="shared" si="9"/>
        <v>10312.5</v>
      </c>
      <c r="Z79">
        <v>3093</v>
      </c>
      <c r="AA79">
        <v>3094</v>
      </c>
      <c r="AF79">
        <v>104</v>
      </c>
      <c r="AH79">
        <v>2022</v>
      </c>
    </row>
    <row r="80" spans="1:34" x14ac:dyDescent="0.25">
      <c r="A80" t="s">
        <v>59</v>
      </c>
      <c r="B80" t="s">
        <v>322</v>
      </c>
      <c r="C80" t="s">
        <v>382</v>
      </c>
      <c r="D80" t="s">
        <v>382</v>
      </c>
      <c r="E80" t="s">
        <v>60</v>
      </c>
      <c r="G80" t="s">
        <v>61</v>
      </c>
      <c r="H80" t="s">
        <v>416</v>
      </c>
      <c r="I80" t="s">
        <v>417</v>
      </c>
      <c r="J80">
        <v>1</v>
      </c>
      <c r="L80" t="s">
        <v>62</v>
      </c>
      <c r="M80" t="s">
        <v>63</v>
      </c>
      <c r="N80">
        <v>4</v>
      </c>
      <c r="O80">
        <v>30</v>
      </c>
      <c r="P80">
        <v>9</v>
      </c>
      <c r="Q80">
        <v>82</v>
      </c>
      <c r="R80">
        <f t="shared" si="5"/>
        <v>4.5</v>
      </c>
      <c r="S80">
        <f t="shared" si="6"/>
        <v>369</v>
      </c>
      <c r="U80">
        <f t="shared" si="7"/>
        <v>369</v>
      </c>
      <c r="V80">
        <f t="shared" si="8"/>
        <v>369000</v>
      </c>
      <c r="W80">
        <f t="shared" si="9"/>
        <v>30750</v>
      </c>
      <c r="Z80">
        <v>3093</v>
      </c>
      <c r="AA80">
        <v>3094</v>
      </c>
      <c r="AF80">
        <v>104</v>
      </c>
      <c r="AH80">
        <v>2022</v>
      </c>
    </row>
    <row r="81" spans="1:34" x14ac:dyDescent="0.25">
      <c r="A81" t="s">
        <v>59</v>
      </c>
      <c r="B81" t="s">
        <v>322</v>
      </c>
      <c r="C81" t="s">
        <v>382</v>
      </c>
      <c r="D81" t="s">
        <v>382</v>
      </c>
      <c r="E81" t="s">
        <v>60</v>
      </c>
      <c r="G81" t="s">
        <v>61</v>
      </c>
      <c r="H81" t="s">
        <v>374</v>
      </c>
      <c r="I81" t="s">
        <v>418</v>
      </c>
      <c r="J81">
        <v>1</v>
      </c>
      <c r="L81" t="s">
        <v>62</v>
      </c>
      <c r="M81" t="s">
        <v>63</v>
      </c>
      <c r="N81">
        <v>4</v>
      </c>
      <c r="O81">
        <v>30</v>
      </c>
      <c r="P81">
        <v>1.5</v>
      </c>
      <c r="Q81">
        <v>115</v>
      </c>
      <c r="R81">
        <f t="shared" si="5"/>
        <v>0.75</v>
      </c>
      <c r="S81">
        <f t="shared" si="6"/>
        <v>86.25</v>
      </c>
      <c r="U81">
        <f t="shared" si="7"/>
        <v>86.25</v>
      </c>
      <c r="V81">
        <f t="shared" si="8"/>
        <v>86250</v>
      </c>
      <c r="W81">
        <f t="shared" si="9"/>
        <v>7187.5</v>
      </c>
      <c r="AH81">
        <v>2022</v>
      </c>
    </row>
    <row r="82" spans="1:34" x14ac:dyDescent="0.25">
      <c r="A82" t="s">
        <v>59</v>
      </c>
      <c r="B82" t="s">
        <v>322</v>
      </c>
      <c r="C82" t="s">
        <v>382</v>
      </c>
      <c r="D82" t="s">
        <v>382</v>
      </c>
      <c r="E82" t="s">
        <v>60</v>
      </c>
      <c r="G82" t="s">
        <v>61</v>
      </c>
      <c r="H82" t="s">
        <v>419</v>
      </c>
      <c r="I82" t="s">
        <v>420</v>
      </c>
      <c r="J82">
        <v>1</v>
      </c>
      <c r="L82" t="s">
        <v>62</v>
      </c>
      <c r="M82" t="s">
        <v>63</v>
      </c>
      <c r="N82">
        <v>4</v>
      </c>
      <c r="O82">
        <v>30</v>
      </c>
      <c r="P82">
        <v>4.5</v>
      </c>
      <c r="Q82">
        <v>130</v>
      </c>
      <c r="R82">
        <f t="shared" si="5"/>
        <v>2.25</v>
      </c>
      <c r="S82">
        <f t="shared" si="6"/>
        <v>292.5</v>
      </c>
      <c r="U82">
        <f t="shared" si="7"/>
        <v>292.5</v>
      </c>
      <c r="V82">
        <f t="shared" si="8"/>
        <v>292500</v>
      </c>
      <c r="W82">
        <f t="shared" si="9"/>
        <v>24375</v>
      </c>
      <c r="AH82">
        <v>2022</v>
      </c>
    </row>
    <row r="83" spans="1:34" x14ac:dyDescent="0.25">
      <c r="A83" t="s">
        <v>59</v>
      </c>
      <c r="B83" t="s">
        <v>322</v>
      </c>
      <c r="C83" t="s">
        <v>382</v>
      </c>
      <c r="D83" t="s">
        <v>382</v>
      </c>
      <c r="E83" t="s">
        <v>60</v>
      </c>
      <c r="G83" t="s">
        <v>61</v>
      </c>
      <c r="H83" t="s">
        <v>421</v>
      </c>
      <c r="I83" t="s">
        <v>422</v>
      </c>
      <c r="J83">
        <v>1</v>
      </c>
      <c r="L83" t="s">
        <v>62</v>
      </c>
      <c r="M83" t="s">
        <v>63</v>
      </c>
      <c r="N83">
        <v>4</v>
      </c>
      <c r="O83">
        <v>30</v>
      </c>
      <c r="P83">
        <v>10.5</v>
      </c>
      <c r="Q83">
        <v>115</v>
      </c>
      <c r="R83">
        <f t="shared" si="5"/>
        <v>5.25</v>
      </c>
      <c r="S83">
        <f t="shared" si="6"/>
        <v>603.75</v>
      </c>
      <c r="U83">
        <f t="shared" si="7"/>
        <v>603.75</v>
      </c>
      <c r="V83">
        <f t="shared" si="8"/>
        <v>603750</v>
      </c>
      <c r="W83">
        <f t="shared" si="9"/>
        <v>50312.5</v>
      </c>
      <c r="AH83">
        <v>2022</v>
      </c>
    </row>
    <row r="84" spans="1:34" x14ac:dyDescent="0.25">
      <c r="A84" t="s">
        <v>59</v>
      </c>
      <c r="B84" t="s">
        <v>322</v>
      </c>
      <c r="C84" t="s">
        <v>382</v>
      </c>
      <c r="D84" t="s">
        <v>382</v>
      </c>
      <c r="E84" t="s">
        <v>60</v>
      </c>
      <c r="G84" t="s">
        <v>61</v>
      </c>
      <c r="H84" t="s">
        <v>423</v>
      </c>
      <c r="I84" t="s">
        <v>424</v>
      </c>
      <c r="J84">
        <v>1</v>
      </c>
      <c r="L84" t="s">
        <v>62</v>
      </c>
      <c r="M84" t="s">
        <v>76</v>
      </c>
      <c r="N84">
        <v>5</v>
      </c>
      <c r="O84">
        <v>28</v>
      </c>
      <c r="P84">
        <v>3</v>
      </c>
      <c r="Q84">
        <v>55</v>
      </c>
      <c r="R84">
        <f t="shared" si="5"/>
        <v>1.4</v>
      </c>
      <c r="S84">
        <f t="shared" si="6"/>
        <v>77</v>
      </c>
      <c r="U84">
        <f t="shared" si="7"/>
        <v>77</v>
      </c>
      <c r="V84">
        <f t="shared" si="8"/>
        <v>77000</v>
      </c>
      <c r="W84">
        <f t="shared" si="9"/>
        <v>6416.666666666667</v>
      </c>
      <c r="Z84">
        <v>3093</v>
      </c>
      <c r="AA84">
        <v>3094</v>
      </c>
      <c r="AF84">
        <v>104</v>
      </c>
      <c r="AH84">
        <v>2022</v>
      </c>
    </row>
    <row r="85" spans="1:34" x14ac:dyDescent="0.25">
      <c r="A85" t="s">
        <v>59</v>
      </c>
      <c r="B85" t="s">
        <v>322</v>
      </c>
      <c r="C85" t="s">
        <v>382</v>
      </c>
      <c r="D85" t="s">
        <v>382</v>
      </c>
      <c r="E85" t="s">
        <v>60</v>
      </c>
      <c r="G85" t="s">
        <v>61</v>
      </c>
      <c r="H85" t="s">
        <v>425</v>
      </c>
      <c r="I85" t="s">
        <v>426</v>
      </c>
      <c r="J85">
        <v>1</v>
      </c>
      <c r="L85" t="s">
        <v>62</v>
      </c>
      <c r="M85" t="s">
        <v>76</v>
      </c>
      <c r="N85">
        <v>5</v>
      </c>
      <c r="O85">
        <v>28</v>
      </c>
      <c r="P85">
        <v>4.5</v>
      </c>
      <c r="Q85">
        <v>91</v>
      </c>
      <c r="R85">
        <f t="shared" si="5"/>
        <v>2.1</v>
      </c>
      <c r="S85">
        <f t="shared" si="6"/>
        <v>191.1</v>
      </c>
      <c r="U85">
        <f t="shared" si="7"/>
        <v>191.1</v>
      </c>
      <c r="V85">
        <f t="shared" si="8"/>
        <v>191100</v>
      </c>
      <c r="W85">
        <f t="shared" si="9"/>
        <v>15925</v>
      </c>
      <c r="Z85">
        <v>3093</v>
      </c>
      <c r="AA85">
        <v>3094</v>
      </c>
      <c r="AF85">
        <v>104</v>
      </c>
      <c r="AH85">
        <v>2022</v>
      </c>
    </row>
    <row r="86" spans="1:34" x14ac:dyDescent="0.25">
      <c r="A86" t="s">
        <v>59</v>
      </c>
      <c r="B86" t="s">
        <v>322</v>
      </c>
      <c r="C86" t="s">
        <v>382</v>
      </c>
      <c r="D86" t="s">
        <v>382</v>
      </c>
      <c r="E86" t="s">
        <v>60</v>
      </c>
      <c r="G86" t="s">
        <v>61</v>
      </c>
      <c r="H86" t="s">
        <v>427</v>
      </c>
      <c r="I86" t="s">
        <v>428</v>
      </c>
      <c r="J86">
        <v>1</v>
      </c>
      <c r="L86" t="s">
        <v>62</v>
      </c>
      <c r="M86" t="s">
        <v>76</v>
      </c>
      <c r="N86">
        <v>5</v>
      </c>
      <c r="O86">
        <v>28</v>
      </c>
      <c r="P86">
        <v>10.5</v>
      </c>
      <c r="Q86">
        <v>130</v>
      </c>
      <c r="R86">
        <f t="shared" si="5"/>
        <v>4.9000000000000004</v>
      </c>
      <c r="S86">
        <f t="shared" si="6"/>
        <v>637</v>
      </c>
      <c r="U86">
        <f t="shared" si="7"/>
        <v>637</v>
      </c>
      <c r="V86">
        <f t="shared" si="8"/>
        <v>637000</v>
      </c>
      <c r="W86">
        <f t="shared" si="9"/>
        <v>53083.333333333336</v>
      </c>
      <c r="Z86">
        <v>3093</v>
      </c>
      <c r="AA86">
        <v>3094</v>
      </c>
      <c r="AF86">
        <v>104</v>
      </c>
      <c r="AH86">
        <v>2022</v>
      </c>
    </row>
    <row r="87" spans="1:34" x14ac:dyDescent="0.25">
      <c r="A87" t="s">
        <v>59</v>
      </c>
      <c r="B87" t="s">
        <v>322</v>
      </c>
      <c r="C87" t="s">
        <v>382</v>
      </c>
      <c r="D87" t="s">
        <v>382</v>
      </c>
      <c r="E87" t="s">
        <v>60</v>
      </c>
      <c r="G87" t="s">
        <v>61</v>
      </c>
      <c r="H87" t="s">
        <v>429</v>
      </c>
      <c r="I87" t="s">
        <v>430</v>
      </c>
      <c r="J87">
        <v>1</v>
      </c>
      <c r="L87" t="s">
        <v>62</v>
      </c>
      <c r="M87" t="s">
        <v>76</v>
      </c>
      <c r="N87">
        <v>5</v>
      </c>
      <c r="O87">
        <v>28</v>
      </c>
      <c r="P87">
        <v>12</v>
      </c>
      <c r="Q87">
        <v>115</v>
      </c>
      <c r="R87">
        <f t="shared" si="5"/>
        <v>5.6</v>
      </c>
      <c r="S87">
        <f t="shared" si="6"/>
        <v>644</v>
      </c>
      <c r="U87">
        <f t="shared" si="7"/>
        <v>644</v>
      </c>
      <c r="V87">
        <f t="shared" si="8"/>
        <v>644000</v>
      </c>
      <c r="W87">
        <f t="shared" si="9"/>
        <v>53666.666666666664</v>
      </c>
      <c r="Z87">
        <v>3093</v>
      </c>
      <c r="AA87">
        <v>3094</v>
      </c>
      <c r="AF87">
        <v>104</v>
      </c>
      <c r="AH87">
        <v>2022</v>
      </c>
    </row>
    <row r="88" spans="1:34" x14ac:dyDescent="0.25">
      <c r="A88" t="s">
        <v>59</v>
      </c>
      <c r="B88" t="s">
        <v>322</v>
      </c>
      <c r="C88" t="s">
        <v>382</v>
      </c>
      <c r="D88" t="s">
        <v>382</v>
      </c>
      <c r="E88" t="s">
        <v>60</v>
      </c>
      <c r="G88" t="s">
        <v>61</v>
      </c>
      <c r="H88" t="s">
        <v>431</v>
      </c>
      <c r="I88" t="s">
        <v>432</v>
      </c>
      <c r="J88">
        <v>1</v>
      </c>
      <c r="L88" t="s">
        <v>62</v>
      </c>
      <c r="M88" t="s">
        <v>63</v>
      </c>
      <c r="N88">
        <v>6</v>
      </c>
      <c r="O88">
        <v>30</v>
      </c>
      <c r="P88">
        <v>6</v>
      </c>
      <c r="Q88">
        <v>115</v>
      </c>
      <c r="R88">
        <f t="shared" si="5"/>
        <v>3</v>
      </c>
      <c r="S88">
        <f t="shared" si="6"/>
        <v>345</v>
      </c>
      <c r="U88">
        <f t="shared" si="7"/>
        <v>345</v>
      </c>
      <c r="V88">
        <f t="shared" si="8"/>
        <v>345000</v>
      </c>
      <c r="W88">
        <f t="shared" si="9"/>
        <v>28750</v>
      </c>
      <c r="Z88">
        <v>3093</v>
      </c>
      <c r="AA88">
        <v>3094</v>
      </c>
      <c r="AF88">
        <v>104</v>
      </c>
      <c r="AH88">
        <v>2022</v>
      </c>
    </row>
    <row r="89" spans="1:34" x14ac:dyDescent="0.25">
      <c r="A89" t="s">
        <v>59</v>
      </c>
      <c r="B89" t="s">
        <v>322</v>
      </c>
      <c r="C89" t="s">
        <v>382</v>
      </c>
      <c r="D89" t="s">
        <v>382</v>
      </c>
      <c r="E89" t="s">
        <v>60</v>
      </c>
      <c r="G89" t="s">
        <v>61</v>
      </c>
      <c r="H89" t="s">
        <v>433</v>
      </c>
      <c r="I89" t="s">
        <v>434</v>
      </c>
      <c r="J89">
        <v>1</v>
      </c>
      <c r="L89" t="s">
        <v>62</v>
      </c>
      <c r="M89" t="s">
        <v>63</v>
      </c>
      <c r="N89">
        <v>6</v>
      </c>
      <c r="O89">
        <v>30</v>
      </c>
      <c r="P89">
        <v>3</v>
      </c>
      <c r="Q89">
        <v>130</v>
      </c>
      <c r="R89">
        <f t="shared" si="5"/>
        <v>1.5</v>
      </c>
      <c r="S89">
        <f t="shared" si="6"/>
        <v>195</v>
      </c>
      <c r="U89">
        <f t="shared" si="7"/>
        <v>195</v>
      </c>
      <c r="V89">
        <f t="shared" si="8"/>
        <v>195000</v>
      </c>
      <c r="W89">
        <f t="shared" si="9"/>
        <v>16250</v>
      </c>
      <c r="Z89">
        <v>3093</v>
      </c>
      <c r="AA89">
        <v>3094</v>
      </c>
      <c r="AF89">
        <v>104</v>
      </c>
      <c r="AH89">
        <v>2022</v>
      </c>
    </row>
    <row r="90" spans="1:34" x14ac:dyDescent="0.25">
      <c r="A90" t="s">
        <v>59</v>
      </c>
      <c r="B90" t="s">
        <v>322</v>
      </c>
      <c r="C90" t="s">
        <v>382</v>
      </c>
      <c r="D90" t="s">
        <v>382</v>
      </c>
      <c r="E90" t="s">
        <v>60</v>
      </c>
      <c r="G90" t="s">
        <v>61</v>
      </c>
      <c r="H90" t="s">
        <v>435</v>
      </c>
      <c r="I90" t="s">
        <v>436</v>
      </c>
      <c r="J90">
        <v>1</v>
      </c>
      <c r="L90" t="s">
        <v>62</v>
      </c>
      <c r="M90" t="s">
        <v>63</v>
      </c>
      <c r="N90">
        <v>6</v>
      </c>
      <c r="O90">
        <v>30</v>
      </c>
      <c r="P90">
        <v>6</v>
      </c>
      <c r="Q90">
        <v>115</v>
      </c>
      <c r="R90">
        <f t="shared" si="5"/>
        <v>3</v>
      </c>
      <c r="S90">
        <f t="shared" si="6"/>
        <v>345</v>
      </c>
      <c r="U90">
        <f t="shared" si="7"/>
        <v>345</v>
      </c>
      <c r="V90">
        <f t="shared" si="8"/>
        <v>345000</v>
      </c>
      <c r="W90">
        <f t="shared" si="9"/>
        <v>28750</v>
      </c>
      <c r="Z90">
        <v>3093</v>
      </c>
      <c r="AA90">
        <v>3094</v>
      </c>
      <c r="AF90">
        <v>104</v>
      </c>
      <c r="AH90">
        <v>2022</v>
      </c>
    </row>
    <row r="91" spans="1:34" x14ac:dyDescent="0.25">
      <c r="A91" t="s">
        <v>59</v>
      </c>
      <c r="B91" t="s">
        <v>322</v>
      </c>
      <c r="C91" t="s">
        <v>382</v>
      </c>
      <c r="D91" t="s">
        <v>382</v>
      </c>
      <c r="E91" t="s">
        <v>60</v>
      </c>
      <c r="G91" t="s">
        <v>61</v>
      </c>
      <c r="H91" t="s">
        <v>437</v>
      </c>
      <c r="I91" t="s">
        <v>438</v>
      </c>
      <c r="J91">
        <v>1</v>
      </c>
      <c r="L91" t="s">
        <v>62</v>
      </c>
      <c r="M91" t="s">
        <v>63</v>
      </c>
      <c r="N91">
        <v>6</v>
      </c>
      <c r="O91">
        <v>30</v>
      </c>
      <c r="P91">
        <v>6</v>
      </c>
      <c r="Q91">
        <v>130</v>
      </c>
      <c r="R91">
        <f t="shared" si="5"/>
        <v>3</v>
      </c>
      <c r="S91">
        <f t="shared" si="6"/>
        <v>390</v>
      </c>
      <c r="U91">
        <f t="shared" si="7"/>
        <v>390</v>
      </c>
      <c r="V91">
        <f t="shared" si="8"/>
        <v>390000</v>
      </c>
      <c r="W91">
        <f t="shared" si="9"/>
        <v>32500</v>
      </c>
      <c r="Z91">
        <v>3093</v>
      </c>
      <c r="AA91">
        <v>3094</v>
      </c>
      <c r="AF91">
        <v>104</v>
      </c>
      <c r="AH91">
        <v>2022</v>
      </c>
    </row>
    <row r="92" spans="1:34" x14ac:dyDescent="0.25">
      <c r="A92" t="s">
        <v>59</v>
      </c>
      <c r="B92" t="s">
        <v>322</v>
      </c>
      <c r="C92" t="s">
        <v>382</v>
      </c>
      <c r="D92" t="s">
        <v>382</v>
      </c>
      <c r="E92" t="s">
        <v>60</v>
      </c>
      <c r="G92" t="s">
        <v>61</v>
      </c>
      <c r="H92" t="s">
        <v>439</v>
      </c>
      <c r="I92" t="s">
        <v>440</v>
      </c>
      <c r="J92">
        <v>1</v>
      </c>
      <c r="L92" t="s">
        <v>62</v>
      </c>
      <c r="M92" t="s">
        <v>63</v>
      </c>
      <c r="N92">
        <v>6</v>
      </c>
      <c r="O92">
        <v>30</v>
      </c>
      <c r="P92">
        <v>4.5</v>
      </c>
      <c r="Q92">
        <v>130</v>
      </c>
      <c r="R92">
        <f t="shared" si="5"/>
        <v>2.25</v>
      </c>
      <c r="S92">
        <f t="shared" si="6"/>
        <v>292.5</v>
      </c>
      <c r="U92">
        <f t="shared" si="7"/>
        <v>292.5</v>
      </c>
      <c r="V92">
        <f t="shared" si="8"/>
        <v>292500</v>
      </c>
      <c r="W92">
        <f t="shared" si="9"/>
        <v>24375</v>
      </c>
      <c r="Z92">
        <v>3093</v>
      </c>
      <c r="AA92">
        <v>3094</v>
      </c>
      <c r="AF92">
        <v>104</v>
      </c>
      <c r="AH92">
        <v>2022</v>
      </c>
    </row>
    <row r="93" spans="1:34" ht="45" x14ac:dyDescent="0.25">
      <c r="A93" t="s">
        <v>59</v>
      </c>
      <c r="B93" t="s">
        <v>322</v>
      </c>
      <c r="C93" t="s">
        <v>382</v>
      </c>
      <c r="D93" t="s">
        <v>382</v>
      </c>
      <c r="E93" t="s">
        <v>60</v>
      </c>
      <c r="G93" t="s">
        <v>61</v>
      </c>
      <c r="H93" s="89" t="s">
        <v>441</v>
      </c>
      <c r="I93" t="s">
        <v>442</v>
      </c>
      <c r="J93">
        <v>1</v>
      </c>
      <c r="L93" t="s">
        <v>62</v>
      </c>
      <c r="M93" t="s">
        <v>63</v>
      </c>
      <c r="N93">
        <v>6</v>
      </c>
      <c r="O93">
        <v>30</v>
      </c>
      <c r="P93">
        <v>4.5</v>
      </c>
      <c r="Q93">
        <v>91</v>
      </c>
      <c r="R93">
        <f t="shared" si="5"/>
        <v>2.25</v>
      </c>
      <c r="S93">
        <f t="shared" si="6"/>
        <v>204.75</v>
      </c>
      <c r="U93">
        <f t="shared" si="7"/>
        <v>204.75</v>
      </c>
      <c r="V93">
        <f t="shared" si="8"/>
        <v>204750</v>
      </c>
      <c r="W93">
        <f t="shared" si="9"/>
        <v>17062.5</v>
      </c>
      <c r="Z93">
        <v>3093</v>
      </c>
      <c r="AA93">
        <v>3094</v>
      </c>
      <c r="AF93">
        <v>104</v>
      </c>
      <c r="AH93">
        <v>2022</v>
      </c>
    </row>
    <row r="94" spans="1:34" x14ac:dyDescent="0.25">
      <c r="A94" t="s">
        <v>59</v>
      </c>
      <c r="B94" t="s">
        <v>322</v>
      </c>
      <c r="C94" t="s">
        <v>382</v>
      </c>
      <c r="D94" t="s">
        <v>382</v>
      </c>
      <c r="E94" t="s">
        <v>60</v>
      </c>
      <c r="G94" t="s">
        <v>61</v>
      </c>
      <c r="H94" t="s">
        <v>365</v>
      </c>
      <c r="I94" t="s">
        <v>40</v>
      </c>
      <c r="J94">
        <v>1</v>
      </c>
      <c r="L94" t="s">
        <v>124</v>
      </c>
      <c r="M94" t="s">
        <v>76</v>
      </c>
      <c r="N94">
        <v>7</v>
      </c>
      <c r="O94">
        <v>30</v>
      </c>
      <c r="P94">
        <v>7.5</v>
      </c>
      <c r="Q94">
        <v>115</v>
      </c>
      <c r="R94">
        <f t="shared" si="5"/>
        <v>3.75</v>
      </c>
      <c r="S94">
        <f t="shared" si="6"/>
        <v>431.25</v>
      </c>
      <c r="T94">
        <v>0</v>
      </c>
      <c r="U94">
        <f t="shared" si="7"/>
        <v>431.25</v>
      </c>
      <c r="V94">
        <f t="shared" si="8"/>
        <v>431250</v>
      </c>
      <c r="W94">
        <f t="shared" si="9"/>
        <v>35937.5</v>
      </c>
      <c r="X94" t="s">
        <v>40</v>
      </c>
      <c r="Y94" t="s">
        <v>40</v>
      </c>
      <c r="Z94">
        <v>3093</v>
      </c>
      <c r="AA94">
        <v>3094</v>
      </c>
      <c r="AB94" t="s">
        <v>40</v>
      </c>
      <c r="AC94" t="s">
        <v>40</v>
      </c>
      <c r="AD94" t="s">
        <v>40</v>
      </c>
      <c r="AE94" t="s">
        <v>40</v>
      </c>
      <c r="AF94">
        <v>104</v>
      </c>
      <c r="AH94">
        <v>2022</v>
      </c>
    </row>
    <row r="95" spans="1:34" x14ac:dyDescent="0.25">
      <c r="A95" t="s">
        <v>59</v>
      </c>
      <c r="B95" t="s">
        <v>322</v>
      </c>
      <c r="C95" t="s">
        <v>382</v>
      </c>
      <c r="D95" t="s">
        <v>382</v>
      </c>
      <c r="E95" t="s">
        <v>60</v>
      </c>
      <c r="G95" t="s">
        <v>61</v>
      </c>
      <c r="H95" t="s">
        <v>443</v>
      </c>
      <c r="I95" t="s">
        <v>444</v>
      </c>
      <c r="J95">
        <v>1</v>
      </c>
      <c r="L95" t="s">
        <v>62</v>
      </c>
      <c r="M95" t="s">
        <v>76</v>
      </c>
      <c r="N95">
        <v>7</v>
      </c>
      <c r="O95">
        <v>30</v>
      </c>
      <c r="P95">
        <v>3</v>
      </c>
      <c r="Q95">
        <v>55</v>
      </c>
      <c r="R95">
        <f t="shared" si="5"/>
        <v>1.5</v>
      </c>
      <c r="S95">
        <f t="shared" si="6"/>
        <v>82.5</v>
      </c>
      <c r="U95">
        <f t="shared" si="7"/>
        <v>82.5</v>
      </c>
      <c r="V95">
        <f t="shared" si="8"/>
        <v>82500</v>
      </c>
      <c r="W95">
        <f t="shared" si="9"/>
        <v>6875</v>
      </c>
      <c r="Z95">
        <v>3093</v>
      </c>
      <c r="AA95">
        <v>3094</v>
      </c>
      <c r="AF95">
        <v>104</v>
      </c>
      <c r="AH95">
        <v>2022</v>
      </c>
    </row>
    <row r="96" spans="1:34" x14ac:dyDescent="0.25">
      <c r="A96" t="s">
        <v>59</v>
      </c>
      <c r="B96" t="s">
        <v>322</v>
      </c>
      <c r="C96" t="s">
        <v>382</v>
      </c>
      <c r="D96" t="s">
        <v>382</v>
      </c>
      <c r="E96" t="s">
        <v>60</v>
      </c>
      <c r="G96" t="s">
        <v>61</v>
      </c>
      <c r="H96" t="s">
        <v>445</v>
      </c>
      <c r="I96" t="s">
        <v>446</v>
      </c>
      <c r="J96">
        <v>1</v>
      </c>
      <c r="L96" t="s">
        <v>62</v>
      </c>
      <c r="M96" t="s">
        <v>76</v>
      </c>
      <c r="N96">
        <v>7</v>
      </c>
      <c r="O96">
        <v>30</v>
      </c>
      <c r="P96">
        <v>6</v>
      </c>
      <c r="Q96">
        <v>115</v>
      </c>
      <c r="R96">
        <f t="shared" si="5"/>
        <v>3</v>
      </c>
      <c r="S96">
        <f t="shared" si="6"/>
        <v>345</v>
      </c>
      <c r="U96">
        <f t="shared" si="7"/>
        <v>345</v>
      </c>
      <c r="V96">
        <f t="shared" si="8"/>
        <v>345000</v>
      </c>
      <c r="W96">
        <f t="shared" si="9"/>
        <v>28750</v>
      </c>
      <c r="Z96">
        <v>3093</v>
      </c>
      <c r="AA96">
        <v>3094</v>
      </c>
      <c r="AF96">
        <v>104</v>
      </c>
      <c r="AH96">
        <v>2022</v>
      </c>
    </row>
    <row r="97" spans="1:34" x14ac:dyDescent="0.25">
      <c r="A97" t="s">
        <v>59</v>
      </c>
      <c r="B97" t="s">
        <v>322</v>
      </c>
      <c r="C97" t="s">
        <v>382</v>
      </c>
      <c r="D97" t="s">
        <v>382</v>
      </c>
      <c r="E97" t="s">
        <v>60</v>
      </c>
      <c r="G97" t="s">
        <v>61</v>
      </c>
      <c r="H97" t="s">
        <v>447</v>
      </c>
      <c r="I97" t="s">
        <v>448</v>
      </c>
      <c r="J97">
        <v>1</v>
      </c>
      <c r="L97" t="s">
        <v>62</v>
      </c>
      <c r="M97" t="s">
        <v>76</v>
      </c>
      <c r="N97">
        <v>7</v>
      </c>
      <c r="O97">
        <v>30</v>
      </c>
      <c r="P97">
        <v>7.5</v>
      </c>
      <c r="Q97">
        <v>115</v>
      </c>
      <c r="R97">
        <f t="shared" si="5"/>
        <v>3.75</v>
      </c>
      <c r="S97">
        <f t="shared" si="6"/>
        <v>431.25</v>
      </c>
      <c r="U97">
        <f t="shared" si="7"/>
        <v>431.25</v>
      </c>
      <c r="V97">
        <f t="shared" si="8"/>
        <v>431250</v>
      </c>
      <c r="W97">
        <f t="shared" si="9"/>
        <v>35937.5</v>
      </c>
      <c r="Z97">
        <v>3093</v>
      </c>
      <c r="AA97">
        <v>3094</v>
      </c>
      <c r="AF97">
        <v>104</v>
      </c>
      <c r="AH97">
        <v>2022</v>
      </c>
    </row>
    <row r="98" spans="1:34" x14ac:dyDescent="0.25">
      <c r="A98" t="s">
        <v>59</v>
      </c>
      <c r="B98" t="s">
        <v>322</v>
      </c>
      <c r="C98" t="s">
        <v>382</v>
      </c>
      <c r="D98" t="s">
        <v>382</v>
      </c>
      <c r="E98" t="s">
        <v>60</v>
      </c>
      <c r="G98" t="s">
        <v>61</v>
      </c>
      <c r="H98" t="s">
        <v>449</v>
      </c>
      <c r="I98" t="s">
        <v>450</v>
      </c>
      <c r="J98">
        <v>1</v>
      </c>
      <c r="L98" t="s">
        <v>62</v>
      </c>
      <c r="M98" t="s">
        <v>76</v>
      </c>
      <c r="N98">
        <v>7</v>
      </c>
      <c r="O98">
        <v>30</v>
      </c>
      <c r="P98">
        <v>6</v>
      </c>
      <c r="Q98">
        <v>130</v>
      </c>
      <c r="R98">
        <f t="shared" si="5"/>
        <v>3</v>
      </c>
      <c r="S98">
        <f t="shared" si="6"/>
        <v>390</v>
      </c>
      <c r="U98">
        <f t="shared" si="7"/>
        <v>390</v>
      </c>
      <c r="V98">
        <f t="shared" si="8"/>
        <v>390000</v>
      </c>
      <c r="W98">
        <f t="shared" si="9"/>
        <v>32500</v>
      </c>
      <c r="Z98">
        <v>3093</v>
      </c>
      <c r="AA98">
        <v>3094</v>
      </c>
      <c r="AF98">
        <v>104</v>
      </c>
      <c r="AH98">
        <v>2022</v>
      </c>
    </row>
    <row r="99" spans="1:34" x14ac:dyDescent="0.25">
      <c r="A99" t="s">
        <v>59</v>
      </c>
      <c r="B99" t="s">
        <v>322</v>
      </c>
      <c r="C99" t="s">
        <v>382</v>
      </c>
      <c r="D99" t="s">
        <v>382</v>
      </c>
      <c r="E99" t="s">
        <v>60</v>
      </c>
      <c r="G99" t="s">
        <v>61</v>
      </c>
      <c r="H99" t="s">
        <v>451</v>
      </c>
      <c r="I99" t="s">
        <v>452</v>
      </c>
      <c r="J99">
        <v>1</v>
      </c>
      <c r="L99" t="s">
        <v>62</v>
      </c>
      <c r="M99" t="s">
        <v>63</v>
      </c>
      <c r="N99">
        <v>8</v>
      </c>
      <c r="O99">
        <v>18</v>
      </c>
      <c r="P99">
        <v>30</v>
      </c>
      <c r="Q99">
        <v>130</v>
      </c>
      <c r="R99">
        <f t="shared" si="5"/>
        <v>9</v>
      </c>
      <c r="S99">
        <f t="shared" si="6"/>
        <v>1170</v>
      </c>
      <c r="T99">
        <v>0</v>
      </c>
      <c r="U99">
        <f t="shared" si="7"/>
        <v>1170</v>
      </c>
      <c r="V99">
        <f t="shared" si="8"/>
        <v>1170000</v>
      </c>
      <c r="W99">
        <f t="shared" si="9"/>
        <v>97500</v>
      </c>
      <c r="X99" t="s">
        <v>40</v>
      </c>
      <c r="Y99" t="s">
        <v>40</v>
      </c>
      <c r="Z99">
        <v>3093</v>
      </c>
      <c r="AA99">
        <v>3094</v>
      </c>
      <c r="AB99" t="s">
        <v>40</v>
      </c>
      <c r="AC99" t="s">
        <v>40</v>
      </c>
      <c r="AD99" t="s">
        <v>40</v>
      </c>
      <c r="AE99" t="s">
        <v>40</v>
      </c>
      <c r="AF99">
        <v>104</v>
      </c>
      <c r="AH99">
        <v>2022</v>
      </c>
    </row>
    <row r="100" spans="1:34" x14ac:dyDescent="0.25">
      <c r="A100" t="s">
        <v>59</v>
      </c>
      <c r="B100" t="s">
        <v>322</v>
      </c>
      <c r="C100" t="s">
        <v>382</v>
      </c>
      <c r="D100" t="s">
        <v>382</v>
      </c>
      <c r="E100" t="s">
        <v>60</v>
      </c>
      <c r="G100" t="s">
        <v>61</v>
      </c>
      <c r="H100" t="s">
        <v>455</v>
      </c>
      <c r="I100" t="s">
        <v>40</v>
      </c>
      <c r="J100">
        <v>1</v>
      </c>
      <c r="L100" t="s">
        <v>41</v>
      </c>
      <c r="M100" t="s">
        <v>40</v>
      </c>
      <c r="R100">
        <f t="shared" si="5"/>
        <v>0</v>
      </c>
      <c r="S100">
        <f t="shared" si="6"/>
        <v>0</v>
      </c>
      <c r="T100">
        <v>2118</v>
      </c>
      <c r="U100">
        <f t="shared" si="7"/>
        <v>2118</v>
      </c>
      <c r="V100">
        <f t="shared" si="8"/>
        <v>2118000</v>
      </c>
      <c r="W100">
        <f t="shared" si="9"/>
        <v>176500</v>
      </c>
      <c r="X100" t="s">
        <v>40</v>
      </c>
      <c r="Y100" t="s">
        <v>40</v>
      </c>
      <c r="Z100">
        <v>3093</v>
      </c>
      <c r="AA100">
        <v>3094</v>
      </c>
      <c r="AB100" t="s">
        <v>40</v>
      </c>
      <c r="AC100" t="s">
        <v>40</v>
      </c>
      <c r="AD100" t="s">
        <v>40</v>
      </c>
      <c r="AE100" t="s">
        <v>40</v>
      </c>
      <c r="AF100">
        <v>104</v>
      </c>
      <c r="AH100">
        <v>2022</v>
      </c>
    </row>
    <row r="101" spans="1:34" x14ac:dyDescent="0.25">
      <c r="A101" t="s">
        <v>59</v>
      </c>
      <c r="B101" t="s">
        <v>322</v>
      </c>
      <c r="C101" t="s">
        <v>382</v>
      </c>
      <c r="D101" t="s">
        <v>382</v>
      </c>
      <c r="E101" t="s">
        <v>60</v>
      </c>
      <c r="G101" t="s">
        <v>61</v>
      </c>
      <c r="H101" t="s">
        <v>381</v>
      </c>
      <c r="I101" t="s">
        <v>40</v>
      </c>
      <c r="J101">
        <v>1</v>
      </c>
      <c r="L101" t="s">
        <v>41</v>
      </c>
      <c r="O101">
        <v>2</v>
      </c>
      <c r="P101">
        <v>60</v>
      </c>
      <c r="Q101">
        <v>130</v>
      </c>
      <c r="R101">
        <f t="shared" si="5"/>
        <v>2</v>
      </c>
      <c r="S101">
        <f t="shared" si="6"/>
        <v>260</v>
      </c>
      <c r="T101">
        <v>0</v>
      </c>
      <c r="U101">
        <f t="shared" si="7"/>
        <v>260</v>
      </c>
      <c r="V101">
        <f t="shared" si="8"/>
        <v>260000</v>
      </c>
      <c r="W101">
        <f t="shared" si="9"/>
        <v>21666.666666666668</v>
      </c>
      <c r="X101" t="s">
        <v>40</v>
      </c>
      <c r="AH101">
        <v>2022</v>
      </c>
    </row>
    <row r="102" spans="1:34" x14ac:dyDescent="0.25">
      <c r="A102" t="s">
        <v>59</v>
      </c>
      <c r="B102" t="s">
        <v>322</v>
      </c>
      <c r="C102" t="s">
        <v>382</v>
      </c>
      <c r="D102" t="s">
        <v>382</v>
      </c>
      <c r="E102" t="s">
        <v>60</v>
      </c>
      <c r="G102" t="s">
        <v>61</v>
      </c>
      <c r="H102" t="s">
        <v>172</v>
      </c>
      <c r="I102" t="s">
        <v>40</v>
      </c>
      <c r="J102">
        <v>1</v>
      </c>
      <c r="L102" t="s">
        <v>124</v>
      </c>
      <c r="O102">
        <v>1</v>
      </c>
      <c r="P102">
        <v>60</v>
      </c>
      <c r="Q102">
        <v>130</v>
      </c>
      <c r="R102">
        <f t="shared" si="5"/>
        <v>1</v>
      </c>
      <c r="S102">
        <f t="shared" si="6"/>
        <v>130</v>
      </c>
      <c r="U102">
        <f t="shared" si="7"/>
        <v>130</v>
      </c>
      <c r="V102">
        <f t="shared" si="8"/>
        <v>130000</v>
      </c>
      <c r="W102">
        <f t="shared" si="9"/>
        <v>10833.333333333334</v>
      </c>
      <c r="Z102">
        <v>3093</v>
      </c>
      <c r="AA102">
        <v>3094</v>
      </c>
      <c r="AF102">
        <v>104</v>
      </c>
      <c r="AH102">
        <v>2022</v>
      </c>
    </row>
    <row r="103" spans="1:34" x14ac:dyDescent="0.25">
      <c r="A103" t="s">
        <v>36</v>
      </c>
      <c r="B103" t="s">
        <v>322</v>
      </c>
      <c r="C103" t="s">
        <v>453</v>
      </c>
      <c r="D103" t="s">
        <v>453</v>
      </c>
      <c r="E103" t="s">
        <v>40</v>
      </c>
      <c r="G103" t="s">
        <v>61</v>
      </c>
      <c r="H103" t="s">
        <v>49</v>
      </c>
      <c r="I103" t="s">
        <v>40</v>
      </c>
      <c r="J103">
        <v>1</v>
      </c>
      <c r="L103" t="s">
        <v>41</v>
      </c>
      <c r="M103" t="s">
        <v>40</v>
      </c>
      <c r="Q103">
        <v>0</v>
      </c>
      <c r="R103">
        <f t="shared" si="5"/>
        <v>0</v>
      </c>
      <c r="S103">
        <f t="shared" si="6"/>
        <v>0</v>
      </c>
      <c r="T103">
        <v>396</v>
      </c>
      <c r="U103">
        <f t="shared" si="7"/>
        <v>396</v>
      </c>
      <c r="V103">
        <f t="shared" si="8"/>
        <v>396000</v>
      </c>
      <c r="W103">
        <f t="shared" si="9"/>
        <v>33000</v>
      </c>
      <c r="X103" t="s">
        <v>40</v>
      </c>
      <c r="Y103" t="s">
        <v>40</v>
      </c>
      <c r="Z103">
        <v>3093</v>
      </c>
      <c r="AA103">
        <v>3094</v>
      </c>
      <c r="AB103" t="s">
        <v>40</v>
      </c>
      <c r="AC103" t="s">
        <v>40</v>
      </c>
      <c r="AD103" t="s">
        <v>40</v>
      </c>
      <c r="AE103" t="s">
        <v>40</v>
      </c>
      <c r="AF103">
        <v>138</v>
      </c>
      <c r="AH103">
        <v>2022</v>
      </c>
    </row>
    <row r="104" spans="1:34" x14ac:dyDescent="0.25">
      <c r="A104" t="s">
        <v>36</v>
      </c>
      <c r="B104" t="s">
        <v>322</v>
      </c>
      <c r="C104" t="s">
        <v>453</v>
      </c>
      <c r="D104" t="s">
        <v>453</v>
      </c>
      <c r="E104" t="s">
        <v>40</v>
      </c>
      <c r="G104" t="s">
        <v>61</v>
      </c>
      <c r="H104" t="s">
        <v>42</v>
      </c>
      <c r="I104" t="s">
        <v>40</v>
      </c>
      <c r="J104">
        <v>1</v>
      </c>
      <c r="L104" t="s">
        <v>41</v>
      </c>
      <c r="Q104">
        <v>0</v>
      </c>
      <c r="R104">
        <f t="shared" si="5"/>
        <v>0</v>
      </c>
      <c r="S104">
        <f t="shared" si="6"/>
        <v>0</v>
      </c>
      <c r="T104">
        <v>44</v>
      </c>
      <c r="U104">
        <f t="shared" si="7"/>
        <v>44</v>
      </c>
      <c r="V104">
        <f t="shared" si="8"/>
        <v>44000</v>
      </c>
      <c r="W104">
        <f t="shared" si="9"/>
        <v>3666.6666666666665</v>
      </c>
      <c r="X104" t="s">
        <v>40</v>
      </c>
      <c r="Y104" t="s">
        <v>40</v>
      </c>
      <c r="Z104">
        <v>3093</v>
      </c>
      <c r="AA104">
        <v>3094</v>
      </c>
      <c r="AB104" t="s">
        <v>40</v>
      </c>
      <c r="AC104" t="s">
        <v>40</v>
      </c>
      <c r="AD104" t="s">
        <v>40</v>
      </c>
      <c r="AE104" t="s">
        <v>40</v>
      </c>
      <c r="AF104">
        <v>138</v>
      </c>
      <c r="AH104">
        <v>2022</v>
      </c>
    </row>
    <row r="105" spans="1:34" x14ac:dyDescent="0.25">
      <c r="A105" t="s">
        <v>36</v>
      </c>
      <c r="B105" t="s">
        <v>322</v>
      </c>
      <c r="C105" t="s">
        <v>453</v>
      </c>
      <c r="D105" t="s">
        <v>453</v>
      </c>
      <c r="E105" t="s">
        <v>40</v>
      </c>
      <c r="G105" t="s">
        <v>61</v>
      </c>
      <c r="H105" t="s">
        <v>56</v>
      </c>
      <c r="I105" t="s">
        <v>40</v>
      </c>
      <c r="J105">
        <v>1</v>
      </c>
      <c r="L105" t="s">
        <v>41</v>
      </c>
      <c r="Q105">
        <v>0</v>
      </c>
      <c r="R105">
        <f t="shared" si="5"/>
        <v>0</v>
      </c>
      <c r="S105">
        <f t="shared" si="6"/>
        <v>0</v>
      </c>
      <c r="T105" s="43">
        <f>570.636-83.74</f>
        <v>486.89599999999996</v>
      </c>
      <c r="U105">
        <f t="shared" si="7"/>
        <v>486.89599999999996</v>
      </c>
      <c r="V105">
        <f t="shared" si="8"/>
        <v>486895.99999999994</v>
      </c>
      <c r="W105">
        <f t="shared" si="9"/>
        <v>40574.666666666664</v>
      </c>
      <c r="X105" t="s">
        <v>40</v>
      </c>
      <c r="Y105" t="s">
        <v>40</v>
      </c>
      <c r="Z105">
        <v>3093</v>
      </c>
      <c r="AA105">
        <v>3094</v>
      </c>
      <c r="AB105" t="s">
        <v>40</v>
      </c>
      <c r="AC105" t="s">
        <v>40</v>
      </c>
      <c r="AD105" t="s">
        <v>40</v>
      </c>
      <c r="AE105" t="s">
        <v>40</v>
      </c>
      <c r="AF105">
        <v>138</v>
      </c>
      <c r="AH105">
        <v>2022</v>
      </c>
    </row>
    <row r="106" spans="1:34" x14ac:dyDescent="0.25">
      <c r="A106" t="s">
        <v>36</v>
      </c>
      <c r="B106" t="s">
        <v>322</v>
      </c>
      <c r="C106" t="s">
        <v>453</v>
      </c>
      <c r="D106" t="s">
        <v>453</v>
      </c>
      <c r="E106" t="s">
        <v>40</v>
      </c>
      <c r="G106" t="s">
        <v>61</v>
      </c>
      <c r="H106" t="s">
        <v>295</v>
      </c>
      <c r="I106" t="s">
        <v>40</v>
      </c>
      <c r="J106">
        <v>1</v>
      </c>
      <c r="L106" t="s">
        <v>41</v>
      </c>
      <c r="Q106">
        <v>0</v>
      </c>
      <c r="R106">
        <f t="shared" si="5"/>
        <v>0</v>
      </c>
      <c r="S106">
        <f t="shared" si="6"/>
        <v>0</v>
      </c>
      <c r="T106">
        <v>1053</v>
      </c>
      <c r="U106">
        <f t="shared" si="7"/>
        <v>1053</v>
      </c>
      <c r="V106">
        <f t="shared" si="8"/>
        <v>1053000</v>
      </c>
      <c r="W106">
        <f t="shared" si="9"/>
        <v>87750</v>
      </c>
      <c r="X106" t="s">
        <v>40</v>
      </c>
      <c r="Y106" t="s">
        <v>40</v>
      </c>
      <c r="Z106">
        <v>3093</v>
      </c>
      <c r="AA106">
        <v>3094</v>
      </c>
      <c r="AB106" t="s">
        <v>40</v>
      </c>
      <c r="AC106" t="s">
        <v>40</v>
      </c>
      <c r="AD106" t="s">
        <v>40</v>
      </c>
      <c r="AE106" t="s">
        <v>40</v>
      </c>
      <c r="AF106">
        <v>138</v>
      </c>
      <c r="AH106">
        <v>2022</v>
      </c>
    </row>
    <row r="107" spans="1:34" x14ac:dyDescent="0.25">
      <c r="A107" t="s">
        <v>36</v>
      </c>
      <c r="B107" t="s">
        <v>322</v>
      </c>
      <c r="C107" t="s">
        <v>453</v>
      </c>
      <c r="D107" t="s">
        <v>453</v>
      </c>
      <c r="E107" t="s">
        <v>40</v>
      </c>
      <c r="G107" t="s">
        <v>61</v>
      </c>
      <c r="H107" t="s">
        <v>454</v>
      </c>
      <c r="I107" t="s">
        <v>40</v>
      </c>
      <c r="J107">
        <v>1</v>
      </c>
      <c r="L107" t="s">
        <v>41</v>
      </c>
      <c r="Q107">
        <v>0</v>
      </c>
      <c r="R107">
        <f t="shared" si="5"/>
        <v>0</v>
      </c>
      <c r="S107">
        <f t="shared" si="6"/>
        <v>0</v>
      </c>
      <c r="U107">
        <f t="shared" si="7"/>
        <v>0</v>
      </c>
      <c r="V107">
        <f t="shared" si="8"/>
        <v>0</v>
      </c>
      <c r="W107">
        <f t="shared" si="9"/>
        <v>0</v>
      </c>
      <c r="X107" t="s">
        <v>40</v>
      </c>
      <c r="Y107" t="s">
        <v>40</v>
      </c>
      <c r="Z107">
        <v>3093</v>
      </c>
      <c r="AA107">
        <v>3094</v>
      </c>
      <c r="AB107" t="s">
        <v>40</v>
      </c>
      <c r="AC107" t="s">
        <v>40</v>
      </c>
      <c r="AD107" t="s">
        <v>40</v>
      </c>
      <c r="AE107" t="s">
        <v>40</v>
      </c>
      <c r="AF107">
        <v>138</v>
      </c>
      <c r="AH107">
        <v>2022</v>
      </c>
    </row>
    <row r="108" spans="1:34" x14ac:dyDescent="0.25">
      <c r="A108" t="s">
        <v>36</v>
      </c>
      <c r="B108" t="s">
        <v>322</v>
      </c>
      <c r="C108" t="s">
        <v>453</v>
      </c>
      <c r="D108" t="s">
        <v>453</v>
      </c>
      <c r="E108" t="s">
        <v>40</v>
      </c>
      <c r="G108" t="s">
        <v>61</v>
      </c>
      <c r="H108" t="s">
        <v>44</v>
      </c>
      <c r="I108" t="s">
        <v>40</v>
      </c>
      <c r="J108">
        <v>1</v>
      </c>
      <c r="L108" t="s">
        <v>41</v>
      </c>
      <c r="Q108">
        <v>0</v>
      </c>
      <c r="R108">
        <f t="shared" si="5"/>
        <v>0</v>
      </c>
      <c r="S108">
        <f t="shared" si="6"/>
        <v>0</v>
      </c>
      <c r="T108">
        <v>36</v>
      </c>
      <c r="U108">
        <f t="shared" si="7"/>
        <v>36</v>
      </c>
      <c r="V108">
        <f t="shared" si="8"/>
        <v>36000</v>
      </c>
      <c r="W108">
        <f t="shared" si="9"/>
        <v>3000</v>
      </c>
      <c r="X108" t="s">
        <v>40</v>
      </c>
      <c r="Y108" t="s">
        <v>40</v>
      </c>
      <c r="Z108">
        <v>3093</v>
      </c>
      <c r="AA108">
        <v>3094</v>
      </c>
      <c r="AB108" t="s">
        <v>40</v>
      </c>
      <c r="AC108" t="s">
        <v>40</v>
      </c>
      <c r="AD108" t="s">
        <v>40</v>
      </c>
      <c r="AE108" t="s">
        <v>40</v>
      </c>
      <c r="AF108">
        <v>138</v>
      </c>
      <c r="AH108">
        <v>2022</v>
      </c>
    </row>
    <row r="109" spans="1:34" x14ac:dyDescent="0.25">
      <c r="A109" t="s">
        <v>59</v>
      </c>
      <c r="B109" t="s">
        <v>322</v>
      </c>
      <c r="C109" t="s">
        <v>453</v>
      </c>
      <c r="D109" t="s">
        <v>453</v>
      </c>
      <c r="E109" t="s">
        <v>60</v>
      </c>
      <c r="G109" t="s">
        <v>61</v>
      </c>
      <c r="H109" t="s">
        <v>456</v>
      </c>
      <c r="I109" t="s">
        <v>457</v>
      </c>
      <c r="J109">
        <v>1</v>
      </c>
      <c r="L109" t="s">
        <v>62</v>
      </c>
      <c r="M109" t="s">
        <v>76</v>
      </c>
      <c r="N109">
        <v>1</v>
      </c>
      <c r="O109">
        <v>45</v>
      </c>
      <c r="P109">
        <v>7.5</v>
      </c>
      <c r="Q109">
        <v>70</v>
      </c>
      <c r="R109">
        <f t="shared" si="5"/>
        <v>5.625</v>
      </c>
      <c r="S109">
        <f t="shared" si="6"/>
        <v>393.75</v>
      </c>
      <c r="T109">
        <v>0</v>
      </c>
      <c r="U109">
        <f t="shared" si="7"/>
        <v>393.75</v>
      </c>
      <c r="V109">
        <f t="shared" si="8"/>
        <v>393750</v>
      </c>
      <c r="W109">
        <f t="shared" si="9"/>
        <v>32812.5</v>
      </c>
      <c r="X109" t="s">
        <v>40</v>
      </c>
      <c r="Y109" t="s">
        <v>40</v>
      </c>
      <c r="Z109">
        <v>3093</v>
      </c>
      <c r="AA109">
        <v>3094</v>
      </c>
      <c r="AB109" t="s">
        <v>40</v>
      </c>
      <c r="AC109" t="s">
        <v>40</v>
      </c>
      <c r="AD109" t="s">
        <v>40</v>
      </c>
      <c r="AE109" t="s">
        <v>40</v>
      </c>
      <c r="AF109">
        <v>138</v>
      </c>
      <c r="AH109">
        <v>2022</v>
      </c>
    </row>
    <row r="110" spans="1:34" x14ac:dyDescent="0.25">
      <c r="A110" t="s">
        <v>59</v>
      </c>
      <c r="B110" t="s">
        <v>322</v>
      </c>
      <c r="C110" t="s">
        <v>453</v>
      </c>
      <c r="D110" t="s">
        <v>453</v>
      </c>
      <c r="E110" t="s">
        <v>60</v>
      </c>
      <c r="G110" t="s">
        <v>61</v>
      </c>
      <c r="H110" t="s">
        <v>458</v>
      </c>
      <c r="I110" t="s">
        <v>459</v>
      </c>
      <c r="J110">
        <v>1</v>
      </c>
      <c r="L110" t="s">
        <v>62</v>
      </c>
      <c r="M110" t="s">
        <v>76</v>
      </c>
      <c r="N110">
        <v>1</v>
      </c>
      <c r="O110">
        <v>45</v>
      </c>
      <c r="P110">
        <v>8</v>
      </c>
      <c r="Q110">
        <v>70</v>
      </c>
      <c r="R110">
        <f t="shared" si="5"/>
        <v>6</v>
      </c>
      <c r="S110">
        <f t="shared" si="6"/>
        <v>420</v>
      </c>
      <c r="T110">
        <v>0</v>
      </c>
      <c r="U110">
        <f t="shared" si="7"/>
        <v>420</v>
      </c>
      <c r="V110">
        <f t="shared" si="8"/>
        <v>420000</v>
      </c>
      <c r="W110">
        <f t="shared" si="9"/>
        <v>35000</v>
      </c>
      <c r="X110" t="s">
        <v>40</v>
      </c>
      <c r="Y110" t="s">
        <v>40</v>
      </c>
      <c r="Z110">
        <v>3093</v>
      </c>
      <c r="AA110">
        <v>3094</v>
      </c>
      <c r="AB110" t="s">
        <v>40</v>
      </c>
      <c r="AC110" t="s">
        <v>40</v>
      </c>
      <c r="AD110" t="s">
        <v>40</v>
      </c>
      <c r="AE110" t="s">
        <v>40</v>
      </c>
      <c r="AF110">
        <v>138</v>
      </c>
      <c r="AH110">
        <v>2022</v>
      </c>
    </row>
    <row r="111" spans="1:34" x14ac:dyDescent="0.25">
      <c r="A111" t="s">
        <v>59</v>
      </c>
      <c r="B111" t="s">
        <v>322</v>
      </c>
      <c r="C111" t="s">
        <v>453</v>
      </c>
      <c r="D111" t="s">
        <v>453</v>
      </c>
      <c r="E111" t="s">
        <v>60</v>
      </c>
      <c r="G111" t="s">
        <v>61</v>
      </c>
      <c r="H111" t="s">
        <v>460</v>
      </c>
      <c r="I111" t="s">
        <v>461</v>
      </c>
      <c r="J111">
        <v>1</v>
      </c>
      <c r="L111" t="s">
        <v>62</v>
      </c>
      <c r="M111" t="s">
        <v>76</v>
      </c>
      <c r="N111">
        <v>1</v>
      </c>
      <c r="O111">
        <v>45</v>
      </c>
      <c r="P111">
        <v>7</v>
      </c>
      <c r="Q111">
        <v>70</v>
      </c>
      <c r="R111">
        <f t="shared" si="5"/>
        <v>5.25</v>
      </c>
      <c r="S111">
        <f t="shared" si="6"/>
        <v>367.5</v>
      </c>
      <c r="T111">
        <v>0</v>
      </c>
      <c r="U111">
        <f t="shared" si="7"/>
        <v>367.5</v>
      </c>
      <c r="V111">
        <f t="shared" si="8"/>
        <v>367500</v>
      </c>
      <c r="W111">
        <f t="shared" si="9"/>
        <v>30625</v>
      </c>
      <c r="X111" t="s">
        <v>40</v>
      </c>
      <c r="Y111" t="s">
        <v>40</v>
      </c>
      <c r="Z111">
        <v>3093</v>
      </c>
      <c r="AA111">
        <v>3094</v>
      </c>
      <c r="AB111" t="s">
        <v>40</v>
      </c>
      <c r="AC111" t="s">
        <v>40</v>
      </c>
      <c r="AD111" t="s">
        <v>40</v>
      </c>
      <c r="AE111" t="s">
        <v>40</v>
      </c>
      <c r="AF111">
        <v>138</v>
      </c>
      <c r="AH111">
        <v>2022</v>
      </c>
    </row>
    <row r="112" spans="1:34" x14ac:dyDescent="0.25">
      <c r="A112" t="s">
        <v>59</v>
      </c>
      <c r="B112" t="s">
        <v>322</v>
      </c>
      <c r="C112" t="s">
        <v>453</v>
      </c>
      <c r="D112" t="s">
        <v>453</v>
      </c>
      <c r="E112" t="s">
        <v>60</v>
      </c>
      <c r="G112" t="s">
        <v>61</v>
      </c>
      <c r="H112" t="s">
        <v>462</v>
      </c>
      <c r="I112" t="s">
        <v>463</v>
      </c>
      <c r="J112">
        <v>1</v>
      </c>
      <c r="L112" t="s">
        <v>62</v>
      </c>
      <c r="M112" t="s">
        <v>76</v>
      </c>
      <c r="N112">
        <v>1</v>
      </c>
      <c r="O112">
        <v>45</v>
      </c>
      <c r="P112">
        <v>1</v>
      </c>
      <c r="Q112">
        <v>70</v>
      </c>
      <c r="R112">
        <f t="shared" si="5"/>
        <v>0.75</v>
      </c>
      <c r="S112">
        <f t="shared" si="6"/>
        <v>52.5</v>
      </c>
      <c r="T112">
        <v>0</v>
      </c>
      <c r="U112">
        <f t="shared" si="7"/>
        <v>52.5</v>
      </c>
      <c r="V112">
        <f t="shared" si="8"/>
        <v>52500</v>
      </c>
      <c r="W112">
        <f t="shared" si="9"/>
        <v>4375</v>
      </c>
      <c r="X112" t="s">
        <v>40</v>
      </c>
      <c r="Y112" t="s">
        <v>40</v>
      </c>
      <c r="Z112">
        <v>3093</v>
      </c>
      <c r="AA112">
        <v>3094</v>
      </c>
      <c r="AB112" t="s">
        <v>40</v>
      </c>
      <c r="AC112" t="s">
        <v>40</v>
      </c>
      <c r="AD112" t="s">
        <v>40</v>
      </c>
      <c r="AE112" t="s">
        <v>40</v>
      </c>
      <c r="AF112">
        <v>138</v>
      </c>
      <c r="AH112">
        <v>2022</v>
      </c>
    </row>
    <row r="113" spans="1:34" x14ac:dyDescent="0.25">
      <c r="A113" t="s">
        <v>59</v>
      </c>
      <c r="B113" t="s">
        <v>322</v>
      </c>
      <c r="C113" t="s">
        <v>453</v>
      </c>
      <c r="D113" t="s">
        <v>453</v>
      </c>
      <c r="E113" t="s">
        <v>60</v>
      </c>
      <c r="G113" t="s">
        <v>61</v>
      </c>
      <c r="H113" t="s">
        <v>464</v>
      </c>
      <c r="I113" t="s">
        <v>465</v>
      </c>
      <c r="J113">
        <v>1</v>
      </c>
      <c r="L113" t="s">
        <v>62</v>
      </c>
      <c r="M113" t="s">
        <v>76</v>
      </c>
      <c r="N113">
        <v>1</v>
      </c>
      <c r="O113">
        <v>45</v>
      </c>
      <c r="P113">
        <v>6.5</v>
      </c>
      <c r="Q113">
        <v>50</v>
      </c>
      <c r="R113">
        <f t="shared" si="5"/>
        <v>4.875</v>
      </c>
      <c r="S113">
        <f t="shared" si="6"/>
        <v>243.75</v>
      </c>
      <c r="T113">
        <v>0</v>
      </c>
      <c r="U113">
        <f t="shared" si="7"/>
        <v>243.75</v>
      </c>
      <c r="V113">
        <f t="shared" si="8"/>
        <v>243750</v>
      </c>
      <c r="W113">
        <f t="shared" si="9"/>
        <v>20312.5</v>
      </c>
      <c r="X113" t="s">
        <v>40</v>
      </c>
      <c r="Y113" t="s">
        <v>40</v>
      </c>
      <c r="Z113">
        <v>3093</v>
      </c>
      <c r="AA113">
        <v>3094</v>
      </c>
      <c r="AB113" t="s">
        <v>40</v>
      </c>
      <c r="AC113" t="s">
        <v>40</v>
      </c>
      <c r="AD113" t="s">
        <v>40</v>
      </c>
      <c r="AE113" t="s">
        <v>40</v>
      </c>
      <c r="AF113">
        <v>138</v>
      </c>
      <c r="AH113">
        <v>2022</v>
      </c>
    </row>
    <row r="114" spans="1:34" x14ac:dyDescent="0.25">
      <c r="A114" t="s">
        <v>59</v>
      </c>
      <c r="B114" t="s">
        <v>322</v>
      </c>
      <c r="C114" t="s">
        <v>453</v>
      </c>
      <c r="D114" t="s">
        <v>453</v>
      </c>
      <c r="E114" t="s">
        <v>60</v>
      </c>
      <c r="G114" t="s">
        <v>61</v>
      </c>
      <c r="H114" t="s">
        <v>466</v>
      </c>
      <c r="I114" t="s">
        <v>467</v>
      </c>
      <c r="J114">
        <v>1</v>
      </c>
      <c r="L114" t="s">
        <v>62</v>
      </c>
      <c r="M114" t="s">
        <v>63</v>
      </c>
      <c r="N114">
        <v>2</v>
      </c>
      <c r="O114">
        <v>38</v>
      </c>
      <c r="P114">
        <v>4.5</v>
      </c>
      <c r="Q114">
        <v>70</v>
      </c>
      <c r="R114">
        <f t="shared" si="5"/>
        <v>2.85</v>
      </c>
      <c r="S114">
        <f t="shared" si="6"/>
        <v>199.5</v>
      </c>
      <c r="T114">
        <v>0</v>
      </c>
      <c r="U114">
        <f t="shared" si="7"/>
        <v>199.5</v>
      </c>
      <c r="V114">
        <f t="shared" si="8"/>
        <v>199500</v>
      </c>
      <c r="W114">
        <f t="shared" si="9"/>
        <v>16625</v>
      </c>
      <c r="X114" t="s">
        <v>40</v>
      </c>
      <c r="Y114" t="s">
        <v>40</v>
      </c>
      <c r="Z114">
        <v>3093</v>
      </c>
      <c r="AA114">
        <v>3094</v>
      </c>
      <c r="AB114" t="s">
        <v>40</v>
      </c>
      <c r="AC114" t="s">
        <v>40</v>
      </c>
      <c r="AD114" t="s">
        <v>40</v>
      </c>
      <c r="AE114" t="s">
        <v>40</v>
      </c>
      <c r="AF114">
        <v>138</v>
      </c>
      <c r="AH114">
        <v>2022</v>
      </c>
    </row>
    <row r="115" spans="1:34" x14ac:dyDescent="0.25">
      <c r="A115" t="s">
        <v>59</v>
      </c>
      <c r="B115" t="s">
        <v>322</v>
      </c>
      <c r="C115" t="s">
        <v>453</v>
      </c>
      <c r="D115" t="s">
        <v>453</v>
      </c>
      <c r="E115" t="s">
        <v>60</v>
      </c>
      <c r="G115" t="s">
        <v>61</v>
      </c>
      <c r="H115" t="s">
        <v>468</v>
      </c>
      <c r="I115" t="s">
        <v>469</v>
      </c>
      <c r="J115">
        <v>1</v>
      </c>
      <c r="L115" t="s">
        <v>62</v>
      </c>
      <c r="M115" t="s">
        <v>63</v>
      </c>
      <c r="N115">
        <v>2</v>
      </c>
      <c r="O115">
        <v>38</v>
      </c>
      <c r="P115">
        <v>7.5</v>
      </c>
      <c r="Q115">
        <v>60</v>
      </c>
      <c r="R115">
        <f t="shared" si="5"/>
        <v>4.75</v>
      </c>
      <c r="S115">
        <f t="shared" si="6"/>
        <v>285</v>
      </c>
      <c r="T115">
        <v>0</v>
      </c>
      <c r="U115">
        <f t="shared" si="7"/>
        <v>285</v>
      </c>
      <c r="V115">
        <f t="shared" si="8"/>
        <v>285000</v>
      </c>
      <c r="W115">
        <f t="shared" si="9"/>
        <v>23750</v>
      </c>
      <c r="X115" t="s">
        <v>40</v>
      </c>
      <c r="Y115" t="s">
        <v>40</v>
      </c>
      <c r="Z115">
        <v>3093</v>
      </c>
      <c r="AA115">
        <v>3094</v>
      </c>
      <c r="AB115" t="s">
        <v>40</v>
      </c>
      <c r="AC115" t="s">
        <v>40</v>
      </c>
      <c r="AD115" t="s">
        <v>40</v>
      </c>
      <c r="AE115" t="s">
        <v>40</v>
      </c>
      <c r="AF115">
        <v>138</v>
      </c>
      <c r="AH115">
        <v>2022</v>
      </c>
    </row>
    <row r="116" spans="1:34" x14ac:dyDescent="0.25">
      <c r="A116" t="s">
        <v>59</v>
      </c>
      <c r="B116" t="s">
        <v>322</v>
      </c>
      <c r="C116" t="s">
        <v>453</v>
      </c>
      <c r="D116" t="s">
        <v>453</v>
      </c>
      <c r="E116" t="s">
        <v>60</v>
      </c>
      <c r="G116" t="s">
        <v>51</v>
      </c>
      <c r="H116" t="s">
        <v>470</v>
      </c>
      <c r="I116" t="s">
        <v>471</v>
      </c>
      <c r="J116">
        <v>1</v>
      </c>
      <c r="L116" t="s">
        <v>62</v>
      </c>
      <c r="M116" t="s">
        <v>63</v>
      </c>
      <c r="N116">
        <v>2</v>
      </c>
      <c r="O116">
        <v>38</v>
      </c>
      <c r="P116">
        <v>4.5</v>
      </c>
      <c r="Q116">
        <v>70</v>
      </c>
      <c r="R116">
        <f t="shared" si="5"/>
        <v>2.85</v>
      </c>
      <c r="S116">
        <f t="shared" si="6"/>
        <v>199.5</v>
      </c>
      <c r="T116">
        <v>0</v>
      </c>
      <c r="U116">
        <f t="shared" si="7"/>
        <v>199.5</v>
      </c>
      <c r="V116">
        <f t="shared" si="8"/>
        <v>199500</v>
      </c>
      <c r="W116">
        <f t="shared" si="9"/>
        <v>16625</v>
      </c>
      <c r="X116" t="s">
        <v>472</v>
      </c>
      <c r="Y116" t="s">
        <v>473</v>
      </c>
      <c r="Z116">
        <v>3093</v>
      </c>
      <c r="AA116">
        <v>3094</v>
      </c>
      <c r="AB116" t="s">
        <v>40</v>
      </c>
      <c r="AC116" t="s">
        <v>40</v>
      </c>
      <c r="AD116" t="s">
        <v>40</v>
      </c>
      <c r="AE116" t="s">
        <v>40</v>
      </c>
      <c r="AF116">
        <v>138</v>
      </c>
      <c r="AH116">
        <v>2022</v>
      </c>
    </row>
    <row r="117" spans="1:34" x14ac:dyDescent="0.25">
      <c r="A117" t="s">
        <v>59</v>
      </c>
      <c r="B117" t="s">
        <v>322</v>
      </c>
      <c r="C117" t="s">
        <v>453</v>
      </c>
      <c r="D117" t="s">
        <v>453</v>
      </c>
      <c r="E117" t="s">
        <v>60</v>
      </c>
      <c r="G117" t="s">
        <v>87</v>
      </c>
      <c r="H117" t="s">
        <v>474</v>
      </c>
      <c r="I117" t="s">
        <v>475</v>
      </c>
      <c r="J117">
        <v>1</v>
      </c>
      <c r="L117" t="s">
        <v>62</v>
      </c>
      <c r="M117" t="s">
        <v>63</v>
      </c>
      <c r="N117">
        <v>2</v>
      </c>
      <c r="O117">
        <v>38</v>
      </c>
      <c r="P117">
        <v>4.5</v>
      </c>
      <c r="Q117">
        <v>70</v>
      </c>
      <c r="R117">
        <f t="shared" si="5"/>
        <v>2.85</v>
      </c>
      <c r="S117">
        <f t="shared" si="6"/>
        <v>199.5</v>
      </c>
      <c r="T117">
        <v>0</v>
      </c>
      <c r="U117">
        <f t="shared" si="7"/>
        <v>199.5</v>
      </c>
      <c r="V117">
        <f t="shared" si="8"/>
        <v>199500</v>
      </c>
      <c r="W117">
        <f t="shared" si="9"/>
        <v>16625</v>
      </c>
      <c r="X117" t="s">
        <v>472</v>
      </c>
      <c r="Y117" t="s">
        <v>476</v>
      </c>
      <c r="Z117">
        <v>3093</v>
      </c>
      <c r="AA117">
        <v>3094</v>
      </c>
      <c r="AB117" t="s">
        <v>40</v>
      </c>
      <c r="AC117" t="s">
        <v>40</v>
      </c>
      <c r="AD117" t="s">
        <v>40</v>
      </c>
      <c r="AE117" t="s">
        <v>40</v>
      </c>
      <c r="AF117">
        <v>138</v>
      </c>
      <c r="AH117">
        <v>2022</v>
      </c>
    </row>
    <row r="118" spans="1:34" x14ac:dyDescent="0.25">
      <c r="A118" t="s">
        <v>59</v>
      </c>
      <c r="B118" t="s">
        <v>322</v>
      </c>
      <c r="C118" t="s">
        <v>453</v>
      </c>
      <c r="D118" t="s">
        <v>453</v>
      </c>
      <c r="E118" t="s">
        <v>60</v>
      </c>
      <c r="G118" t="s">
        <v>61</v>
      </c>
      <c r="H118" t="s">
        <v>462</v>
      </c>
      <c r="I118" t="s">
        <v>463</v>
      </c>
      <c r="J118">
        <v>1</v>
      </c>
      <c r="L118" t="s">
        <v>62</v>
      </c>
      <c r="M118" t="s">
        <v>63</v>
      </c>
      <c r="N118">
        <v>2</v>
      </c>
      <c r="O118">
        <v>38</v>
      </c>
      <c r="P118">
        <v>1</v>
      </c>
      <c r="Q118">
        <v>70</v>
      </c>
      <c r="R118">
        <f t="shared" si="5"/>
        <v>0.6333333333333333</v>
      </c>
      <c r="S118">
        <f t="shared" si="6"/>
        <v>44.333333333333329</v>
      </c>
      <c r="T118">
        <v>0</v>
      </c>
      <c r="U118">
        <f t="shared" si="7"/>
        <v>44.333333333333329</v>
      </c>
      <c r="V118">
        <f t="shared" si="8"/>
        <v>44333.333333333328</v>
      </c>
      <c r="W118">
        <f t="shared" si="9"/>
        <v>3694.4444444444439</v>
      </c>
      <c r="X118" t="s">
        <v>40</v>
      </c>
      <c r="Y118" t="s">
        <v>40</v>
      </c>
      <c r="Z118">
        <v>3093</v>
      </c>
      <c r="AA118">
        <v>3094</v>
      </c>
      <c r="AB118" t="s">
        <v>40</v>
      </c>
      <c r="AC118" t="s">
        <v>40</v>
      </c>
      <c r="AD118" t="s">
        <v>40</v>
      </c>
      <c r="AE118" t="s">
        <v>40</v>
      </c>
      <c r="AF118">
        <v>138</v>
      </c>
      <c r="AH118">
        <v>2022</v>
      </c>
    </row>
    <row r="119" spans="1:34" x14ac:dyDescent="0.25">
      <c r="A119" t="s">
        <v>59</v>
      </c>
      <c r="B119" t="s">
        <v>322</v>
      </c>
      <c r="C119" t="s">
        <v>453</v>
      </c>
      <c r="D119" t="s">
        <v>453</v>
      </c>
      <c r="E119" t="s">
        <v>60</v>
      </c>
      <c r="G119" t="s">
        <v>61</v>
      </c>
      <c r="H119" t="s">
        <v>477</v>
      </c>
      <c r="I119" t="s">
        <v>478</v>
      </c>
      <c r="J119">
        <v>1</v>
      </c>
      <c r="L119" t="s">
        <v>62</v>
      </c>
      <c r="M119" t="s">
        <v>63</v>
      </c>
      <c r="N119">
        <v>2</v>
      </c>
      <c r="O119">
        <v>38</v>
      </c>
      <c r="P119">
        <v>8</v>
      </c>
      <c r="Q119">
        <v>70</v>
      </c>
      <c r="R119">
        <f t="shared" si="5"/>
        <v>5.0666666666666664</v>
      </c>
      <c r="S119">
        <f t="shared" si="6"/>
        <v>354.66666666666663</v>
      </c>
      <c r="T119">
        <v>0</v>
      </c>
      <c r="U119">
        <f t="shared" si="7"/>
        <v>354.66666666666663</v>
      </c>
      <c r="V119">
        <f t="shared" si="8"/>
        <v>354666.66666666663</v>
      </c>
      <c r="W119">
        <f t="shared" si="9"/>
        <v>29555.555555555551</v>
      </c>
      <c r="X119" t="s">
        <v>40</v>
      </c>
      <c r="Y119" t="s">
        <v>40</v>
      </c>
      <c r="Z119">
        <v>3093</v>
      </c>
      <c r="AA119">
        <v>3094</v>
      </c>
      <c r="AB119" t="s">
        <v>40</v>
      </c>
      <c r="AC119" t="s">
        <v>40</v>
      </c>
      <c r="AD119" t="s">
        <v>40</v>
      </c>
      <c r="AE119" t="s">
        <v>40</v>
      </c>
      <c r="AF119">
        <v>138</v>
      </c>
      <c r="AH119">
        <v>2022</v>
      </c>
    </row>
    <row r="120" spans="1:34" x14ac:dyDescent="0.25">
      <c r="A120" t="s">
        <v>59</v>
      </c>
      <c r="B120" t="s">
        <v>322</v>
      </c>
      <c r="C120" t="s">
        <v>453</v>
      </c>
      <c r="D120" t="s">
        <v>453</v>
      </c>
      <c r="E120" t="s">
        <v>60</v>
      </c>
      <c r="G120" t="s">
        <v>61</v>
      </c>
      <c r="H120" t="s">
        <v>479</v>
      </c>
      <c r="I120" t="s">
        <v>480</v>
      </c>
      <c r="J120">
        <v>1</v>
      </c>
      <c r="L120" t="s">
        <v>62</v>
      </c>
      <c r="M120" t="s">
        <v>76</v>
      </c>
      <c r="N120">
        <v>3</v>
      </c>
      <c r="O120">
        <v>36</v>
      </c>
      <c r="P120">
        <v>7.5</v>
      </c>
      <c r="Q120">
        <v>70</v>
      </c>
      <c r="R120">
        <f t="shared" si="5"/>
        <v>4.5</v>
      </c>
      <c r="S120">
        <f t="shared" si="6"/>
        <v>315</v>
      </c>
      <c r="T120">
        <v>0</v>
      </c>
      <c r="U120">
        <f t="shared" si="7"/>
        <v>315</v>
      </c>
      <c r="V120">
        <f t="shared" si="8"/>
        <v>315000</v>
      </c>
      <c r="W120">
        <f t="shared" si="9"/>
        <v>26250</v>
      </c>
      <c r="X120" t="s">
        <v>40</v>
      </c>
      <c r="Y120" t="s">
        <v>40</v>
      </c>
      <c r="Z120">
        <v>3093</v>
      </c>
      <c r="AA120">
        <v>3094</v>
      </c>
      <c r="AB120" t="s">
        <v>40</v>
      </c>
      <c r="AC120" t="s">
        <v>40</v>
      </c>
      <c r="AD120" t="s">
        <v>40</v>
      </c>
      <c r="AE120" t="s">
        <v>40</v>
      </c>
      <c r="AF120">
        <v>138</v>
      </c>
      <c r="AH120">
        <v>2022</v>
      </c>
    </row>
    <row r="121" spans="1:34" x14ac:dyDescent="0.25">
      <c r="A121" t="s">
        <v>59</v>
      </c>
      <c r="B121" t="s">
        <v>322</v>
      </c>
      <c r="C121" t="s">
        <v>453</v>
      </c>
      <c r="D121" t="s">
        <v>453</v>
      </c>
      <c r="E121" t="s">
        <v>60</v>
      </c>
      <c r="G121" t="s">
        <v>61</v>
      </c>
      <c r="H121" t="s">
        <v>481</v>
      </c>
      <c r="I121" t="s">
        <v>482</v>
      </c>
      <c r="J121">
        <v>1</v>
      </c>
      <c r="L121" t="s">
        <v>62</v>
      </c>
      <c r="M121" t="s">
        <v>76</v>
      </c>
      <c r="N121">
        <v>3</v>
      </c>
      <c r="O121">
        <v>36</v>
      </c>
      <c r="P121">
        <v>7.5</v>
      </c>
      <c r="Q121">
        <v>70</v>
      </c>
      <c r="R121">
        <f t="shared" si="5"/>
        <v>4.5</v>
      </c>
      <c r="S121">
        <f t="shared" si="6"/>
        <v>315</v>
      </c>
      <c r="T121">
        <v>0</v>
      </c>
      <c r="U121">
        <f t="shared" si="7"/>
        <v>315</v>
      </c>
      <c r="V121">
        <f t="shared" si="8"/>
        <v>315000</v>
      </c>
      <c r="W121">
        <f t="shared" si="9"/>
        <v>26250</v>
      </c>
      <c r="X121" t="s">
        <v>40</v>
      </c>
      <c r="Y121" t="s">
        <v>40</v>
      </c>
      <c r="Z121">
        <v>3093</v>
      </c>
      <c r="AA121">
        <v>3094</v>
      </c>
      <c r="AB121" t="s">
        <v>40</v>
      </c>
      <c r="AC121" t="s">
        <v>40</v>
      </c>
      <c r="AD121" t="s">
        <v>40</v>
      </c>
      <c r="AE121" t="s">
        <v>40</v>
      </c>
      <c r="AF121">
        <v>138</v>
      </c>
      <c r="AH121">
        <v>2022</v>
      </c>
    </row>
    <row r="122" spans="1:34" x14ac:dyDescent="0.25">
      <c r="A122" t="s">
        <v>59</v>
      </c>
      <c r="B122" t="s">
        <v>322</v>
      </c>
      <c r="C122" t="s">
        <v>453</v>
      </c>
      <c r="D122" t="s">
        <v>453</v>
      </c>
      <c r="E122" t="s">
        <v>60</v>
      </c>
      <c r="G122" t="s">
        <v>61</v>
      </c>
      <c r="H122" t="s">
        <v>483</v>
      </c>
      <c r="I122" t="s">
        <v>484</v>
      </c>
      <c r="J122">
        <v>1</v>
      </c>
      <c r="L122" t="s">
        <v>62</v>
      </c>
      <c r="M122" t="s">
        <v>76</v>
      </c>
      <c r="N122">
        <v>3</v>
      </c>
      <c r="O122">
        <v>36</v>
      </c>
      <c r="P122">
        <v>7.5</v>
      </c>
      <c r="Q122">
        <v>60</v>
      </c>
      <c r="R122">
        <f t="shared" si="5"/>
        <v>4.5</v>
      </c>
      <c r="S122">
        <f t="shared" si="6"/>
        <v>270</v>
      </c>
      <c r="T122">
        <v>0</v>
      </c>
      <c r="U122">
        <f t="shared" si="7"/>
        <v>270</v>
      </c>
      <c r="V122">
        <f t="shared" si="8"/>
        <v>270000</v>
      </c>
      <c r="W122">
        <f t="shared" si="9"/>
        <v>22500</v>
      </c>
      <c r="X122" t="s">
        <v>40</v>
      </c>
      <c r="Y122" t="s">
        <v>40</v>
      </c>
      <c r="Z122">
        <v>3093</v>
      </c>
      <c r="AA122">
        <v>3094</v>
      </c>
      <c r="AB122" t="s">
        <v>40</v>
      </c>
      <c r="AC122" t="s">
        <v>40</v>
      </c>
      <c r="AD122" t="s">
        <v>40</v>
      </c>
      <c r="AE122" t="s">
        <v>40</v>
      </c>
      <c r="AF122">
        <v>138</v>
      </c>
      <c r="AH122">
        <v>2022</v>
      </c>
    </row>
    <row r="123" spans="1:34" x14ac:dyDescent="0.25">
      <c r="A123" t="s">
        <v>59</v>
      </c>
      <c r="B123" t="s">
        <v>322</v>
      </c>
      <c r="C123" t="s">
        <v>453</v>
      </c>
      <c r="D123" t="s">
        <v>453</v>
      </c>
      <c r="E123" t="s">
        <v>60</v>
      </c>
      <c r="G123" t="s">
        <v>61</v>
      </c>
      <c r="H123" t="s">
        <v>485</v>
      </c>
      <c r="I123" t="s">
        <v>486</v>
      </c>
      <c r="J123">
        <v>1</v>
      </c>
      <c r="L123" t="s">
        <v>62</v>
      </c>
      <c r="M123" t="s">
        <v>76</v>
      </c>
      <c r="N123">
        <v>3</v>
      </c>
      <c r="O123">
        <v>36</v>
      </c>
      <c r="P123">
        <v>1.5</v>
      </c>
      <c r="Q123">
        <v>70</v>
      </c>
      <c r="R123">
        <f t="shared" si="5"/>
        <v>0.9</v>
      </c>
      <c r="S123">
        <f t="shared" si="6"/>
        <v>63</v>
      </c>
      <c r="T123">
        <v>0</v>
      </c>
      <c r="U123">
        <f t="shared" si="7"/>
        <v>63</v>
      </c>
      <c r="V123">
        <f t="shared" si="8"/>
        <v>63000</v>
      </c>
      <c r="W123">
        <f t="shared" si="9"/>
        <v>5250</v>
      </c>
      <c r="X123" t="s">
        <v>40</v>
      </c>
      <c r="Y123" t="s">
        <v>40</v>
      </c>
      <c r="Z123">
        <v>3093</v>
      </c>
      <c r="AA123">
        <v>3094</v>
      </c>
      <c r="AB123" t="s">
        <v>40</v>
      </c>
      <c r="AC123" t="s">
        <v>40</v>
      </c>
      <c r="AD123" t="s">
        <v>40</v>
      </c>
      <c r="AE123" t="s">
        <v>40</v>
      </c>
      <c r="AF123">
        <v>138</v>
      </c>
      <c r="AH123">
        <v>2022</v>
      </c>
    </row>
    <row r="124" spans="1:34" x14ac:dyDescent="0.25">
      <c r="A124" t="s">
        <v>59</v>
      </c>
      <c r="B124" t="s">
        <v>322</v>
      </c>
      <c r="C124" t="s">
        <v>453</v>
      </c>
      <c r="D124" t="s">
        <v>453</v>
      </c>
      <c r="E124" t="s">
        <v>60</v>
      </c>
      <c r="G124" t="s">
        <v>61</v>
      </c>
      <c r="H124" t="s">
        <v>487</v>
      </c>
      <c r="I124" t="s">
        <v>488</v>
      </c>
      <c r="J124">
        <v>1</v>
      </c>
      <c r="L124" t="s">
        <v>62</v>
      </c>
      <c r="M124" t="s">
        <v>76</v>
      </c>
      <c r="N124">
        <v>3</v>
      </c>
      <c r="O124">
        <v>36</v>
      </c>
      <c r="P124">
        <v>6</v>
      </c>
      <c r="Q124">
        <v>70</v>
      </c>
      <c r="R124">
        <f t="shared" si="5"/>
        <v>3.6</v>
      </c>
      <c r="S124">
        <f t="shared" si="6"/>
        <v>252</v>
      </c>
      <c r="T124">
        <v>0</v>
      </c>
      <c r="U124">
        <f t="shared" si="7"/>
        <v>252</v>
      </c>
      <c r="V124">
        <f t="shared" si="8"/>
        <v>252000</v>
      </c>
      <c r="W124">
        <f t="shared" si="9"/>
        <v>21000</v>
      </c>
      <c r="X124" t="s">
        <v>40</v>
      </c>
      <c r="Y124" t="s">
        <v>40</v>
      </c>
      <c r="Z124">
        <v>3093</v>
      </c>
      <c r="AA124">
        <v>3094</v>
      </c>
      <c r="AB124" t="s">
        <v>40</v>
      </c>
      <c r="AC124" t="s">
        <v>40</v>
      </c>
      <c r="AD124" t="s">
        <v>40</v>
      </c>
      <c r="AE124" t="s">
        <v>40</v>
      </c>
      <c r="AF124">
        <v>138</v>
      </c>
      <c r="AH124">
        <v>2022</v>
      </c>
    </row>
    <row r="125" spans="1:34" x14ac:dyDescent="0.25">
      <c r="A125" t="s">
        <v>59</v>
      </c>
      <c r="B125" t="s">
        <v>322</v>
      </c>
      <c r="C125" t="s">
        <v>453</v>
      </c>
      <c r="D125" t="s">
        <v>453</v>
      </c>
      <c r="E125" t="s">
        <v>60</v>
      </c>
      <c r="G125" t="s">
        <v>61</v>
      </c>
      <c r="H125" t="s">
        <v>489</v>
      </c>
      <c r="I125" t="s">
        <v>490</v>
      </c>
      <c r="J125">
        <v>1</v>
      </c>
      <c r="L125" t="s">
        <v>62</v>
      </c>
      <c r="M125" t="s">
        <v>63</v>
      </c>
      <c r="N125">
        <v>4</v>
      </c>
      <c r="O125">
        <v>30</v>
      </c>
      <c r="P125">
        <v>7.5</v>
      </c>
      <c r="Q125">
        <v>70</v>
      </c>
      <c r="R125">
        <f t="shared" si="5"/>
        <v>3.75</v>
      </c>
      <c r="S125">
        <f t="shared" si="6"/>
        <v>262.5</v>
      </c>
      <c r="T125">
        <v>0</v>
      </c>
      <c r="U125">
        <f t="shared" si="7"/>
        <v>262.5</v>
      </c>
      <c r="V125">
        <f t="shared" si="8"/>
        <v>262500</v>
      </c>
      <c r="W125">
        <f t="shared" si="9"/>
        <v>21875</v>
      </c>
      <c r="X125" t="s">
        <v>40</v>
      </c>
      <c r="Y125" t="s">
        <v>40</v>
      </c>
      <c r="Z125">
        <v>3093</v>
      </c>
      <c r="AA125">
        <v>3094</v>
      </c>
      <c r="AB125" t="s">
        <v>40</v>
      </c>
      <c r="AC125" t="s">
        <v>40</v>
      </c>
      <c r="AD125" t="s">
        <v>40</v>
      </c>
      <c r="AE125" t="s">
        <v>40</v>
      </c>
      <c r="AF125">
        <v>138</v>
      </c>
      <c r="AH125">
        <v>2022</v>
      </c>
    </row>
    <row r="126" spans="1:34" x14ac:dyDescent="0.25">
      <c r="A126" t="s">
        <v>59</v>
      </c>
      <c r="B126" t="s">
        <v>322</v>
      </c>
      <c r="C126" t="s">
        <v>453</v>
      </c>
      <c r="D126" t="s">
        <v>453</v>
      </c>
      <c r="E126" t="s">
        <v>60</v>
      </c>
      <c r="G126" t="s">
        <v>61</v>
      </c>
      <c r="H126" t="s">
        <v>491</v>
      </c>
      <c r="I126" t="s">
        <v>492</v>
      </c>
      <c r="J126">
        <v>1</v>
      </c>
      <c r="L126" t="s">
        <v>62</v>
      </c>
      <c r="M126" t="s">
        <v>63</v>
      </c>
      <c r="N126">
        <v>4</v>
      </c>
      <c r="O126">
        <v>30</v>
      </c>
      <c r="P126">
        <v>7.5</v>
      </c>
      <c r="Q126">
        <v>60</v>
      </c>
      <c r="R126">
        <f t="shared" si="5"/>
        <v>3.75</v>
      </c>
      <c r="S126">
        <f t="shared" si="6"/>
        <v>225</v>
      </c>
      <c r="T126">
        <v>0</v>
      </c>
      <c r="U126">
        <f t="shared" si="7"/>
        <v>225</v>
      </c>
      <c r="V126">
        <f t="shared" si="8"/>
        <v>225000</v>
      </c>
      <c r="W126">
        <f t="shared" si="9"/>
        <v>18750</v>
      </c>
      <c r="X126" t="s">
        <v>40</v>
      </c>
      <c r="Y126" t="s">
        <v>40</v>
      </c>
      <c r="Z126">
        <v>3093</v>
      </c>
      <c r="AA126">
        <v>3094</v>
      </c>
      <c r="AB126" t="s">
        <v>40</v>
      </c>
      <c r="AC126" t="s">
        <v>40</v>
      </c>
      <c r="AD126" t="s">
        <v>40</v>
      </c>
      <c r="AE126" t="s">
        <v>40</v>
      </c>
      <c r="AF126">
        <v>138</v>
      </c>
      <c r="AH126">
        <v>2022</v>
      </c>
    </row>
    <row r="127" spans="1:34" x14ac:dyDescent="0.25">
      <c r="A127" t="s">
        <v>59</v>
      </c>
      <c r="B127" t="s">
        <v>322</v>
      </c>
      <c r="C127" t="s">
        <v>453</v>
      </c>
      <c r="D127" t="s">
        <v>453</v>
      </c>
      <c r="E127" t="s">
        <v>60</v>
      </c>
      <c r="G127" t="s">
        <v>493</v>
      </c>
      <c r="H127" t="s">
        <v>494</v>
      </c>
      <c r="I127" t="s">
        <v>495</v>
      </c>
      <c r="J127">
        <v>1</v>
      </c>
      <c r="L127" t="s">
        <v>62</v>
      </c>
      <c r="M127" t="s">
        <v>63</v>
      </c>
      <c r="N127">
        <v>4</v>
      </c>
      <c r="O127">
        <v>30</v>
      </c>
      <c r="P127">
        <v>7.5</v>
      </c>
      <c r="Q127">
        <v>70</v>
      </c>
      <c r="R127">
        <f t="shared" si="5"/>
        <v>3.75</v>
      </c>
      <c r="S127">
        <f t="shared" si="6"/>
        <v>262.5</v>
      </c>
      <c r="T127">
        <v>0</v>
      </c>
      <c r="U127">
        <f t="shared" si="7"/>
        <v>262.5</v>
      </c>
      <c r="V127">
        <f t="shared" si="8"/>
        <v>262500</v>
      </c>
      <c r="W127">
        <f t="shared" si="9"/>
        <v>21875</v>
      </c>
      <c r="X127" t="s">
        <v>472</v>
      </c>
      <c r="Y127" t="s">
        <v>496</v>
      </c>
      <c r="Z127">
        <v>3093</v>
      </c>
      <c r="AA127">
        <v>3094</v>
      </c>
      <c r="AB127" t="s">
        <v>40</v>
      </c>
      <c r="AC127" t="s">
        <v>40</v>
      </c>
      <c r="AD127" t="s">
        <v>40</v>
      </c>
      <c r="AE127" t="s">
        <v>40</v>
      </c>
      <c r="AF127">
        <v>138</v>
      </c>
      <c r="AH127">
        <v>2022</v>
      </c>
    </row>
    <row r="128" spans="1:34" x14ac:dyDescent="0.25">
      <c r="A128" t="s">
        <v>59</v>
      </c>
      <c r="B128" t="s">
        <v>322</v>
      </c>
      <c r="C128" t="s">
        <v>453</v>
      </c>
      <c r="D128" t="s">
        <v>453</v>
      </c>
      <c r="E128" t="s">
        <v>60</v>
      </c>
      <c r="G128" t="s">
        <v>61</v>
      </c>
      <c r="H128" t="s">
        <v>485</v>
      </c>
      <c r="I128" t="s">
        <v>486</v>
      </c>
      <c r="J128">
        <v>1</v>
      </c>
      <c r="L128" t="s">
        <v>62</v>
      </c>
      <c r="M128" t="s">
        <v>63</v>
      </c>
      <c r="N128">
        <v>4</v>
      </c>
      <c r="O128">
        <v>30</v>
      </c>
      <c r="P128">
        <v>1.5</v>
      </c>
      <c r="Q128">
        <v>70</v>
      </c>
      <c r="R128">
        <f t="shared" si="5"/>
        <v>0.75</v>
      </c>
      <c r="S128">
        <f t="shared" si="6"/>
        <v>52.5</v>
      </c>
      <c r="T128">
        <v>0</v>
      </c>
      <c r="U128">
        <f t="shared" si="7"/>
        <v>52.5</v>
      </c>
      <c r="V128">
        <f t="shared" si="8"/>
        <v>52500</v>
      </c>
      <c r="W128">
        <f t="shared" si="9"/>
        <v>4375</v>
      </c>
      <c r="X128" t="s">
        <v>40</v>
      </c>
      <c r="Y128" t="s">
        <v>40</v>
      </c>
      <c r="Z128">
        <v>3093</v>
      </c>
      <c r="AA128">
        <v>3094</v>
      </c>
      <c r="AB128" t="s">
        <v>40</v>
      </c>
      <c r="AC128" t="s">
        <v>40</v>
      </c>
      <c r="AD128" t="s">
        <v>40</v>
      </c>
      <c r="AE128" t="s">
        <v>40</v>
      </c>
      <c r="AF128">
        <v>138</v>
      </c>
      <c r="AH128">
        <v>2022</v>
      </c>
    </row>
    <row r="129" spans="1:34" x14ac:dyDescent="0.25">
      <c r="A129" t="s">
        <v>59</v>
      </c>
      <c r="B129" t="s">
        <v>322</v>
      </c>
      <c r="C129" t="s">
        <v>453</v>
      </c>
      <c r="D129" t="s">
        <v>453</v>
      </c>
      <c r="E129" t="s">
        <v>60</v>
      </c>
      <c r="G129" t="s">
        <v>61</v>
      </c>
      <c r="H129" t="s">
        <v>497</v>
      </c>
      <c r="I129" t="s">
        <v>498</v>
      </c>
      <c r="J129">
        <v>1</v>
      </c>
      <c r="L129" t="s">
        <v>62</v>
      </c>
      <c r="M129" t="s">
        <v>63</v>
      </c>
      <c r="N129">
        <v>4</v>
      </c>
      <c r="O129">
        <v>30</v>
      </c>
      <c r="P129">
        <v>6</v>
      </c>
      <c r="Q129">
        <v>70</v>
      </c>
      <c r="R129">
        <f t="shared" si="5"/>
        <v>3</v>
      </c>
      <c r="S129">
        <f t="shared" si="6"/>
        <v>210</v>
      </c>
      <c r="T129">
        <v>0</v>
      </c>
      <c r="U129">
        <f t="shared" si="7"/>
        <v>210</v>
      </c>
      <c r="V129">
        <f t="shared" si="8"/>
        <v>210000</v>
      </c>
      <c r="W129">
        <f t="shared" si="9"/>
        <v>17500</v>
      </c>
      <c r="X129" t="s">
        <v>40</v>
      </c>
      <c r="Y129" t="s">
        <v>40</v>
      </c>
      <c r="Z129">
        <v>3093</v>
      </c>
      <c r="AA129">
        <v>3094</v>
      </c>
      <c r="AB129" t="s">
        <v>40</v>
      </c>
      <c r="AC129" t="s">
        <v>40</v>
      </c>
      <c r="AD129" t="s">
        <v>40</v>
      </c>
      <c r="AE129" t="s">
        <v>40</v>
      </c>
      <c r="AF129">
        <v>138</v>
      </c>
      <c r="AH129">
        <v>2022</v>
      </c>
    </row>
    <row r="130" spans="1:34" x14ac:dyDescent="0.25">
      <c r="A130" t="s">
        <v>59</v>
      </c>
      <c r="B130" t="s">
        <v>322</v>
      </c>
      <c r="C130" t="s">
        <v>453</v>
      </c>
      <c r="D130" t="s">
        <v>453</v>
      </c>
      <c r="E130" t="s">
        <v>60</v>
      </c>
      <c r="G130" t="s">
        <v>61</v>
      </c>
      <c r="H130" t="s">
        <v>499</v>
      </c>
      <c r="I130" t="s">
        <v>500</v>
      </c>
      <c r="J130">
        <v>1</v>
      </c>
      <c r="L130" t="s">
        <v>62</v>
      </c>
      <c r="M130" t="s">
        <v>76</v>
      </c>
      <c r="N130">
        <v>5</v>
      </c>
      <c r="O130">
        <v>28</v>
      </c>
      <c r="P130">
        <v>4.5</v>
      </c>
      <c r="Q130">
        <v>70</v>
      </c>
      <c r="R130">
        <f t="shared" ref="R130:R193" si="10">O130*P130/60*J130</f>
        <v>2.1</v>
      </c>
      <c r="S130">
        <f t="shared" ref="S130:S193" si="11">Q130*R130</f>
        <v>147</v>
      </c>
      <c r="T130">
        <v>0</v>
      </c>
      <c r="U130">
        <f t="shared" ref="U130:U193" si="12">S130+T130</f>
        <v>147</v>
      </c>
      <c r="V130">
        <f t="shared" ref="V130:V193" si="13">U130*1000</f>
        <v>147000</v>
      </c>
      <c r="W130">
        <f t="shared" ref="W130:W193" si="14">V130/12</f>
        <v>12250</v>
      </c>
      <c r="X130" t="s">
        <v>40</v>
      </c>
      <c r="Y130" t="s">
        <v>40</v>
      </c>
      <c r="Z130">
        <v>3093</v>
      </c>
      <c r="AA130">
        <v>3094</v>
      </c>
      <c r="AB130" t="s">
        <v>40</v>
      </c>
      <c r="AC130" t="s">
        <v>40</v>
      </c>
      <c r="AD130" t="s">
        <v>40</v>
      </c>
      <c r="AE130" t="s">
        <v>40</v>
      </c>
      <c r="AF130">
        <v>138</v>
      </c>
      <c r="AH130">
        <v>2022</v>
      </c>
    </row>
    <row r="131" spans="1:34" x14ac:dyDescent="0.25">
      <c r="A131" t="s">
        <v>59</v>
      </c>
      <c r="B131" t="s">
        <v>322</v>
      </c>
      <c r="C131" t="s">
        <v>453</v>
      </c>
      <c r="D131" t="s">
        <v>453</v>
      </c>
      <c r="E131" t="s">
        <v>60</v>
      </c>
      <c r="G131" t="s">
        <v>61</v>
      </c>
      <c r="H131" t="s">
        <v>501</v>
      </c>
      <c r="I131" t="s">
        <v>502</v>
      </c>
      <c r="J131">
        <v>1</v>
      </c>
      <c r="L131" t="s">
        <v>62</v>
      </c>
      <c r="M131" t="s">
        <v>76</v>
      </c>
      <c r="N131">
        <v>5</v>
      </c>
      <c r="O131">
        <v>28</v>
      </c>
      <c r="P131">
        <v>7.5</v>
      </c>
      <c r="Q131">
        <v>70</v>
      </c>
      <c r="R131">
        <f t="shared" si="10"/>
        <v>3.5</v>
      </c>
      <c r="S131">
        <f t="shared" si="11"/>
        <v>245</v>
      </c>
      <c r="T131">
        <v>0</v>
      </c>
      <c r="U131">
        <f t="shared" si="12"/>
        <v>245</v>
      </c>
      <c r="V131">
        <f t="shared" si="13"/>
        <v>245000</v>
      </c>
      <c r="W131">
        <f t="shared" si="14"/>
        <v>20416.666666666668</v>
      </c>
      <c r="X131" t="s">
        <v>40</v>
      </c>
      <c r="Y131" t="s">
        <v>40</v>
      </c>
      <c r="Z131">
        <v>3093</v>
      </c>
      <c r="AA131">
        <v>3094</v>
      </c>
      <c r="AB131" t="s">
        <v>40</v>
      </c>
      <c r="AC131" t="s">
        <v>40</v>
      </c>
      <c r="AD131" t="s">
        <v>40</v>
      </c>
      <c r="AE131" t="s">
        <v>40</v>
      </c>
      <c r="AF131">
        <v>138</v>
      </c>
      <c r="AH131">
        <v>2022</v>
      </c>
    </row>
    <row r="132" spans="1:34" x14ac:dyDescent="0.25">
      <c r="A132" t="s">
        <v>59</v>
      </c>
      <c r="B132" t="s">
        <v>322</v>
      </c>
      <c r="C132" t="s">
        <v>453</v>
      </c>
      <c r="D132" t="s">
        <v>453</v>
      </c>
      <c r="E132" t="s">
        <v>60</v>
      </c>
      <c r="G132" t="s">
        <v>61</v>
      </c>
      <c r="H132" t="s">
        <v>503</v>
      </c>
      <c r="I132" t="s">
        <v>504</v>
      </c>
      <c r="J132">
        <v>1</v>
      </c>
      <c r="L132" t="s">
        <v>62</v>
      </c>
      <c r="M132" t="s">
        <v>76</v>
      </c>
      <c r="N132">
        <v>5</v>
      </c>
      <c r="O132">
        <v>28</v>
      </c>
      <c r="P132">
        <v>9</v>
      </c>
      <c r="Q132">
        <v>95</v>
      </c>
      <c r="R132">
        <f t="shared" si="10"/>
        <v>4.2</v>
      </c>
      <c r="S132">
        <f t="shared" si="11"/>
        <v>399</v>
      </c>
      <c r="T132">
        <v>0</v>
      </c>
      <c r="U132">
        <f t="shared" si="12"/>
        <v>399</v>
      </c>
      <c r="V132">
        <f t="shared" si="13"/>
        <v>399000</v>
      </c>
      <c r="W132">
        <f t="shared" si="14"/>
        <v>33250</v>
      </c>
      <c r="X132" t="s">
        <v>40</v>
      </c>
      <c r="Y132" t="s">
        <v>40</v>
      </c>
      <c r="Z132">
        <v>3093</v>
      </c>
      <c r="AA132">
        <v>3094</v>
      </c>
      <c r="AB132" t="s">
        <v>40</v>
      </c>
      <c r="AC132" t="s">
        <v>40</v>
      </c>
      <c r="AD132" t="s">
        <v>40</v>
      </c>
      <c r="AE132" t="s">
        <v>40</v>
      </c>
      <c r="AF132">
        <v>138</v>
      </c>
      <c r="AH132">
        <v>2022</v>
      </c>
    </row>
    <row r="133" spans="1:34" x14ac:dyDescent="0.25">
      <c r="A133" t="s">
        <v>59</v>
      </c>
      <c r="B133" t="s">
        <v>322</v>
      </c>
      <c r="C133" t="s">
        <v>453</v>
      </c>
      <c r="D133" t="s">
        <v>453</v>
      </c>
      <c r="E133" t="s">
        <v>60</v>
      </c>
      <c r="G133" t="s">
        <v>61</v>
      </c>
      <c r="H133" t="s">
        <v>505</v>
      </c>
      <c r="I133" t="s">
        <v>506</v>
      </c>
      <c r="J133">
        <v>1</v>
      </c>
      <c r="L133" t="s">
        <v>62</v>
      </c>
      <c r="M133" t="s">
        <v>76</v>
      </c>
      <c r="N133">
        <v>5</v>
      </c>
      <c r="O133">
        <v>28</v>
      </c>
      <c r="P133">
        <v>6</v>
      </c>
      <c r="Q133">
        <v>70</v>
      </c>
      <c r="R133">
        <f t="shared" si="10"/>
        <v>2.8</v>
      </c>
      <c r="S133">
        <f t="shared" si="11"/>
        <v>196</v>
      </c>
      <c r="T133">
        <v>0</v>
      </c>
      <c r="U133">
        <f t="shared" si="12"/>
        <v>196</v>
      </c>
      <c r="V133">
        <f t="shared" si="13"/>
        <v>196000</v>
      </c>
      <c r="W133">
        <f t="shared" si="14"/>
        <v>16333.333333333334</v>
      </c>
      <c r="X133" t="s">
        <v>40</v>
      </c>
      <c r="Y133" t="s">
        <v>40</v>
      </c>
      <c r="Z133">
        <v>3093</v>
      </c>
      <c r="AA133">
        <v>3094</v>
      </c>
      <c r="AB133" t="s">
        <v>40</v>
      </c>
      <c r="AC133" t="s">
        <v>40</v>
      </c>
      <c r="AD133" t="s">
        <v>40</v>
      </c>
      <c r="AE133" t="s">
        <v>40</v>
      </c>
      <c r="AF133">
        <v>138</v>
      </c>
      <c r="AH133">
        <v>2022</v>
      </c>
    </row>
    <row r="134" spans="1:34" x14ac:dyDescent="0.25">
      <c r="A134" t="s">
        <v>59</v>
      </c>
      <c r="B134" t="s">
        <v>322</v>
      </c>
      <c r="C134" t="s">
        <v>453</v>
      </c>
      <c r="D134" t="s">
        <v>453</v>
      </c>
      <c r="E134" t="s">
        <v>60</v>
      </c>
      <c r="G134" t="s">
        <v>61</v>
      </c>
      <c r="H134" t="s">
        <v>507</v>
      </c>
      <c r="I134" t="s">
        <v>508</v>
      </c>
      <c r="J134">
        <v>1</v>
      </c>
      <c r="L134" t="s">
        <v>62</v>
      </c>
      <c r="M134" t="s">
        <v>76</v>
      </c>
      <c r="N134">
        <v>5</v>
      </c>
      <c r="O134">
        <v>28</v>
      </c>
      <c r="P134">
        <v>3</v>
      </c>
      <c r="Q134">
        <v>70</v>
      </c>
      <c r="R134">
        <f t="shared" si="10"/>
        <v>1.4</v>
      </c>
      <c r="S134">
        <f t="shared" si="11"/>
        <v>98</v>
      </c>
      <c r="U134">
        <f t="shared" si="12"/>
        <v>98</v>
      </c>
      <c r="V134">
        <f t="shared" si="13"/>
        <v>98000</v>
      </c>
      <c r="W134">
        <f t="shared" si="14"/>
        <v>8166.666666666667</v>
      </c>
      <c r="Z134">
        <v>3093</v>
      </c>
      <c r="AA134">
        <v>3094</v>
      </c>
      <c r="AF134">
        <v>138</v>
      </c>
      <c r="AH134">
        <v>2022</v>
      </c>
    </row>
    <row r="135" spans="1:34" x14ac:dyDescent="0.25">
      <c r="A135" t="s">
        <v>59</v>
      </c>
      <c r="B135" t="s">
        <v>322</v>
      </c>
      <c r="C135" t="s">
        <v>453</v>
      </c>
      <c r="D135" t="s">
        <v>453</v>
      </c>
      <c r="E135" t="s">
        <v>60</v>
      </c>
      <c r="G135" t="s">
        <v>61</v>
      </c>
      <c r="H135" t="s">
        <v>365</v>
      </c>
      <c r="I135" t="s">
        <v>40</v>
      </c>
      <c r="J135">
        <v>1</v>
      </c>
      <c r="L135" t="s">
        <v>124</v>
      </c>
      <c r="M135" t="s">
        <v>63</v>
      </c>
      <c r="N135">
        <v>6</v>
      </c>
      <c r="O135">
        <v>35</v>
      </c>
      <c r="P135">
        <v>15</v>
      </c>
      <c r="Q135">
        <v>60</v>
      </c>
      <c r="R135">
        <f t="shared" si="10"/>
        <v>8.75</v>
      </c>
      <c r="S135">
        <f t="shared" si="11"/>
        <v>525</v>
      </c>
      <c r="T135">
        <v>0</v>
      </c>
      <c r="U135">
        <f t="shared" si="12"/>
        <v>525</v>
      </c>
      <c r="V135">
        <f t="shared" si="13"/>
        <v>525000</v>
      </c>
      <c r="W135">
        <f t="shared" si="14"/>
        <v>43750</v>
      </c>
      <c r="X135" t="s">
        <v>40</v>
      </c>
      <c r="Y135" t="s">
        <v>40</v>
      </c>
      <c r="Z135">
        <v>3093</v>
      </c>
      <c r="AA135">
        <v>3094</v>
      </c>
      <c r="AB135" t="s">
        <v>40</v>
      </c>
      <c r="AC135" t="s">
        <v>40</v>
      </c>
      <c r="AD135" t="s">
        <v>40</v>
      </c>
      <c r="AE135" t="s">
        <v>40</v>
      </c>
      <c r="AF135">
        <v>138</v>
      </c>
      <c r="AH135">
        <v>2022</v>
      </c>
    </row>
    <row r="136" spans="1:34" x14ac:dyDescent="0.25">
      <c r="A136" t="s">
        <v>59</v>
      </c>
      <c r="B136" t="s">
        <v>322</v>
      </c>
      <c r="C136" t="s">
        <v>453</v>
      </c>
      <c r="D136" t="s">
        <v>453</v>
      </c>
      <c r="E136" t="s">
        <v>60</v>
      </c>
      <c r="G136" t="s">
        <v>61</v>
      </c>
      <c r="H136" t="s">
        <v>503</v>
      </c>
      <c r="I136" t="s">
        <v>504</v>
      </c>
      <c r="J136">
        <v>1</v>
      </c>
      <c r="L136" t="s">
        <v>62</v>
      </c>
      <c r="M136" t="s">
        <v>63</v>
      </c>
      <c r="N136">
        <v>6</v>
      </c>
      <c r="O136">
        <v>35</v>
      </c>
      <c r="P136">
        <v>6</v>
      </c>
      <c r="Q136">
        <v>95</v>
      </c>
      <c r="R136">
        <f t="shared" si="10"/>
        <v>3.5</v>
      </c>
      <c r="S136">
        <f t="shared" si="11"/>
        <v>332.5</v>
      </c>
      <c r="T136">
        <v>0</v>
      </c>
      <c r="U136">
        <f t="shared" si="12"/>
        <v>332.5</v>
      </c>
      <c r="V136">
        <f t="shared" si="13"/>
        <v>332500</v>
      </c>
      <c r="W136">
        <f t="shared" si="14"/>
        <v>27708.333333333332</v>
      </c>
      <c r="X136" t="s">
        <v>40</v>
      </c>
      <c r="Y136" t="s">
        <v>40</v>
      </c>
      <c r="Z136">
        <v>3093</v>
      </c>
      <c r="AA136">
        <v>3094</v>
      </c>
      <c r="AB136" t="s">
        <v>40</v>
      </c>
      <c r="AC136" t="s">
        <v>40</v>
      </c>
      <c r="AD136" t="s">
        <v>40</v>
      </c>
      <c r="AE136" t="s">
        <v>40</v>
      </c>
      <c r="AF136">
        <v>138</v>
      </c>
      <c r="AH136">
        <v>2022</v>
      </c>
    </row>
    <row r="137" spans="1:34" x14ac:dyDescent="0.25">
      <c r="A137" t="s">
        <v>59</v>
      </c>
      <c r="B137" t="s">
        <v>322</v>
      </c>
      <c r="C137" t="s">
        <v>453</v>
      </c>
      <c r="D137" t="s">
        <v>453</v>
      </c>
      <c r="E137" t="s">
        <v>60</v>
      </c>
      <c r="G137" t="s">
        <v>61</v>
      </c>
      <c r="H137" t="s">
        <v>509</v>
      </c>
      <c r="I137" t="s">
        <v>510</v>
      </c>
      <c r="J137">
        <v>1</v>
      </c>
      <c r="L137" t="s">
        <v>62</v>
      </c>
      <c r="M137" t="s">
        <v>63</v>
      </c>
      <c r="N137">
        <v>6</v>
      </c>
      <c r="O137">
        <v>35</v>
      </c>
      <c r="P137">
        <v>7.5</v>
      </c>
      <c r="Q137">
        <v>70</v>
      </c>
      <c r="R137">
        <f t="shared" si="10"/>
        <v>4.375</v>
      </c>
      <c r="S137">
        <f t="shared" si="11"/>
        <v>306.25</v>
      </c>
      <c r="T137">
        <v>0</v>
      </c>
      <c r="U137">
        <f t="shared" si="12"/>
        <v>306.25</v>
      </c>
      <c r="V137">
        <f t="shared" si="13"/>
        <v>306250</v>
      </c>
      <c r="W137">
        <f t="shared" si="14"/>
        <v>25520.833333333332</v>
      </c>
      <c r="X137" t="s">
        <v>40</v>
      </c>
      <c r="Y137" t="s">
        <v>40</v>
      </c>
      <c r="Z137">
        <v>3093</v>
      </c>
      <c r="AA137">
        <v>3094</v>
      </c>
      <c r="AB137" t="s">
        <v>40</v>
      </c>
      <c r="AC137" t="s">
        <v>40</v>
      </c>
      <c r="AD137" t="s">
        <v>40</v>
      </c>
      <c r="AE137" t="s">
        <v>40</v>
      </c>
      <c r="AF137">
        <v>138</v>
      </c>
      <c r="AH137">
        <v>2022</v>
      </c>
    </row>
    <row r="138" spans="1:34" x14ac:dyDescent="0.25">
      <c r="A138" t="s">
        <v>59</v>
      </c>
      <c r="B138" t="s">
        <v>322</v>
      </c>
      <c r="C138" t="s">
        <v>453</v>
      </c>
      <c r="D138" t="s">
        <v>453</v>
      </c>
      <c r="E138" t="s">
        <v>60</v>
      </c>
      <c r="G138" t="s">
        <v>61</v>
      </c>
      <c r="H138" t="s">
        <v>511</v>
      </c>
      <c r="I138" t="s">
        <v>512</v>
      </c>
      <c r="J138">
        <v>1</v>
      </c>
      <c r="L138" t="s">
        <v>62</v>
      </c>
      <c r="M138" t="s">
        <v>63</v>
      </c>
      <c r="N138">
        <v>6</v>
      </c>
      <c r="O138">
        <v>35</v>
      </c>
      <c r="P138">
        <v>1.5</v>
      </c>
      <c r="Q138">
        <v>70</v>
      </c>
      <c r="R138">
        <f t="shared" si="10"/>
        <v>0.875</v>
      </c>
      <c r="S138">
        <f t="shared" si="11"/>
        <v>61.25</v>
      </c>
      <c r="T138">
        <v>0</v>
      </c>
      <c r="U138">
        <f t="shared" si="12"/>
        <v>61.25</v>
      </c>
      <c r="V138">
        <f t="shared" si="13"/>
        <v>61250</v>
      </c>
      <c r="W138">
        <f t="shared" si="14"/>
        <v>5104.166666666667</v>
      </c>
      <c r="X138" t="s">
        <v>40</v>
      </c>
      <c r="Y138" t="s">
        <v>40</v>
      </c>
      <c r="Z138">
        <v>3093</v>
      </c>
      <c r="AA138">
        <v>3094</v>
      </c>
      <c r="AB138" t="s">
        <v>40</v>
      </c>
      <c r="AC138" t="s">
        <v>40</v>
      </c>
      <c r="AD138" t="s">
        <v>40</v>
      </c>
      <c r="AE138" t="s">
        <v>40</v>
      </c>
      <c r="AF138">
        <v>138</v>
      </c>
      <c r="AH138">
        <v>2022</v>
      </c>
    </row>
    <row r="139" spans="1:34" x14ac:dyDescent="0.25">
      <c r="A139" t="s">
        <v>59</v>
      </c>
      <c r="B139" t="s">
        <v>322</v>
      </c>
      <c r="C139" t="s">
        <v>453</v>
      </c>
      <c r="D139" t="s">
        <v>453</v>
      </c>
      <c r="E139" t="s">
        <v>60</v>
      </c>
      <c r="G139" t="s">
        <v>61</v>
      </c>
      <c r="H139" t="s">
        <v>172</v>
      </c>
      <c r="I139" t="s">
        <v>40</v>
      </c>
      <c r="J139">
        <v>1</v>
      </c>
      <c r="L139" t="s">
        <v>124</v>
      </c>
      <c r="M139" t="s">
        <v>40</v>
      </c>
      <c r="P139">
        <v>60</v>
      </c>
      <c r="Q139">
        <v>50</v>
      </c>
      <c r="R139">
        <f t="shared" si="10"/>
        <v>0</v>
      </c>
      <c r="S139">
        <f t="shared" si="11"/>
        <v>0</v>
      </c>
      <c r="T139">
        <v>0</v>
      </c>
      <c r="U139">
        <f t="shared" si="12"/>
        <v>0</v>
      </c>
      <c r="V139">
        <f t="shared" si="13"/>
        <v>0</v>
      </c>
      <c r="W139">
        <f t="shared" si="14"/>
        <v>0</v>
      </c>
      <c r="X139" t="s">
        <v>40</v>
      </c>
      <c r="Y139" t="s">
        <v>40</v>
      </c>
      <c r="Z139">
        <v>3093</v>
      </c>
      <c r="AA139">
        <v>3094</v>
      </c>
      <c r="AB139" t="s">
        <v>40</v>
      </c>
      <c r="AC139" t="s">
        <v>40</v>
      </c>
      <c r="AD139" t="s">
        <v>40</v>
      </c>
      <c r="AE139" t="s">
        <v>40</v>
      </c>
      <c r="AF139">
        <v>138</v>
      </c>
      <c r="AH139">
        <v>2022</v>
      </c>
    </row>
    <row r="140" spans="1:34" x14ac:dyDescent="0.25">
      <c r="A140" t="s">
        <v>59</v>
      </c>
      <c r="B140" t="s">
        <v>322</v>
      </c>
      <c r="C140" t="s">
        <v>453</v>
      </c>
      <c r="D140" t="s">
        <v>453</v>
      </c>
      <c r="E140" t="s">
        <v>60</v>
      </c>
      <c r="G140" t="s">
        <v>61</v>
      </c>
      <c r="H140" t="s">
        <v>513</v>
      </c>
      <c r="I140" t="s">
        <v>40</v>
      </c>
      <c r="J140">
        <v>1</v>
      </c>
      <c r="L140" t="s">
        <v>41</v>
      </c>
      <c r="M140" t="s">
        <v>40</v>
      </c>
      <c r="Q140">
        <v>0</v>
      </c>
      <c r="R140">
        <f t="shared" si="10"/>
        <v>0</v>
      </c>
      <c r="S140">
        <f t="shared" si="11"/>
        <v>0</v>
      </c>
      <c r="T140">
        <v>2235.4940000000001</v>
      </c>
      <c r="U140">
        <f t="shared" si="12"/>
        <v>2235.4940000000001</v>
      </c>
      <c r="V140">
        <f t="shared" si="13"/>
        <v>2235494</v>
      </c>
      <c r="W140">
        <f t="shared" si="14"/>
        <v>186291.16666666666</v>
      </c>
      <c r="X140" t="s">
        <v>40</v>
      </c>
      <c r="Y140" t="s">
        <v>40</v>
      </c>
      <c r="Z140">
        <v>3093</v>
      </c>
      <c r="AA140">
        <v>3094</v>
      </c>
      <c r="AB140" t="s">
        <v>40</v>
      </c>
      <c r="AC140" t="s">
        <v>40</v>
      </c>
      <c r="AD140" t="s">
        <v>40</v>
      </c>
      <c r="AE140" t="s">
        <v>40</v>
      </c>
      <c r="AF140">
        <v>138</v>
      </c>
      <c r="AH140">
        <v>2022</v>
      </c>
    </row>
    <row r="141" spans="1:34" x14ac:dyDescent="0.25">
      <c r="A141" t="s">
        <v>59</v>
      </c>
      <c r="B141" t="s">
        <v>322</v>
      </c>
      <c r="C141" t="s">
        <v>453</v>
      </c>
      <c r="D141" t="s">
        <v>453</v>
      </c>
      <c r="E141" t="s">
        <v>60</v>
      </c>
      <c r="G141" t="s">
        <v>61</v>
      </c>
      <c r="H141" t="s">
        <v>381</v>
      </c>
      <c r="I141" t="s">
        <v>40</v>
      </c>
      <c r="J141">
        <v>1</v>
      </c>
      <c r="L141" t="s">
        <v>124</v>
      </c>
      <c r="O141">
        <v>4</v>
      </c>
      <c r="P141">
        <v>60</v>
      </c>
      <c r="Q141">
        <v>67</v>
      </c>
      <c r="R141">
        <f t="shared" si="10"/>
        <v>4</v>
      </c>
      <c r="S141">
        <f t="shared" si="11"/>
        <v>268</v>
      </c>
      <c r="U141">
        <f t="shared" si="12"/>
        <v>268</v>
      </c>
      <c r="V141">
        <f t="shared" si="13"/>
        <v>268000</v>
      </c>
      <c r="W141">
        <f t="shared" si="14"/>
        <v>22333.333333333332</v>
      </c>
      <c r="AH141">
        <v>2022</v>
      </c>
    </row>
    <row r="142" spans="1:34" x14ac:dyDescent="0.25">
      <c r="A142" t="s">
        <v>36</v>
      </c>
      <c r="B142" t="s">
        <v>1543</v>
      </c>
      <c r="C142" t="s">
        <v>1556</v>
      </c>
      <c r="D142" t="s">
        <v>1556</v>
      </c>
      <c r="E142" t="s">
        <v>40</v>
      </c>
      <c r="G142" t="s">
        <v>82</v>
      </c>
      <c r="H142" t="s">
        <v>1545</v>
      </c>
      <c r="I142" t="s">
        <v>40</v>
      </c>
      <c r="J142">
        <v>1</v>
      </c>
      <c r="L142" t="s">
        <v>41</v>
      </c>
      <c r="R142">
        <f t="shared" si="10"/>
        <v>0</v>
      </c>
      <c r="S142">
        <f t="shared" si="11"/>
        <v>0</v>
      </c>
      <c r="T142">
        <v>4.0199999999999996</v>
      </c>
      <c r="U142">
        <f t="shared" si="12"/>
        <v>4.0199999999999996</v>
      </c>
      <c r="V142">
        <f t="shared" si="13"/>
        <v>4019.9999999999995</v>
      </c>
      <c r="W142">
        <f t="shared" si="14"/>
        <v>334.99999999999994</v>
      </c>
      <c r="X142" t="s">
        <v>40</v>
      </c>
      <c r="Y142" t="s">
        <v>40</v>
      </c>
      <c r="Z142">
        <v>3093</v>
      </c>
      <c r="AA142">
        <v>3094</v>
      </c>
      <c r="AB142" t="s">
        <v>40</v>
      </c>
      <c r="AC142" t="s">
        <v>40</v>
      </c>
      <c r="AD142" t="s">
        <v>40</v>
      </c>
      <c r="AE142" t="s">
        <v>40</v>
      </c>
      <c r="AF142">
        <v>125</v>
      </c>
      <c r="AG142" t="s">
        <v>1546</v>
      </c>
      <c r="AH142">
        <v>2022</v>
      </c>
    </row>
    <row r="143" spans="1:34" x14ac:dyDescent="0.25">
      <c r="A143" t="s">
        <v>36</v>
      </c>
      <c r="B143" t="s">
        <v>1543</v>
      </c>
      <c r="C143" t="s">
        <v>1556</v>
      </c>
      <c r="D143" t="s">
        <v>1556</v>
      </c>
      <c r="E143" t="s">
        <v>40</v>
      </c>
      <c r="G143" t="s">
        <v>82</v>
      </c>
      <c r="H143" t="s">
        <v>1550</v>
      </c>
      <c r="I143" t="s">
        <v>40</v>
      </c>
      <c r="J143">
        <v>1</v>
      </c>
      <c r="L143" t="s">
        <v>41</v>
      </c>
      <c r="R143">
        <f t="shared" si="10"/>
        <v>0</v>
      </c>
      <c r="S143">
        <f t="shared" si="11"/>
        <v>0</v>
      </c>
      <c r="T143">
        <v>90</v>
      </c>
      <c r="U143">
        <f t="shared" si="12"/>
        <v>90</v>
      </c>
      <c r="V143">
        <f t="shared" si="13"/>
        <v>90000</v>
      </c>
      <c r="W143">
        <f t="shared" si="14"/>
        <v>7500</v>
      </c>
      <c r="X143" t="s">
        <v>40</v>
      </c>
      <c r="Y143" t="s">
        <v>40</v>
      </c>
      <c r="Z143">
        <v>3093</v>
      </c>
      <c r="AA143">
        <v>3094</v>
      </c>
      <c r="AB143" t="s">
        <v>40</v>
      </c>
      <c r="AC143" t="s">
        <v>40</v>
      </c>
      <c r="AD143" t="s">
        <v>40</v>
      </c>
      <c r="AE143" t="s">
        <v>40</v>
      </c>
      <c r="AF143">
        <v>125</v>
      </c>
      <c r="AG143" t="s">
        <v>1551</v>
      </c>
      <c r="AH143">
        <v>2022</v>
      </c>
    </row>
    <row r="144" spans="1:34" x14ac:dyDescent="0.25">
      <c r="A144" t="s">
        <v>36</v>
      </c>
      <c r="B144" t="s">
        <v>1543</v>
      </c>
      <c r="C144" t="s">
        <v>1556</v>
      </c>
      <c r="D144" t="s">
        <v>1556</v>
      </c>
      <c r="E144" t="s">
        <v>40</v>
      </c>
      <c r="G144" t="s">
        <v>82</v>
      </c>
      <c r="H144" t="s">
        <v>1552</v>
      </c>
      <c r="I144" t="s">
        <v>40</v>
      </c>
      <c r="J144">
        <v>1</v>
      </c>
      <c r="L144" t="s">
        <v>41</v>
      </c>
      <c r="Q144">
        <v>0</v>
      </c>
      <c r="R144">
        <f t="shared" si="10"/>
        <v>0</v>
      </c>
      <c r="S144">
        <f t="shared" si="11"/>
        <v>0</v>
      </c>
      <c r="T144">
        <v>46.75</v>
      </c>
      <c r="U144">
        <f t="shared" si="12"/>
        <v>46.75</v>
      </c>
      <c r="V144">
        <f t="shared" si="13"/>
        <v>46750</v>
      </c>
      <c r="W144">
        <f t="shared" si="14"/>
        <v>3895.8333333333335</v>
      </c>
      <c r="X144" t="s">
        <v>40</v>
      </c>
      <c r="Y144" t="s">
        <v>40</v>
      </c>
      <c r="Z144">
        <v>3093</v>
      </c>
      <c r="AA144">
        <v>3094</v>
      </c>
      <c r="AB144" t="s">
        <v>40</v>
      </c>
      <c r="AC144" t="s">
        <v>40</v>
      </c>
      <c r="AD144" t="s">
        <v>40</v>
      </c>
      <c r="AE144" t="s">
        <v>40</v>
      </c>
      <c r="AF144">
        <v>125</v>
      </c>
      <c r="AG144" t="s">
        <v>1553</v>
      </c>
      <c r="AH144">
        <v>2022</v>
      </c>
    </row>
    <row r="145" spans="1:34" x14ac:dyDescent="0.25">
      <c r="A145" t="s">
        <v>36</v>
      </c>
      <c r="B145" t="s">
        <v>1543</v>
      </c>
      <c r="C145" t="s">
        <v>1556</v>
      </c>
      <c r="D145" t="s">
        <v>1556</v>
      </c>
      <c r="E145" t="s">
        <v>40</v>
      </c>
      <c r="G145" t="s">
        <v>82</v>
      </c>
      <c r="H145" t="s">
        <v>295</v>
      </c>
      <c r="I145" t="s">
        <v>40</v>
      </c>
      <c r="J145">
        <v>1</v>
      </c>
      <c r="L145" t="s">
        <v>41</v>
      </c>
      <c r="R145">
        <f t="shared" si="10"/>
        <v>0</v>
      </c>
      <c r="S145">
        <f t="shared" si="11"/>
        <v>0</v>
      </c>
      <c r="T145">
        <v>308.53999999999996</v>
      </c>
      <c r="U145">
        <f t="shared" si="12"/>
        <v>308.53999999999996</v>
      </c>
      <c r="V145">
        <f t="shared" si="13"/>
        <v>308539.99999999994</v>
      </c>
      <c r="W145">
        <f t="shared" si="14"/>
        <v>25711.666666666661</v>
      </c>
      <c r="X145" t="s">
        <v>40</v>
      </c>
      <c r="Y145" t="s">
        <v>40</v>
      </c>
      <c r="Z145">
        <v>3093</v>
      </c>
      <c r="AA145">
        <v>3094</v>
      </c>
      <c r="AB145" t="s">
        <v>40</v>
      </c>
      <c r="AC145" t="s">
        <v>40</v>
      </c>
      <c r="AD145" t="s">
        <v>40</v>
      </c>
      <c r="AE145" t="s">
        <v>40</v>
      </c>
      <c r="AF145">
        <v>125</v>
      </c>
      <c r="AG145" t="s">
        <v>1557</v>
      </c>
      <c r="AH145">
        <v>2022</v>
      </c>
    </row>
    <row r="146" spans="1:34" x14ac:dyDescent="0.25">
      <c r="A146" t="s">
        <v>36</v>
      </c>
      <c r="B146" t="s">
        <v>1543</v>
      </c>
      <c r="C146" t="s">
        <v>1556</v>
      </c>
      <c r="D146" t="s">
        <v>1556</v>
      </c>
      <c r="E146" t="s">
        <v>40</v>
      </c>
      <c r="G146" t="s">
        <v>82</v>
      </c>
      <c r="H146" t="s">
        <v>1559</v>
      </c>
      <c r="I146" t="s">
        <v>40</v>
      </c>
      <c r="J146">
        <v>1</v>
      </c>
      <c r="L146" t="s">
        <v>41</v>
      </c>
      <c r="Q146">
        <v>0</v>
      </c>
      <c r="R146">
        <f t="shared" si="10"/>
        <v>0</v>
      </c>
      <c r="S146">
        <f t="shared" si="11"/>
        <v>0</v>
      </c>
      <c r="T146">
        <v>0</v>
      </c>
      <c r="U146">
        <f t="shared" si="12"/>
        <v>0</v>
      </c>
      <c r="V146">
        <f t="shared" si="13"/>
        <v>0</v>
      </c>
      <c r="W146">
        <f t="shared" si="14"/>
        <v>0</v>
      </c>
      <c r="X146" t="s">
        <v>40</v>
      </c>
      <c r="Y146" t="s">
        <v>40</v>
      </c>
      <c r="Z146">
        <v>3093</v>
      </c>
      <c r="AA146">
        <v>3094</v>
      </c>
      <c r="AB146" t="s">
        <v>40</v>
      </c>
      <c r="AC146" t="s">
        <v>40</v>
      </c>
      <c r="AD146" t="s">
        <v>40</v>
      </c>
      <c r="AE146" t="s">
        <v>40</v>
      </c>
      <c r="AF146">
        <v>125</v>
      </c>
      <c r="AG146" t="s">
        <v>1560</v>
      </c>
      <c r="AH146">
        <v>2022</v>
      </c>
    </row>
    <row r="147" spans="1:34" x14ac:dyDescent="0.25">
      <c r="A147" t="s">
        <v>59</v>
      </c>
      <c r="B147" t="s">
        <v>1543</v>
      </c>
      <c r="C147" t="s">
        <v>1556</v>
      </c>
      <c r="D147" t="s">
        <v>1556</v>
      </c>
      <c r="E147" t="s">
        <v>60</v>
      </c>
      <c r="G147" t="s">
        <v>82</v>
      </c>
      <c r="H147" t="s">
        <v>1561</v>
      </c>
      <c r="I147" t="s">
        <v>1562</v>
      </c>
      <c r="J147">
        <v>1</v>
      </c>
      <c r="L147" t="s">
        <v>62</v>
      </c>
      <c r="M147" t="s">
        <v>76</v>
      </c>
      <c r="N147">
        <v>1</v>
      </c>
      <c r="O147">
        <v>25</v>
      </c>
      <c r="P147">
        <v>2.5</v>
      </c>
      <c r="Q147">
        <v>87.565645486911635</v>
      </c>
      <c r="R147">
        <f t="shared" si="10"/>
        <v>1.0416666666666667</v>
      </c>
      <c r="S147">
        <f t="shared" si="11"/>
        <v>91.214214048866296</v>
      </c>
      <c r="T147">
        <v>0</v>
      </c>
      <c r="U147">
        <f t="shared" si="12"/>
        <v>91.214214048866296</v>
      </c>
      <c r="V147">
        <f t="shared" si="13"/>
        <v>91214.214048866299</v>
      </c>
      <c r="W147">
        <f t="shared" si="14"/>
        <v>7601.1845040721919</v>
      </c>
      <c r="X147" t="s">
        <v>40</v>
      </c>
      <c r="Y147" t="s">
        <v>40</v>
      </c>
      <c r="Z147">
        <v>3093</v>
      </c>
      <c r="AA147">
        <v>3094</v>
      </c>
      <c r="AB147" t="s">
        <v>40</v>
      </c>
      <c r="AC147" t="s">
        <v>40</v>
      </c>
      <c r="AD147" t="s">
        <v>40</v>
      </c>
      <c r="AE147" t="s">
        <v>40</v>
      </c>
      <c r="AF147">
        <v>125</v>
      </c>
      <c r="AH147">
        <v>2022</v>
      </c>
    </row>
    <row r="148" spans="1:34" x14ac:dyDescent="0.25">
      <c r="A148" t="s">
        <v>59</v>
      </c>
      <c r="B148" t="s">
        <v>1543</v>
      </c>
      <c r="C148" t="s">
        <v>1556</v>
      </c>
      <c r="D148" t="s">
        <v>1556</v>
      </c>
      <c r="E148" t="s">
        <v>60</v>
      </c>
      <c r="G148" t="s">
        <v>82</v>
      </c>
      <c r="H148" t="s">
        <v>1564</v>
      </c>
      <c r="I148" t="s">
        <v>1565</v>
      </c>
      <c r="J148">
        <v>1</v>
      </c>
      <c r="L148" t="s">
        <v>62</v>
      </c>
      <c r="M148" t="s">
        <v>76</v>
      </c>
      <c r="N148">
        <v>1</v>
      </c>
      <c r="O148">
        <v>25</v>
      </c>
      <c r="P148">
        <v>10</v>
      </c>
      <c r="Q148">
        <v>87.565645486911635</v>
      </c>
      <c r="R148">
        <f t="shared" si="10"/>
        <v>4.166666666666667</v>
      </c>
      <c r="S148">
        <f t="shared" si="11"/>
        <v>364.85685619546518</v>
      </c>
      <c r="T148">
        <v>0</v>
      </c>
      <c r="U148">
        <f t="shared" si="12"/>
        <v>364.85685619546518</v>
      </c>
      <c r="V148">
        <f t="shared" si="13"/>
        <v>364856.8561954652</v>
      </c>
      <c r="W148">
        <f t="shared" si="14"/>
        <v>30404.738016288768</v>
      </c>
      <c r="X148" t="s">
        <v>40</v>
      </c>
      <c r="Y148" t="s">
        <v>40</v>
      </c>
      <c r="Z148">
        <v>3093</v>
      </c>
      <c r="AA148">
        <v>3094</v>
      </c>
      <c r="AB148" t="s">
        <v>40</v>
      </c>
      <c r="AC148" t="s">
        <v>40</v>
      </c>
      <c r="AD148" t="s">
        <v>40</v>
      </c>
      <c r="AE148" t="s">
        <v>40</v>
      </c>
      <c r="AF148">
        <v>125</v>
      </c>
      <c r="AH148">
        <v>2022</v>
      </c>
    </row>
    <row r="149" spans="1:34" x14ac:dyDescent="0.25">
      <c r="A149" t="s">
        <v>59</v>
      </c>
      <c r="B149" t="s">
        <v>1543</v>
      </c>
      <c r="C149" t="s">
        <v>1556</v>
      </c>
      <c r="D149" t="s">
        <v>1556</v>
      </c>
      <c r="E149" t="s">
        <v>60</v>
      </c>
      <c r="G149" t="s">
        <v>82</v>
      </c>
      <c r="H149" t="s">
        <v>1566</v>
      </c>
      <c r="I149" t="s">
        <v>1567</v>
      </c>
      <c r="J149">
        <v>1</v>
      </c>
      <c r="L149" t="s">
        <v>62</v>
      </c>
      <c r="M149" t="s">
        <v>76</v>
      </c>
      <c r="N149">
        <v>1</v>
      </c>
      <c r="O149">
        <v>25</v>
      </c>
      <c r="P149">
        <v>7.5</v>
      </c>
      <c r="Q149">
        <v>87.565645486911635</v>
      </c>
      <c r="R149">
        <f t="shared" si="10"/>
        <v>3.125</v>
      </c>
      <c r="S149">
        <f t="shared" si="11"/>
        <v>273.64264214659886</v>
      </c>
      <c r="T149">
        <v>0</v>
      </c>
      <c r="U149">
        <f t="shared" si="12"/>
        <v>273.64264214659886</v>
      </c>
      <c r="V149">
        <f t="shared" si="13"/>
        <v>273642.64214659884</v>
      </c>
      <c r="W149">
        <f t="shared" si="14"/>
        <v>22803.553512216571</v>
      </c>
      <c r="X149" t="s">
        <v>40</v>
      </c>
      <c r="Y149" t="s">
        <v>40</v>
      </c>
      <c r="Z149">
        <v>3093</v>
      </c>
      <c r="AA149">
        <v>3094</v>
      </c>
      <c r="AB149" t="s">
        <v>40</v>
      </c>
      <c r="AC149" t="s">
        <v>40</v>
      </c>
      <c r="AD149" t="s">
        <v>40</v>
      </c>
      <c r="AE149" t="s">
        <v>40</v>
      </c>
      <c r="AF149">
        <v>125</v>
      </c>
      <c r="AH149">
        <v>2022</v>
      </c>
    </row>
    <row r="150" spans="1:34" x14ac:dyDescent="0.25">
      <c r="A150" t="s">
        <v>59</v>
      </c>
      <c r="B150" t="s">
        <v>1543</v>
      </c>
      <c r="C150" t="s">
        <v>1556</v>
      </c>
      <c r="D150" t="s">
        <v>1556</v>
      </c>
      <c r="E150" t="s">
        <v>60</v>
      </c>
      <c r="G150" t="s">
        <v>82</v>
      </c>
      <c r="H150" t="s">
        <v>1568</v>
      </c>
      <c r="I150" t="s">
        <v>1569</v>
      </c>
      <c r="J150">
        <v>1</v>
      </c>
      <c r="L150" t="s">
        <v>62</v>
      </c>
      <c r="M150" t="s">
        <v>76</v>
      </c>
      <c r="N150">
        <v>1</v>
      </c>
      <c r="O150">
        <v>25</v>
      </c>
      <c r="P150">
        <v>7.5</v>
      </c>
      <c r="Q150">
        <v>87.565645486911635</v>
      </c>
      <c r="R150">
        <f t="shared" si="10"/>
        <v>3.125</v>
      </c>
      <c r="S150">
        <f t="shared" si="11"/>
        <v>273.64264214659886</v>
      </c>
      <c r="T150">
        <v>0</v>
      </c>
      <c r="U150">
        <f t="shared" si="12"/>
        <v>273.64264214659886</v>
      </c>
      <c r="V150">
        <f t="shared" si="13"/>
        <v>273642.64214659884</v>
      </c>
      <c r="W150">
        <f t="shared" si="14"/>
        <v>22803.553512216571</v>
      </c>
      <c r="X150" t="s">
        <v>40</v>
      </c>
      <c r="Y150" t="s">
        <v>40</v>
      </c>
      <c r="Z150">
        <v>3093</v>
      </c>
      <c r="AA150">
        <v>3094</v>
      </c>
      <c r="AB150" t="s">
        <v>40</v>
      </c>
      <c r="AC150" t="s">
        <v>40</v>
      </c>
      <c r="AD150" t="s">
        <v>40</v>
      </c>
      <c r="AE150" t="s">
        <v>40</v>
      </c>
      <c r="AF150">
        <v>125</v>
      </c>
      <c r="AH150">
        <v>2022</v>
      </c>
    </row>
    <row r="151" spans="1:34" x14ac:dyDescent="0.25">
      <c r="A151" t="s">
        <v>59</v>
      </c>
      <c r="B151" t="s">
        <v>1543</v>
      </c>
      <c r="C151" t="s">
        <v>1556</v>
      </c>
      <c r="D151" t="s">
        <v>1556</v>
      </c>
      <c r="E151" t="s">
        <v>60</v>
      </c>
      <c r="G151" t="s">
        <v>82</v>
      </c>
      <c r="H151" t="s">
        <v>1570</v>
      </c>
      <c r="I151" t="s">
        <v>1571</v>
      </c>
      <c r="J151">
        <v>1</v>
      </c>
      <c r="L151" t="s">
        <v>62</v>
      </c>
      <c r="M151" t="s">
        <v>76</v>
      </c>
      <c r="N151">
        <v>1</v>
      </c>
      <c r="O151">
        <v>25</v>
      </c>
      <c r="P151">
        <v>2.5</v>
      </c>
      <c r="Q151">
        <v>87.565645486911635</v>
      </c>
      <c r="R151">
        <f t="shared" si="10"/>
        <v>1.0416666666666667</v>
      </c>
      <c r="S151">
        <f t="shared" si="11"/>
        <v>91.214214048866296</v>
      </c>
      <c r="T151">
        <v>0</v>
      </c>
      <c r="U151">
        <f t="shared" si="12"/>
        <v>91.214214048866296</v>
      </c>
      <c r="V151">
        <f t="shared" si="13"/>
        <v>91214.214048866299</v>
      </c>
      <c r="W151">
        <f t="shared" si="14"/>
        <v>7601.1845040721919</v>
      </c>
      <c r="X151" t="s">
        <v>40</v>
      </c>
      <c r="Y151" t="s">
        <v>40</v>
      </c>
      <c r="Z151">
        <v>3093</v>
      </c>
      <c r="AA151">
        <v>3094</v>
      </c>
      <c r="AB151" t="s">
        <v>40</v>
      </c>
      <c r="AC151" t="s">
        <v>40</v>
      </c>
      <c r="AD151" t="s">
        <v>40</v>
      </c>
      <c r="AE151" t="s">
        <v>40</v>
      </c>
      <c r="AF151">
        <v>125</v>
      </c>
      <c r="AH151">
        <v>2022</v>
      </c>
    </row>
    <row r="152" spans="1:34" x14ac:dyDescent="0.25">
      <c r="A152" t="s">
        <v>59</v>
      </c>
      <c r="B152" t="s">
        <v>1543</v>
      </c>
      <c r="C152" t="s">
        <v>1556</v>
      </c>
      <c r="D152" t="s">
        <v>1556</v>
      </c>
      <c r="E152" t="s">
        <v>60</v>
      </c>
      <c r="G152" t="s">
        <v>82</v>
      </c>
      <c r="H152" t="s">
        <v>1561</v>
      </c>
      <c r="I152" t="s">
        <v>1562</v>
      </c>
      <c r="J152">
        <v>1</v>
      </c>
      <c r="L152" t="s">
        <v>62</v>
      </c>
      <c r="M152" t="s">
        <v>63</v>
      </c>
      <c r="N152">
        <v>2</v>
      </c>
      <c r="O152">
        <v>23</v>
      </c>
      <c r="P152">
        <v>5</v>
      </c>
      <c r="Q152">
        <v>87.565645486911635</v>
      </c>
      <c r="R152">
        <f t="shared" si="10"/>
        <v>1.9166666666666667</v>
      </c>
      <c r="S152">
        <f t="shared" si="11"/>
        <v>167.83415384991397</v>
      </c>
      <c r="T152">
        <v>0</v>
      </c>
      <c r="U152">
        <f t="shared" si="12"/>
        <v>167.83415384991397</v>
      </c>
      <c r="V152">
        <f t="shared" si="13"/>
        <v>167834.15384991397</v>
      </c>
      <c r="W152">
        <f t="shared" si="14"/>
        <v>13986.179487492831</v>
      </c>
      <c r="X152" t="s">
        <v>40</v>
      </c>
      <c r="Y152" t="s">
        <v>40</v>
      </c>
      <c r="Z152">
        <v>3093</v>
      </c>
      <c r="AA152">
        <v>3094</v>
      </c>
      <c r="AB152" t="s">
        <v>40</v>
      </c>
      <c r="AC152" t="s">
        <v>40</v>
      </c>
      <c r="AD152" t="s">
        <v>40</v>
      </c>
      <c r="AE152" t="s">
        <v>40</v>
      </c>
      <c r="AF152">
        <v>125</v>
      </c>
      <c r="AH152">
        <v>2022</v>
      </c>
    </row>
    <row r="153" spans="1:34" x14ac:dyDescent="0.25">
      <c r="A153" t="s">
        <v>59</v>
      </c>
      <c r="B153" t="s">
        <v>1543</v>
      </c>
      <c r="C153" t="s">
        <v>1556</v>
      </c>
      <c r="D153" t="s">
        <v>1556</v>
      </c>
      <c r="E153" t="s">
        <v>60</v>
      </c>
      <c r="G153" t="s">
        <v>82</v>
      </c>
      <c r="H153" t="s">
        <v>1572</v>
      </c>
      <c r="I153" t="s">
        <v>1573</v>
      </c>
      <c r="J153">
        <v>1</v>
      </c>
      <c r="L153" t="s">
        <v>62</v>
      </c>
      <c r="M153" t="s">
        <v>63</v>
      </c>
      <c r="N153">
        <v>2</v>
      </c>
      <c r="O153">
        <v>23</v>
      </c>
      <c r="P153">
        <v>7.5</v>
      </c>
      <c r="Q153">
        <v>107.42460490052039</v>
      </c>
      <c r="R153">
        <f t="shared" si="10"/>
        <v>2.875</v>
      </c>
      <c r="S153">
        <f t="shared" si="11"/>
        <v>308.84573908899614</v>
      </c>
      <c r="T153">
        <v>0</v>
      </c>
      <c r="U153">
        <f t="shared" si="12"/>
        <v>308.84573908899614</v>
      </c>
      <c r="V153">
        <f t="shared" si="13"/>
        <v>308845.73908899614</v>
      </c>
      <c r="W153">
        <f t="shared" si="14"/>
        <v>25737.144924083012</v>
      </c>
      <c r="X153" t="s">
        <v>40</v>
      </c>
      <c r="Y153" t="s">
        <v>40</v>
      </c>
      <c r="Z153">
        <v>3093</v>
      </c>
      <c r="AA153">
        <v>3094</v>
      </c>
      <c r="AB153" t="s">
        <v>40</v>
      </c>
      <c r="AC153" t="s">
        <v>40</v>
      </c>
      <c r="AD153" t="s">
        <v>40</v>
      </c>
      <c r="AE153" t="s">
        <v>40</v>
      </c>
      <c r="AF153">
        <v>125</v>
      </c>
      <c r="AH153">
        <v>2022</v>
      </c>
    </row>
    <row r="154" spans="1:34" x14ac:dyDescent="0.25">
      <c r="A154" t="s">
        <v>59</v>
      </c>
      <c r="B154" t="s">
        <v>1543</v>
      </c>
      <c r="C154" t="s">
        <v>1556</v>
      </c>
      <c r="D154" t="s">
        <v>1556</v>
      </c>
      <c r="E154" t="s">
        <v>60</v>
      </c>
      <c r="G154" t="s">
        <v>82</v>
      </c>
      <c r="H154" t="s">
        <v>1564</v>
      </c>
      <c r="I154" t="s">
        <v>1565</v>
      </c>
      <c r="J154">
        <v>1</v>
      </c>
      <c r="L154" t="s">
        <v>62</v>
      </c>
      <c r="M154" t="s">
        <v>63</v>
      </c>
      <c r="N154">
        <v>2</v>
      </c>
      <c r="O154">
        <v>23</v>
      </c>
      <c r="P154">
        <v>5</v>
      </c>
      <c r="Q154">
        <v>87.565645486911635</v>
      </c>
      <c r="R154">
        <f t="shared" si="10"/>
        <v>1.9166666666666667</v>
      </c>
      <c r="S154">
        <f t="shared" si="11"/>
        <v>167.83415384991397</v>
      </c>
      <c r="T154">
        <v>0</v>
      </c>
      <c r="U154">
        <f t="shared" si="12"/>
        <v>167.83415384991397</v>
      </c>
      <c r="V154">
        <f t="shared" si="13"/>
        <v>167834.15384991397</v>
      </c>
      <c r="W154">
        <f t="shared" si="14"/>
        <v>13986.179487492831</v>
      </c>
      <c r="X154" t="s">
        <v>40</v>
      </c>
      <c r="Y154" t="s">
        <v>40</v>
      </c>
      <c r="Z154">
        <v>3093</v>
      </c>
      <c r="AA154">
        <v>3094</v>
      </c>
      <c r="AB154" t="s">
        <v>40</v>
      </c>
      <c r="AC154" t="s">
        <v>40</v>
      </c>
      <c r="AD154" t="s">
        <v>40</v>
      </c>
      <c r="AE154" t="s">
        <v>40</v>
      </c>
      <c r="AF154">
        <v>125</v>
      </c>
      <c r="AH154">
        <v>2022</v>
      </c>
    </row>
    <row r="155" spans="1:34" x14ac:dyDescent="0.25">
      <c r="A155" t="s">
        <v>59</v>
      </c>
      <c r="B155" t="s">
        <v>1543</v>
      </c>
      <c r="C155" t="s">
        <v>1556</v>
      </c>
      <c r="D155" t="s">
        <v>1556</v>
      </c>
      <c r="E155" t="s">
        <v>60</v>
      </c>
      <c r="G155" t="s">
        <v>82</v>
      </c>
      <c r="H155" t="s">
        <v>1574</v>
      </c>
      <c r="I155" t="s">
        <v>1575</v>
      </c>
      <c r="J155">
        <v>1</v>
      </c>
      <c r="L155" t="s">
        <v>62</v>
      </c>
      <c r="M155" t="s">
        <v>63</v>
      </c>
      <c r="N155">
        <v>2</v>
      </c>
      <c r="O155">
        <v>23</v>
      </c>
      <c r="P155">
        <v>7.5</v>
      </c>
      <c r="Q155">
        <v>87.565645486911635</v>
      </c>
      <c r="R155">
        <f t="shared" si="10"/>
        <v>2.875</v>
      </c>
      <c r="S155">
        <f t="shared" si="11"/>
        <v>251.75123077487095</v>
      </c>
      <c r="T155">
        <v>0</v>
      </c>
      <c r="U155">
        <f t="shared" si="12"/>
        <v>251.75123077487095</v>
      </c>
      <c r="V155">
        <f t="shared" si="13"/>
        <v>251751.23077487096</v>
      </c>
      <c r="W155">
        <f t="shared" si="14"/>
        <v>20979.269231239246</v>
      </c>
      <c r="X155" t="s">
        <v>40</v>
      </c>
      <c r="Y155" t="s">
        <v>40</v>
      </c>
      <c r="Z155">
        <v>3093</v>
      </c>
      <c r="AA155">
        <v>3094</v>
      </c>
      <c r="AB155" t="s">
        <v>40</v>
      </c>
      <c r="AC155" t="s">
        <v>40</v>
      </c>
      <c r="AD155" t="s">
        <v>40</v>
      </c>
      <c r="AE155" t="s">
        <v>40</v>
      </c>
      <c r="AF155">
        <v>125</v>
      </c>
      <c r="AH155">
        <v>2022</v>
      </c>
    </row>
    <row r="156" spans="1:34" x14ac:dyDescent="0.25">
      <c r="A156" t="s">
        <v>59</v>
      </c>
      <c r="B156" t="s">
        <v>1543</v>
      </c>
      <c r="C156" t="s">
        <v>1556</v>
      </c>
      <c r="D156" t="s">
        <v>1556</v>
      </c>
      <c r="E156" t="s">
        <v>60</v>
      </c>
      <c r="G156" t="s">
        <v>82</v>
      </c>
      <c r="H156" t="s">
        <v>1570</v>
      </c>
      <c r="I156" t="s">
        <v>1571</v>
      </c>
      <c r="J156">
        <v>1</v>
      </c>
      <c r="L156" t="s">
        <v>62</v>
      </c>
      <c r="M156" t="s">
        <v>63</v>
      </c>
      <c r="N156">
        <v>2</v>
      </c>
      <c r="O156">
        <v>23</v>
      </c>
      <c r="P156">
        <v>5</v>
      </c>
      <c r="Q156">
        <v>87.565645486911635</v>
      </c>
      <c r="R156">
        <f t="shared" si="10"/>
        <v>1.9166666666666667</v>
      </c>
      <c r="S156">
        <f t="shared" si="11"/>
        <v>167.83415384991397</v>
      </c>
      <c r="T156">
        <v>0</v>
      </c>
      <c r="U156">
        <f t="shared" si="12"/>
        <v>167.83415384991397</v>
      </c>
      <c r="V156">
        <f t="shared" si="13"/>
        <v>167834.15384991397</v>
      </c>
      <c r="W156">
        <f t="shared" si="14"/>
        <v>13986.179487492831</v>
      </c>
      <c r="X156" t="s">
        <v>40</v>
      </c>
      <c r="Y156" t="s">
        <v>40</v>
      </c>
      <c r="Z156">
        <v>3093</v>
      </c>
      <c r="AA156">
        <v>3094</v>
      </c>
      <c r="AB156" t="s">
        <v>40</v>
      </c>
      <c r="AC156" t="s">
        <v>40</v>
      </c>
      <c r="AD156" t="s">
        <v>40</v>
      </c>
      <c r="AE156" t="s">
        <v>40</v>
      </c>
      <c r="AF156">
        <v>125</v>
      </c>
      <c r="AH156">
        <v>2022</v>
      </c>
    </row>
    <row r="157" spans="1:34" x14ac:dyDescent="0.25">
      <c r="A157" t="s">
        <v>36</v>
      </c>
      <c r="B157" t="s">
        <v>1543</v>
      </c>
      <c r="C157" t="s">
        <v>1544</v>
      </c>
      <c r="D157" t="s">
        <v>1544</v>
      </c>
      <c r="E157" t="s">
        <v>40</v>
      </c>
      <c r="G157" t="s">
        <v>82</v>
      </c>
      <c r="H157" t="s">
        <v>1545</v>
      </c>
      <c r="I157" t="s">
        <v>40</v>
      </c>
      <c r="J157">
        <v>1</v>
      </c>
      <c r="L157" t="s">
        <v>41</v>
      </c>
      <c r="Q157">
        <v>0</v>
      </c>
      <c r="R157">
        <f t="shared" si="10"/>
        <v>0</v>
      </c>
      <c r="S157">
        <f t="shared" si="11"/>
        <v>0</v>
      </c>
      <c r="T157">
        <v>16.079999999999998</v>
      </c>
      <c r="U157">
        <f t="shared" si="12"/>
        <v>16.079999999999998</v>
      </c>
      <c r="V157">
        <f t="shared" si="13"/>
        <v>16079.999999999998</v>
      </c>
      <c r="W157">
        <f t="shared" si="14"/>
        <v>1339.9999999999998</v>
      </c>
      <c r="X157" t="s">
        <v>40</v>
      </c>
      <c r="Y157" t="s">
        <v>40</v>
      </c>
      <c r="Z157">
        <v>3093</v>
      </c>
      <c r="AA157">
        <v>3094</v>
      </c>
      <c r="AB157" t="s">
        <v>40</v>
      </c>
      <c r="AC157" t="s">
        <v>40</v>
      </c>
      <c r="AD157" t="s">
        <v>40</v>
      </c>
      <c r="AE157" t="s">
        <v>40</v>
      </c>
      <c r="AF157">
        <v>108</v>
      </c>
      <c r="AG157" t="s">
        <v>1546</v>
      </c>
      <c r="AH157">
        <v>2022</v>
      </c>
    </row>
    <row r="158" spans="1:34" x14ac:dyDescent="0.25">
      <c r="A158" t="s">
        <v>36</v>
      </c>
      <c r="B158" t="s">
        <v>1543</v>
      </c>
      <c r="C158" t="s">
        <v>1544</v>
      </c>
      <c r="D158" t="s">
        <v>1544</v>
      </c>
      <c r="E158" t="s">
        <v>40</v>
      </c>
      <c r="G158" t="s">
        <v>82</v>
      </c>
      <c r="H158" t="s">
        <v>1550</v>
      </c>
      <c r="I158" t="s">
        <v>40</v>
      </c>
      <c r="J158">
        <v>1</v>
      </c>
      <c r="L158" t="s">
        <v>41</v>
      </c>
      <c r="Q158">
        <v>0</v>
      </c>
      <c r="R158">
        <f t="shared" si="10"/>
        <v>0</v>
      </c>
      <c r="S158">
        <f t="shared" si="11"/>
        <v>0</v>
      </c>
      <c r="T158">
        <v>210</v>
      </c>
      <c r="U158">
        <f t="shared" si="12"/>
        <v>210</v>
      </c>
      <c r="V158">
        <f t="shared" si="13"/>
        <v>210000</v>
      </c>
      <c r="W158">
        <f t="shared" si="14"/>
        <v>17500</v>
      </c>
      <c r="X158" t="s">
        <v>40</v>
      </c>
      <c r="Y158" t="s">
        <v>40</v>
      </c>
      <c r="Z158">
        <v>3093</v>
      </c>
      <c r="AA158">
        <v>3094</v>
      </c>
      <c r="AB158" t="s">
        <v>40</v>
      </c>
      <c r="AC158" t="s">
        <v>40</v>
      </c>
      <c r="AD158" t="s">
        <v>40</v>
      </c>
      <c r="AE158" t="s">
        <v>40</v>
      </c>
      <c r="AF158">
        <v>108</v>
      </c>
      <c r="AG158" t="s">
        <v>1551</v>
      </c>
      <c r="AH158">
        <v>2022</v>
      </c>
    </row>
    <row r="159" spans="1:34" x14ac:dyDescent="0.25">
      <c r="A159" t="s">
        <v>36</v>
      </c>
      <c r="B159" t="s">
        <v>1543</v>
      </c>
      <c r="C159" t="s">
        <v>1544</v>
      </c>
      <c r="D159" t="s">
        <v>1544</v>
      </c>
      <c r="E159" t="s">
        <v>40</v>
      </c>
      <c r="G159" t="s">
        <v>82</v>
      </c>
      <c r="H159" t="s">
        <v>1552</v>
      </c>
      <c r="I159" t="s">
        <v>40</v>
      </c>
      <c r="J159">
        <v>1</v>
      </c>
      <c r="L159" t="s">
        <v>41</v>
      </c>
      <c r="M159" t="s">
        <v>40</v>
      </c>
      <c r="Q159">
        <v>0</v>
      </c>
      <c r="R159">
        <f t="shared" si="10"/>
        <v>0</v>
      </c>
      <c r="S159">
        <f t="shared" si="11"/>
        <v>0</v>
      </c>
      <c r="T159">
        <v>233.75</v>
      </c>
      <c r="U159">
        <f t="shared" si="12"/>
        <v>233.75</v>
      </c>
      <c r="V159">
        <f t="shared" si="13"/>
        <v>233750</v>
      </c>
      <c r="W159">
        <f t="shared" si="14"/>
        <v>19479.166666666668</v>
      </c>
      <c r="X159" t="s">
        <v>40</v>
      </c>
      <c r="Y159" t="s">
        <v>40</v>
      </c>
      <c r="Z159">
        <v>3093</v>
      </c>
      <c r="AA159">
        <v>3094</v>
      </c>
      <c r="AB159" t="s">
        <v>40</v>
      </c>
      <c r="AC159" t="s">
        <v>40</v>
      </c>
      <c r="AD159" t="s">
        <v>40</v>
      </c>
      <c r="AE159" t="s">
        <v>40</v>
      </c>
      <c r="AF159">
        <v>108</v>
      </c>
      <c r="AG159" t="s">
        <v>1553</v>
      </c>
      <c r="AH159">
        <v>2022</v>
      </c>
    </row>
    <row r="160" spans="1:34" x14ac:dyDescent="0.25">
      <c r="A160" t="s">
        <v>36</v>
      </c>
      <c r="B160" t="s">
        <v>1543</v>
      </c>
      <c r="C160" t="s">
        <v>1544</v>
      </c>
      <c r="D160" t="s">
        <v>1544</v>
      </c>
      <c r="E160" t="s">
        <v>40</v>
      </c>
      <c r="G160" t="s">
        <v>82</v>
      </c>
      <c r="H160" t="s">
        <v>295</v>
      </c>
      <c r="I160" t="s">
        <v>40</v>
      </c>
      <c r="J160">
        <v>1</v>
      </c>
      <c r="L160" t="s">
        <v>41</v>
      </c>
      <c r="Q160">
        <v>0</v>
      </c>
      <c r="R160">
        <f t="shared" si="10"/>
        <v>0</v>
      </c>
      <c r="S160">
        <f t="shared" si="11"/>
        <v>0</v>
      </c>
      <c r="T160">
        <v>641.96</v>
      </c>
      <c r="U160">
        <f t="shared" si="12"/>
        <v>641.96</v>
      </c>
      <c r="V160">
        <f t="shared" si="13"/>
        <v>641960</v>
      </c>
      <c r="W160">
        <f t="shared" si="14"/>
        <v>53496.666666666664</v>
      </c>
      <c r="X160" t="s">
        <v>40</v>
      </c>
      <c r="Y160" t="s">
        <v>40</v>
      </c>
      <c r="Z160">
        <v>3093</v>
      </c>
      <c r="AA160">
        <v>3094</v>
      </c>
      <c r="AB160" t="s">
        <v>40</v>
      </c>
      <c r="AC160" t="s">
        <v>40</v>
      </c>
      <c r="AD160" t="s">
        <v>40</v>
      </c>
      <c r="AE160" t="s">
        <v>40</v>
      </c>
      <c r="AF160">
        <v>108</v>
      </c>
      <c r="AG160" t="s">
        <v>1557</v>
      </c>
      <c r="AH160">
        <v>2022</v>
      </c>
    </row>
    <row r="161" spans="1:34" x14ac:dyDescent="0.25">
      <c r="A161" t="s">
        <v>36</v>
      </c>
      <c r="B161" t="s">
        <v>1543</v>
      </c>
      <c r="C161" t="s">
        <v>1544</v>
      </c>
      <c r="D161" t="s">
        <v>1544</v>
      </c>
      <c r="E161" t="s">
        <v>40</v>
      </c>
      <c r="G161" t="s">
        <v>82</v>
      </c>
      <c r="H161" t="s">
        <v>1559</v>
      </c>
      <c r="I161" t="s">
        <v>40</v>
      </c>
      <c r="J161">
        <v>1</v>
      </c>
      <c r="L161" t="s">
        <v>41</v>
      </c>
      <c r="M161" t="s">
        <v>40</v>
      </c>
      <c r="Q161">
        <v>0</v>
      </c>
      <c r="R161">
        <f t="shared" si="10"/>
        <v>0</v>
      </c>
      <c r="S161">
        <f t="shared" si="11"/>
        <v>0</v>
      </c>
      <c r="T161">
        <v>0</v>
      </c>
      <c r="U161">
        <f t="shared" si="12"/>
        <v>0</v>
      </c>
      <c r="V161">
        <f t="shared" si="13"/>
        <v>0</v>
      </c>
      <c r="W161">
        <f t="shared" si="14"/>
        <v>0</v>
      </c>
      <c r="X161" t="s">
        <v>40</v>
      </c>
      <c r="Y161" t="s">
        <v>40</v>
      </c>
      <c r="Z161">
        <v>3093</v>
      </c>
      <c r="AA161">
        <v>3094</v>
      </c>
      <c r="AB161" t="s">
        <v>40</v>
      </c>
      <c r="AC161" t="s">
        <v>40</v>
      </c>
      <c r="AD161" t="s">
        <v>40</v>
      </c>
      <c r="AE161" t="s">
        <v>40</v>
      </c>
      <c r="AF161">
        <v>108</v>
      </c>
      <c r="AG161" t="s">
        <v>1563</v>
      </c>
      <c r="AH161">
        <v>2022</v>
      </c>
    </row>
    <row r="162" spans="1:34" x14ac:dyDescent="0.25">
      <c r="A162" t="s">
        <v>59</v>
      </c>
      <c r="B162" t="s">
        <v>1543</v>
      </c>
      <c r="C162" t="s">
        <v>1544</v>
      </c>
      <c r="D162" t="s">
        <v>1544</v>
      </c>
      <c r="E162" t="s">
        <v>60</v>
      </c>
      <c r="G162" t="s">
        <v>82</v>
      </c>
      <c r="H162" t="s">
        <v>1576</v>
      </c>
      <c r="I162" t="s">
        <v>1577</v>
      </c>
      <c r="J162">
        <v>1</v>
      </c>
      <c r="L162" t="s">
        <v>62</v>
      </c>
      <c r="M162" t="s">
        <v>76</v>
      </c>
      <c r="N162">
        <v>1</v>
      </c>
      <c r="O162">
        <v>62</v>
      </c>
      <c r="P162">
        <v>9</v>
      </c>
      <c r="Q162">
        <v>88.345444903305008</v>
      </c>
      <c r="R162">
        <f t="shared" si="10"/>
        <v>9.3000000000000007</v>
      </c>
      <c r="S162">
        <f t="shared" si="11"/>
        <v>821.61263760073666</v>
      </c>
      <c r="T162">
        <v>0</v>
      </c>
      <c r="U162">
        <f t="shared" si="12"/>
        <v>821.61263760073666</v>
      </c>
      <c r="V162">
        <f t="shared" si="13"/>
        <v>821612.63760073669</v>
      </c>
      <c r="W162">
        <f t="shared" si="14"/>
        <v>68467.719800061386</v>
      </c>
      <c r="Z162">
        <v>3093</v>
      </c>
      <c r="AA162">
        <v>3094</v>
      </c>
      <c r="AF162">
        <v>108</v>
      </c>
      <c r="AH162">
        <v>2022</v>
      </c>
    </row>
    <row r="163" spans="1:34" x14ac:dyDescent="0.25">
      <c r="A163" t="s">
        <v>59</v>
      </c>
      <c r="B163" t="s">
        <v>1543</v>
      </c>
      <c r="C163" t="s">
        <v>1544</v>
      </c>
      <c r="D163" t="s">
        <v>1544</v>
      </c>
      <c r="E163" t="s">
        <v>60</v>
      </c>
      <c r="G163" t="s">
        <v>82</v>
      </c>
      <c r="H163" t="s">
        <v>1578</v>
      </c>
      <c r="I163" t="s">
        <v>1579</v>
      </c>
      <c r="J163">
        <v>1</v>
      </c>
      <c r="L163" t="s">
        <v>62</v>
      </c>
      <c r="M163" t="s">
        <v>76</v>
      </c>
      <c r="N163">
        <v>1</v>
      </c>
      <c r="O163">
        <v>62</v>
      </c>
      <c r="P163">
        <v>10.5</v>
      </c>
      <c r="Q163">
        <v>75</v>
      </c>
      <c r="R163">
        <f t="shared" si="10"/>
        <v>10.85</v>
      </c>
      <c r="S163">
        <f t="shared" si="11"/>
        <v>813.75</v>
      </c>
      <c r="T163">
        <v>0</v>
      </c>
      <c r="U163">
        <f t="shared" si="12"/>
        <v>813.75</v>
      </c>
      <c r="V163">
        <f t="shared" si="13"/>
        <v>813750</v>
      </c>
      <c r="W163">
        <f t="shared" si="14"/>
        <v>67812.5</v>
      </c>
      <c r="Z163">
        <v>3093</v>
      </c>
      <c r="AA163">
        <v>3094</v>
      </c>
      <c r="AF163">
        <v>108</v>
      </c>
      <c r="AH163">
        <v>2022</v>
      </c>
    </row>
    <row r="164" spans="1:34" x14ac:dyDescent="0.25">
      <c r="A164" t="s">
        <v>59</v>
      </c>
      <c r="B164" t="s">
        <v>1543</v>
      </c>
      <c r="C164" t="s">
        <v>1544</v>
      </c>
      <c r="D164" t="s">
        <v>1544</v>
      </c>
      <c r="E164" t="s">
        <v>60</v>
      </c>
      <c r="G164" t="s">
        <v>82</v>
      </c>
      <c r="H164" t="s">
        <v>1580</v>
      </c>
      <c r="I164" t="s">
        <v>1581</v>
      </c>
      <c r="J164">
        <v>1</v>
      </c>
      <c r="L164" t="s">
        <v>62</v>
      </c>
      <c r="M164" t="s">
        <v>76</v>
      </c>
      <c r="N164">
        <v>1</v>
      </c>
      <c r="O164">
        <v>62</v>
      </c>
      <c r="P164">
        <v>10.5</v>
      </c>
      <c r="Q164">
        <v>111.30528480500001</v>
      </c>
      <c r="R164">
        <f t="shared" si="10"/>
        <v>10.85</v>
      </c>
      <c r="S164">
        <f t="shared" si="11"/>
        <v>1207.6623401342501</v>
      </c>
      <c r="T164">
        <v>0</v>
      </c>
      <c r="U164">
        <f t="shared" si="12"/>
        <v>1207.6623401342501</v>
      </c>
      <c r="V164">
        <f t="shared" si="13"/>
        <v>1207662.3401342502</v>
      </c>
      <c r="W164">
        <f t="shared" si="14"/>
        <v>100638.52834452085</v>
      </c>
      <c r="Z164">
        <v>3093</v>
      </c>
      <c r="AA164">
        <v>3094</v>
      </c>
      <c r="AF164">
        <v>108</v>
      </c>
      <c r="AH164">
        <v>2022</v>
      </c>
    </row>
    <row r="165" spans="1:34" x14ac:dyDescent="0.25">
      <c r="A165" t="s">
        <v>59</v>
      </c>
      <c r="B165" t="s">
        <v>1543</v>
      </c>
      <c r="C165" t="s">
        <v>1544</v>
      </c>
      <c r="D165" t="s">
        <v>1544</v>
      </c>
      <c r="E165" t="s">
        <v>60</v>
      </c>
      <c r="G165" t="s">
        <v>82</v>
      </c>
      <c r="H165" t="s">
        <v>1582</v>
      </c>
      <c r="I165" t="s">
        <v>1583</v>
      </c>
      <c r="J165">
        <v>1</v>
      </c>
      <c r="L165" t="s">
        <v>62</v>
      </c>
      <c r="M165" t="s">
        <v>63</v>
      </c>
      <c r="N165">
        <v>2</v>
      </c>
      <c r="O165">
        <v>58</v>
      </c>
      <c r="P165">
        <v>4.5</v>
      </c>
      <c r="Q165">
        <v>75</v>
      </c>
      <c r="R165">
        <f t="shared" si="10"/>
        <v>4.3499999999999996</v>
      </c>
      <c r="S165">
        <f t="shared" si="11"/>
        <v>326.25</v>
      </c>
      <c r="T165">
        <v>0</v>
      </c>
      <c r="U165">
        <f t="shared" si="12"/>
        <v>326.25</v>
      </c>
      <c r="V165">
        <f t="shared" si="13"/>
        <v>326250</v>
      </c>
      <c r="W165">
        <f t="shared" si="14"/>
        <v>27187.5</v>
      </c>
      <c r="Z165">
        <v>3093</v>
      </c>
      <c r="AA165">
        <v>3094</v>
      </c>
      <c r="AF165">
        <v>108</v>
      </c>
      <c r="AH165">
        <v>2022</v>
      </c>
    </row>
    <row r="166" spans="1:34" x14ac:dyDescent="0.25">
      <c r="A166" t="s">
        <v>59</v>
      </c>
      <c r="B166" t="s">
        <v>1543</v>
      </c>
      <c r="C166" t="s">
        <v>1544</v>
      </c>
      <c r="D166" t="s">
        <v>1544</v>
      </c>
      <c r="E166" t="s">
        <v>60</v>
      </c>
      <c r="G166" t="s">
        <v>84</v>
      </c>
      <c r="H166" t="s">
        <v>991</v>
      </c>
      <c r="I166" t="s">
        <v>1584</v>
      </c>
      <c r="J166">
        <v>1</v>
      </c>
      <c r="L166" t="s">
        <v>62</v>
      </c>
      <c r="M166" t="s">
        <v>63</v>
      </c>
      <c r="N166">
        <v>2</v>
      </c>
      <c r="O166">
        <v>58</v>
      </c>
      <c r="P166">
        <v>3</v>
      </c>
      <c r="Q166">
        <v>73</v>
      </c>
      <c r="R166">
        <f t="shared" si="10"/>
        <v>2.9</v>
      </c>
      <c r="S166">
        <f t="shared" si="11"/>
        <v>211.7</v>
      </c>
      <c r="T166">
        <v>0</v>
      </c>
      <c r="U166">
        <f t="shared" si="12"/>
        <v>211.7</v>
      </c>
      <c r="V166">
        <f t="shared" si="13"/>
        <v>211700</v>
      </c>
      <c r="W166">
        <f t="shared" si="14"/>
        <v>17641.666666666668</v>
      </c>
      <c r="X166" t="s">
        <v>1585</v>
      </c>
      <c r="Y166" t="s">
        <v>1586</v>
      </c>
      <c r="Z166">
        <v>3093</v>
      </c>
      <c r="AA166">
        <v>3094</v>
      </c>
      <c r="AB166" t="s">
        <v>40</v>
      </c>
      <c r="AC166" t="s">
        <v>40</v>
      </c>
      <c r="AD166" t="s">
        <v>40</v>
      </c>
      <c r="AE166" t="s">
        <v>40</v>
      </c>
      <c r="AF166">
        <v>108</v>
      </c>
      <c r="AH166">
        <v>2022</v>
      </c>
    </row>
    <row r="167" spans="1:34" x14ac:dyDescent="0.25">
      <c r="A167" t="s">
        <v>59</v>
      </c>
      <c r="B167" t="s">
        <v>1543</v>
      </c>
      <c r="C167" t="s">
        <v>1544</v>
      </c>
      <c r="D167" t="s">
        <v>1544</v>
      </c>
      <c r="E167" t="s">
        <v>60</v>
      </c>
      <c r="G167" t="s">
        <v>82</v>
      </c>
      <c r="H167" t="s">
        <v>1587</v>
      </c>
      <c r="I167" t="s">
        <v>1588</v>
      </c>
      <c r="J167">
        <v>1</v>
      </c>
      <c r="L167" t="s">
        <v>62</v>
      </c>
      <c r="M167" t="s">
        <v>63</v>
      </c>
      <c r="N167">
        <v>2</v>
      </c>
      <c r="O167">
        <v>58</v>
      </c>
      <c r="P167">
        <v>15</v>
      </c>
      <c r="Q167">
        <v>111.29973591</v>
      </c>
      <c r="R167">
        <f t="shared" si="10"/>
        <v>14.5</v>
      </c>
      <c r="S167">
        <f t="shared" si="11"/>
        <v>1613.846170695</v>
      </c>
      <c r="T167">
        <v>0</v>
      </c>
      <c r="U167">
        <f t="shared" si="12"/>
        <v>1613.846170695</v>
      </c>
      <c r="V167">
        <f t="shared" si="13"/>
        <v>1613846.1706949999</v>
      </c>
      <c r="W167">
        <f t="shared" si="14"/>
        <v>134487.18089125</v>
      </c>
      <c r="Z167">
        <v>3093</v>
      </c>
      <c r="AA167">
        <v>3094</v>
      </c>
      <c r="AF167">
        <v>108</v>
      </c>
      <c r="AH167">
        <v>2022</v>
      </c>
    </row>
    <row r="168" spans="1:34" x14ac:dyDescent="0.25">
      <c r="A168" t="s">
        <v>59</v>
      </c>
      <c r="B168" t="s">
        <v>1543</v>
      </c>
      <c r="C168" t="s">
        <v>1544</v>
      </c>
      <c r="D168" t="s">
        <v>1544</v>
      </c>
      <c r="E168" t="s">
        <v>60</v>
      </c>
      <c r="G168" t="s">
        <v>82</v>
      </c>
      <c r="H168" t="s">
        <v>1589</v>
      </c>
      <c r="I168" t="s">
        <v>1590</v>
      </c>
      <c r="J168">
        <v>1</v>
      </c>
      <c r="L168" t="s">
        <v>62</v>
      </c>
      <c r="M168" t="s">
        <v>63</v>
      </c>
      <c r="N168">
        <v>2</v>
      </c>
      <c r="O168">
        <v>58</v>
      </c>
      <c r="P168">
        <v>7.5</v>
      </c>
      <c r="Q168">
        <v>110.2856501265</v>
      </c>
      <c r="R168">
        <f t="shared" si="10"/>
        <v>7.25</v>
      </c>
      <c r="S168">
        <f t="shared" si="11"/>
        <v>799.57096341712497</v>
      </c>
      <c r="T168">
        <v>0</v>
      </c>
      <c r="U168">
        <f t="shared" si="12"/>
        <v>799.57096341712497</v>
      </c>
      <c r="V168">
        <f t="shared" si="13"/>
        <v>799570.96341712493</v>
      </c>
      <c r="W168">
        <f t="shared" si="14"/>
        <v>66630.913618093749</v>
      </c>
      <c r="X168" t="s">
        <v>40</v>
      </c>
      <c r="Y168" t="s">
        <v>40</v>
      </c>
      <c r="Z168">
        <v>3093</v>
      </c>
      <c r="AA168">
        <v>3094</v>
      </c>
      <c r="AB168" t="s">
        <v>40</v>
      </c>
      <c r="AC168" t="s">
        <v>40</v>
      </c>
      <c r="AD168" t="s">
        <v>40</v>
      </c>
      <c r="AE168" t="s">
        <v>40</v>
      </c>
      <c r="AF168">
        <v>108</v>
      </c>
      <c r="AH168">
        <v>2022</v>
      </c>
    </row>
    <row r="169" spans="1:34" x14ac:dyDescent="0.25">
      <c r="A169" t="s">
        <v>59</v>
      </c>
      <c r="B169" t="s">
        <v>1543</v>
      </c>
      <c r="C169" t="s">
        <v>1544</v>
      </c>
      <c r="D169" t="s">
        <v>1544</v>
      </c>
      <c r="E169" t="s">
        <v>60</v>
      </c>
      <c r="G169" t="s">
        <v>69</v>
      </c>
      <c r="H169" t="s">
        <v>599</v>
      </c>
      <c r="I169" t="s">
        <v>1591</v>
      </c>
      <c r="J169">
        <v>1</v>
      </c>
      <c r="L169" t="s">
        <v>62</v>
      </c>
      <c r="M169" t="s">
        <v>76</v>
      </c>
      <c r="N169">
        <v>3</v>
      </c>
      <c r="O169">
        <v>52</v>
      </c>
      <c r="P169">
        <v>3</v>
      </c>
      <c r="Q169">
        <v>92</v>
      </c>
      <c r="R169">
        <f t="shared" si="10"/>
        <v>2.6</v>
      </c>
      <c r="S169">
        <f t="shared" si="11"/>
        <v>239.20000000000002</v>
      </c>
      <c r="T169">
        <v>0</v>
      </c>
      <c r="U169">
        <f t="shared" si="12"/>
        <v>239.20000000000002</v>
      </c>
      <c r="V169">
        <f t="shared" si="13"/>
        <v>239200.00000000003</v>
      </c>
      <c r="W169">
        <f t="shared" si="14"/>
        <v>19933.333333333336</v>
      </c>
      <c r="X169" t="s">
        <v>1585</v>
      </c>
      <c r="Y169" t="s">
        <v>1592</v>
      </c>
      <c r="Z169">
        <v>3093</v>
      </c>
      <c r="AA169">
        <v>3094</v>
      </c>
      <c r="AB169" t="s">
        <v>40</v>
      </c>
      <c r="AC169" t="s">
        <v>40</v>
      </c>
      <c r="AD169" t="s">
        <v>40</v>
      </c>
      <c r="AE169" t="s">
        <v>40</v>
      </c>
      <c r="AF169">
        <v>108</v>
      </c>
      <c r="AH169">
        <v>2022</v>
      </c>
    </row>
    <row r="170" spans="1:34" x14ac:dyDescent="0.25">
      <c r="A170" t="s">
        <v>59</v>
      </c>
      <c r="B170" t="s">
        <v>1543</v>
      </c>
      <c r="C170" t="s">
        <v>1544</v>
      </c>
      <c r="D170" t="s">
        <v>1544</v>
      </c>
      <c r="E170" t="s">
        <v>60</v>
      </c>
      <c r="G170" t="s">
        <v>82</v>
      </c>
      <c r="H170" t="s">
        <v>1593</v>
      </c>
      <c r="I170" t="s">
        <v>1594</v>
      </c>
      <c r="J170">
        <v>1</v>
      </c>
      <c r="L170" t="s">
        <v>62</v>
      </c>
      <c r="M170" t="s">
        <v>76</v>
      </c>
      <c r="N170">
        <v>3</v>
      </c>
      <c r="O170">
        <v>52</v>
      </c>
      <c r="P170">
        <v>12</v>
      </c>
      <c r="Q170">
        <v>112.85</v>
      </c>
      <c r="R170">
        <f t="shared" si="10"/>
        <v>10.4</v>
      </c>
      <c r="S170">
        <f t="shared" si="11"/>
        <v>1173.6399999999999</v>
      </c>
      <c r="T170">
        <v>0</v>
      </c>
      <c r="U170">
        <f t="shared" si="12"/>
        <v>1173.6399999999999</v>
      </c>
      <c r="V170">
        <f t="shared" si="13"/>
        <v>1173639.9999999998</v>
      </c>
      <c r="W170">
        <f t="shared" si="14"/>
        <v>97803.333333333314</v>
      </c>
      <c r="Z170">
        <v>3093</v>
      </c>
      <c r="AA170">
        <v>3094</v>
      </c>
      <c r="AF170">
        <v>108</v>
      </c>
      <c r="AH170">
        <v>2022</v>
      </c>
    </row>
    <row r="171" spans="1:34" x14ac:dyDescent="0.25">
      <c r="A171" t="s">
        <v>59</v>
      </c>
      <c r="B171" t="s">
        <v>1543</v>
      </c>
      <c r="C171" t="s">
        <v>1544</v>
      </c>
      <c r="D171" t="s">
        <v>1544</v>
      </c>
      <c r="E171" t="s">
        <v>60</v>
      </c>
      <c r="G171" t="s">
        <v>82</v>
      </c>
      <c r="H171" t="s">
        <v>1595</v>
      </c>
      <c r="I171" t="s">
        <v>1596</v>
      </c>
      <c r="J171">
        <v>1</v>
      </c>
      <c r="L171" t="s">
        <v>62</v>
      </c>
      <c r="M171" t="s">
        <v>76</v>
      </c>
      <c r="N171">
        <v>3</v>
      </c>
      <c r="O171">
        <v>52</v>
      </c>
      <c r="P171">
        <v>7.5</v>
      </c>
      <c r="Q171">
        <v>112.85</v>
      </c>
      <c r="R171">
        <f t="shared" si="10"/>
        <v>6.5</v>
      </c>
      <c r="S171">
        <f t="shared" si="11"/>
        <v>733.52499999999998</v>
      </c>
      <c r="T171">
        <v>0</v>
      </c>
      <c r="U171">
        <f t="shared" si="12"/>
        <v>733.52499999999998</v>
      </c>
      <c r="V171">
        <f t="shared" si="13"/>
        <v>733525</v>
      </c>
      <c r="W171">
        <f t="shared" si="14"/>
        <v>61127.083333333336</v>
      </c>
      <c r="Z171">
        <v>3093</v>
      </c>
      <c r="AA171">
        <v>3094</v>
      </c>
      <c r="AF171">
        <v>108</v>
      </c>
      <c r="AH171">
        <v>2022</v>
      </c>
    </row>
    <row r="172" spans="1:34" x14ac:dyDescent="0.25">
      <c r="A172" t="s">
        <v>59</v>
      </c>
      <c r="B172" t="s">
        <v>1543</v>
      </c>
      <c r="C172" t="s">
        <v>1544</v>
      </c>
      <c r="D172" t="s">
        <v>1544</v>
      </c>
      <c r="E172" t="s">
        <v>60</v>
      </c>
      <c r="G172" t="s">
        <v>82</v>
      </c>
      <c r="H172" t="s">
        <v>1597</v>
      </c>
      <c r="I172" t="s">
        <v>1598</v>
      </c>
      <c r="J172">
        <v>1</v>
      </c>
      <c r="L172" t="s">
        <v>62</v>
      </c>
      <c r="M172" t="s">
        <v>76</v>
      </c>
      <c r="N172">
        <v>3</v>
      </c>
      <c r="O172">
        <v>52</v>
      </c>
      <c r="P172">
        <v>7.5</v>
      </c>
      <c r="Q172">
        <v>92.512863389899522</v>
      </c>
      <c r="R172">
        <f t="shared" si="10"/>
        <v>6.5</v>
      </c>
      <c r="S172">
        <f t="shared" si="11"/>
        <v>601.33361203434686</v>
      </c>
      <c r="T172">
        <v>0</v>
      </c>
      <c r="U172">
        <f t="shared" si="12"/>
        <v>601.33361203434686</v>
      </c>
      <c r="V172">
        <f t="shared" si="13"/>
        <v>601333.61203434691</v>
      </c>
      <c r="W172">
        <f t="shared" si="14"/>
        <v>50111.134336195573</v>
      </c>
      <c r="X172" t="s">
        <v>40</v>
      </c>
      <c r="Y172" t="s">
        <v>40</v>
      </c>
      <c r="Z172">
        <v>3093</v>
      </c>
      <c r="AA172">
        <v>3094</v>
      </c>
      <c r="AB172" t="s">
        <v>40</v>
      </c>
      <c r="AC172" t="s">
        <v>40</v>
      </c>
      <c r="AD172" t="s">
        <v>40</v>
      </c>
      <c r="AE172" t="s">
        <v>40</v>
      </c>
      <c r="AF172">
        <v>108</v>
      </c>
      <c r="AH172">
        <v>2022</v>
      </c>
    </row>
    <row r="173" spans="1:34" x14ac:dyDescent="0.25">
      <c r="A173" t="s">
        <v>59</v>
      </c>
      <c r="B173" t="s">
        <v>1543</v>
      </c>
      <c r="C173" t="s">
        <v>1544</v>
      </c>
      <c r="D173" t="s">
        <v>1544</v>
      </c>
      <c r="E173" t="s">
        <v>60</v>
      </c>
      <c r="G173" t="s">
        <v>82</v>
      </c>
      <c r="H173" t="s">
        <v>1599</v>
      </c>
      <c r="I173" t="s">
        <v>1600</v>
      </c>
      <c r="J173">
        <v>1</v>
      </c>
      <c r="L173" t="s">
        <v>62</v>
      </c>
      <c r="M173" t="s">
        <v>63</v>
      </c>
      <c r="N173">
        <v>4</v>
      </c>
      <c r="O173">
        <v>47</v>
      </c>
      <c r="P173">
        <v>6</v>
      </c>
      <c r="Q173">
        <v>111.30528480500001</v>
      </c>
      <c r="R173">
        <f t="shared" si="10"/>
        <v>4.7</v>
      </c>
      <c r="S173">
        <f t="shared" si="11"/>
        <v>523.13483858350003</v>
      </c>
      <c r="T173">
        <v>0</v>
      </c>
      <c r="U173">
        <f t="shared" si="12"/>
        <v>523.13483858350003</v>
      </c>
      <c r="V173">
        <f t="shared" si="13"/>
        <v>523134.83858350001</v>
      </c>
      <c r="W173">
        <f t="shared" si="14"/>
        <v>43594.569881958334</v>
      </c>
      <c r="Z173">
        <v>3093</v>
      </c>
      <c r="AA173">
        <v>3094</v>
      </c>
      <c r="AF173">
        <v>108</v>
      </c>
      <c r="AH173">
        <v>2022</v>
      </c>
    </row>
    <row r="174" spans="1:34" x14ac:dyDescent="0.25">
      <c r="A174" t="s">
        <v>59</v>
      </c>
      <c r="B174" t="s">
        <v>1543</v>
      </c>
      <c r="C174" t="s">
        <v>1544</v>
      </c>
      <c r="D174" t="s">
        <v>1544</v>
      </c>
      <c r="E174" t="s">
        <v>60</v>
      </c>
      <c r="G174" t="s">
        <v>82</v>
      </c>
      <c r="H174" t="s">
        <v>1601</v>
      </c>
      <c r="I174" t="s">
        <v>1602</v>
      </c>
      <c r="J174">
        <v>1</v>
      </c>
      <c r="L174" t="s">
        <v>62</v>
      </c>
      <c r="M174" t="s">
        <v>63</v>
      </c>
      <c r="N174">
        <v>4</v>
      </c>
      <c r="O174">
        <v>47</v>
      </c>
      <c r="P174">
        <v>4.5</v>
      </c>
      <c r="Q174">
        <v>111.30528480500001</v>
      </c>
      <c r="R174">
        <f t="shared" si="10"/>
        <v>3.5249999999999999</v>
      </c>
      <c r="S174">
        <f t="shared" si="11"/>
        <v>392.35112893762505</v>
      </c>
      <c r="T174">
        <v>0</v>
      </c>
      <c r="U174">
        <f t="shared" si="12"/>
        <v>392.35112893762505</v>
      </c>
      <c r="V174">
        <f t="shared" si="13"/>
        <v>392351.12893762504</v>
      </c>
      <c r="W174">
        <f t="shared" si="14"/>
        <v>32695.927411468754</v>
      </c>
      <c r="Z174">
        <v>3093</v>
      </c>
      <c r="AA174">
        <v>3094</v>
      </c>
      <c r="AF174">
        <v>108</v>
      </c>
      <c r="AH174">
        <v>2022</v>
      </c>
    </row>
    <row r="175" spans="1:34" x14ac:dyDescent="0.25">
      <c r="A175" t="s">
        <v>59</v>
      </c>
      <c r="B175" t="s">
        <v>1543</v>
      </c>
      <c r="C175" t="s">
        <v>1544</v>
      </c>
      <c r="D175" t="s">
        <v>1544</v>
      </c>
      <c r="E175" t="s">
        <v>60</v>
      </c>
      <c r="G175" t="s">
        <v>78</v>
      </c>
      <c r="H175" t="s">
        <v>1603</v>
      </c>
      <c r="I175" t="s">
        <v>1604</v>
      </c>
      <c r="J175">
        <v>1</v>
      </c>
      <c r="L175" t="s">
        <v>62</v>
      </c>
      <c r="M175" t="s">
        <v>63</v>
      </c>
      <c r="N175">
        <v>4</v>
      </c>
      <c r="O175">
        <v>47</v>
      </c>
      <c r="P175">
        <v>3</v>
      </c>
      <c r="Q175">
        <v>92</v>
      </c>
      <c r="R175">
        <f t="shared" si="10"/>
        <v>2.35</v>
      </c>
      <c r="S175">
        <f t="shared" si="11"/>
        <v>216.20000000000002</v>
      </c>
      <c r="T175">
        <v>0</v>
      </c>
      <c r="U175">
        <f t="shared" si="12"/>
        <v>216.20000000000002</v>
      </c>
      <c r="V175">
        <f t="shared" si="13"/>
        <v>216200.00000000003</v>
      </c>
      <c r="W175">
        <f t="shared" si="14"/>
        <v>18016.666666666668</v>
      </c>
      <c r="X175" t="s">
        <v>1585</v>
      </c>
      <c r="Y175" t="s">
        <v>1605</v>
      </c>
      <c r="Z175">
        <v>3093</v>
      </c>
      <c r="AA175">
        <v>3094</v>
      </c>
      <c r="AF175">
        <v>108</v>
      </c>
      <c r="AH175">
        <v>2022</v>
      </c>
    </row>
    <row r="176" spans="1:34" x14ac:dyDescent="0.25">
      <c r="A176" t="s">
        <v>59</v>
      </c>
      <c r="B176" t="s">
        <v>1543</v>
      </c>
      <c r="C176" t="s">
        <v>1544</v>
      </c>
      <c r="D176" t="s">
        <v>1544</v>
      </c>
      <c r="E176" t="s">
        <v>60</v>
      </c>
      <c r="G176" t="s">
        <v>82</v>
      </c>
      <c r="H176" t="s">
        <v>1606</v>
      </c>
      <c r="I176" t="s">
        <v>1607</v>
      </c>
      <c r="J176">
        <v>1</v>
      </c>
      <c r="L176" t="s">
        <v>62</v>
      </c>
      <c r="M176" t="s">
        <v>63</v>
      </c>
      <c r="N176">
        <v>4</v>
      </c>
      <c r="O176">
        <v>47</v>
      </c>
      <c r="P176">
        <v>7.5</v>
      </c>
      <c r="Q176">
        <v>115</v>
      </c>
      <c r="R176">
        <f t="shared" si="10"/>
        <v>5.875</v>
      </c>
      <c r="S176">
        <f t="shared" si="11"/>
        <v>675.625</v>
      </c>
      <c r="T176">
        <v>0</v>
      </c>
      <c r="U176">
        <f t="shared" si="12"/>
        <v>675.625</v>
      </c>
      <c r="V176">
        <f t="shared" si="13"/>
        <v>675625</v>
      </c>
      <c r="W176">
        <f t="shared" si="14"/>
        <v>56302.083333333336</v>
      </c>
      <c r="Z176">
        <v>3093</v>
      </c>
      <c r="AA176">
        <v>3094</v>
      </c>
      <c r="AF176">
        <v>108</v>
      </c>
      <c r="AH176">
        <v>2022</v>
      </c>
    </row>
    <row r="177" spans="1:34" x14ac:dyDescent="0.25">
      <c r="A177" t="s">
        <v>59</v>
      </c>
      <c r="B177" t="s">
        <v>1543</v>
      </c>
      <c r="C177" t="s">
        <v>1544</v>
      </c>
      <c r="D177" t="s">
        <v>1544</v>
      </c>
      <c r="E177" t="s">
        <v>60</v>
      </c>
      <c r="G177" t="s">
        <v>82</v>
      </c>
      <c r="H177" t="s">
        <v>1608</v>
      </c>
      <c r="I177" t="s">
        <v>1609</v>
      </c>
      <c r="J177">
        <v>1</v>
      </c>
      <c r="L177" t="s">
        <v>62</v>
      </c>
      <c r="M177" t="s">
        <v>63</v>
      </c>
      <c r="N177">
        <v>4</v>
      </c>
      <c r="O177">
        <v>47</v>
      </c>
      <c r="P177">
        <v>9</v>
      </c>
      <c r="Q177">
        <v>115</v>
      </c>
      <c r="R177">
        <f t="shared" si="10"/>
        <v>7.05</v>
      </c>
      <c r="S177">
        <f t="shared" si="11"/>
        <v>810.75</v>
      </c>
      <c r="T177">
        <v>0</v>
      </c>
      <c r="U177">
        <f t="shared" si="12"/>
        <v>810.75</v>
      </c>
      <c r="V177">
        <f t="shared" si="13"/>
        <v>810750</v>
      </c>
      <c r="W177">
        <f t="shared" si="14"/>
        <v>67562.5</v>
      </c>
      <c r="Z177">
        <v>3093</v>
      </c>
      <c r="AA177">
        <v>3094</v>
      </c>
      <c r="AF177">
        <v>108</v>
      </c>
      <c r="AH177">
        <v>2022</v>
      </c>
    </row>
    <row r="178" spans="1:34" x14ac:dyDescent="0.25">
      <c r="A178" t="s">
        <v>59</v>
      </c>
      <c r="B178" t="s">
        <v>1543</v>
      </c>
      <c r="C178" t="s">
        <v>1544</v>
      </c>
      <c r="D178" t="s">
        <v>1544</v>
      </c>
      <c r="E178" t="s">
        <v>60</v>
      </c>
      <c r="G178" t="s">
        <v>82</v>
      </c>
      <c r="H178" t="s">
        <v>1564</v>
      </c>
      <c r="I178" t="s">
        <v>1610</v>
      </c>
      <c r="J178">
        <v>1</v>
      </c>
      <c r="L178" t="s">
        <v>62</v>
      </c>
      <c r="M178" t="s">
        <v>76</v>
      </c>
      <c r="N178">
        <v>5</v>
      </c>
      <c r="O178">
        <v>46</v>
      </c>
      <c r="P178">
        <v>10.5</v>
      </c>
      <c r="Q178">
        <v>110.2832926599562</v>
      </c>
      <c r="R178">
        <f t="shared" si="10"/>
        <v>8.0500000000000007</v>
      </c>
      <c r="S178">
        <f t="shared" si="11"/>
        <v>887.78050591264753</v>
      </c>
      <c r="T178">
        <v>0</v>
      </c>
      <c r="U178">
        <f t="shared" si="12"/>
        <v>887.78050591264753</v>
      </c>
      <c r="V178">
        <f t="shared" si="13"/>
        <v>887780.50591264758</v>
      </c>
      <c r="W178">
        <f t="shared" si="14"/>
        <v>73981.70882605396</v>
      </c>
      <c r="X178" t="s">
        <v>40</v>
      </c>
      <c r="Y178" t="s">
        <v>40</v>
      </c>
      <c r="Z178">
        <v>3093</v>
      </c>
      <c r="AA178">
        <v>3094</v>
      </c>
      <c r="AB178" t="s">
        <v>40</v>
      </c>
      <c r="AC178" t="s">
        <v>40</v>
      </c>
      <c r="AD178" t="s">
        <v>40</v>
      </c>
      <c r="AE178" t="s">
        <v>40</v>
      </c>
      <c r="AF178">
        <v>108</v>
      </c>
      <c r="AH178">
        <v>2022</v>
      </c>
    </row>
    <row r="179" spans="1:34" x14ac:dyDescent="0.25">
      <c r="A179" t="s">
        <v>59</v>
      </c>
      <c r="B179" t="s">
        <v>1543</v>
      </c>
      <c r="C179" t="s">
        <v>1544</v>
      </c>
      <c r="D179" t="s">
        <v>1544</v>
      </c>
      <c r="E179" t="s">
        <v>60</v>
      </c>
      <c r="G179" t="s">
        <v>82</v>
      </c>
      <c r="H179" t="s">
        <v>1611</v>
      </c>
      <c r="I179" t="s">
        <v>1612</v>
      </c>
      <c r="J179">
        <v>1</v>
      </c>
      <c r="L179" t="s">
        <v>62</v>
      </c>
      <c r="M179" t="s">
        <v>76</v>
      </c>
      <c r="N179">
        <v>5</v>
      </c>
      <c r="O179">
        <v>46</v>
      </c>
      <c r="P179">
        <v>4.5</v>
      </c>
      <c r="Q179">
        <v>111.30528480500001</v>
      </c>
      <c r="R179">
        <f t="shared" si="10"/>
        <v>3.45</v>
      </c>
      <c r="S179">
        <f t="shared" si="11"/>
        <v>384.00323257725006</v>
      </c>
      <c r="T179">
        <v>0</v>
      </c>
      <c r="U179">
        <f t="shared" si="12"/>
        <v>384.00323257725006</v>
      </c>
      <c r="V179">
        <f t="shared" si="13"/>
        <v>384003.23257725005</v>
      </c>
      <c r="W179">
        <f t="shared" si="14"/>
        <v>32000.269381437505</v>
      </c>
      <c r="Z179">
        <v>3093</v>
      </c>
      <c r="AA179">
        <v>3094</v>
      </c>
      <c r="AF179">
        <v>108</v>
      </c>
      <c r="AH179">
        <v>2022</v>
      </c>
    </row>
    <row r="180" spans="1:34" x14ac:dyDescent="0.25">
      <c r="A180" t="s">
        <v>59</v>
      </c>
      <c r="B180" t="s">
        <v>1543</v>
      </c>
      <c r="C180" t="s">
        <v>1544</v>
      </c>
      <c r="D180" t="s">
        <v>1544</v>
      </c>
      <c r="E180" t="s">
        <v>60</v>
      </c>
      <c r="G180" t="s">
        <v>82</v>
      </c>
      <c r="H180" t="s">
        <v>1613</v>
      </c>
      <c r="I180" t="s">
        <v>1614</v>
      </c>
      <c r="J180">
        <v>1</v>
      </c>
      <c r="L180" t="s">
        <v>62</v>
      </c>
      <c r="M180" t="s">
        <v>76</v>
      </c>
      <c r="N180">
        <v>5</v>
      </c>
      <c r="O180">
        <v>46</v>
      </c>
      <c r="P180">
        <v>4.5</v>
      </c>
      <c r="Q180">
        <v>111.30528480500001</v>
      </c>
      <c r="R180">
        <f t="shared" si="10"/>
        <v>3.45</v>
      </c>
      <c r="S180">
        <f t="shared" si="11"/>
        <v>384.00323257725006</v>
      </c>
      <c r="T180">
        <v>0</v>
      </c>
      <c r="U180">
        <f t="shared" si="12"/>
        <v>384.00323257725006</v>
      </c>
      <c r="V180">
        <f t="shared" si="13"/>
        <v>384003.23257725005</v>
      </c>
      <c r="W180">
        <f t="shared" si="14"/>
        <v>32000.269381437505</v>
      </c>
      <c r="Z180">
        <v>3093</v>
      </c>
      <c r="AA180">
        <v>3094</v>
      </c>
      <c r="AF180">
        <v>108</v>
      </c>
      <c r="AH180">
        <v>2022</v>
      </c>
    </row>
    <row r="181" spans="1:34" x14ac:dyDescent="0.25">
      <c r="A181" t="s">
        <v>59</v>
      </c>
      <c r="B181" t="s">
        <v>1543</v>
      </c>
      <c r="C181" t="s">
        <v>1544</v>
      </c>
      <c r="D181" t="s">
        <v>1544</v>
      </c>
      <c r="E181" t="s">
        <v>60</v>
      </c>
      <c r="G181" t="s">
        <v>82</v>
      </c>
      <c r="H181" t="s">
        <v>1615</v>
      </c>
      <c r="I181" t="s">
        <v>1616</v>
      </c>
      <c r="J181">
        <v>1</v>
      </c>
      <c r="L181" t="s">
        <v>62</v>
      </c>
      <c r="M181" t="s">
        <v>76</v>
      </c>
      <c r="N181">
        <v>5</v>
      </c>
      <c r="O181">
        <v>46</v>
      </c>
      <c r="P181">
        <v>3</v>
      </c>
      <c r="Q181">
        <v>75</v>
      </c>
      <c r="R181">
        <f t="shared" si="10"/>
        <v>2.2999999999999998</v>
      </c>
      <c r="S181">
        <f t="shared" si="11"/>
        <v>172.5</v>
      </c>
      <c r="T181">
        <v>0</v>
      </c>
      <c r="U181">
        <f t="shared" si="12"/>
        <v>172.5</v>
      </c>
      <c r="V181">
        <f t="shared" si="13"/>
        <v>172500</v>
      </c>
      <c r="W181">
        <f t="shared" si="14"/>
        <v>14375</v>
      </c>
      <c r="X181" t="s">
        <v>40</v>
      </c>
      <c r="Y181" t="s">
        <v>40</v>
      </c>
      <c r="Z181">
        <v>3093</v>
      </c>
      <c r="AA181">
        <v>3094</v>
      </c>
      <c r="AB181" t="s">
        <v>40</v>
      </c>
      <c r="AC181" t="s">
        <v>40</v>
      </c>
      <c r="AD181" t="s">
        <v>40</v>
      </c>
      <c r="AE181" t="s">
        <v>40</v>
      </c>
      <c r="AF181">
        <v>108</v>
      </c>
      <c r="AH181">
        <v>2022</v>
      </c>
    </row>
    <row r="182" spans="1:34" x14ac:dyDescent="0.25">
      <c r="A182" t="s">
        <v>59</v>
      </c>
      <c r="B182" t="s">
        <v>1543</v>
      </c>
      <c r="C182" t="s">
        <v>1544</v>
      </c>
      <c r="D182" t="s">
        <v>1544</v>
      </c>
      <c r="E182" t="s">
        <v>60</v>
      </c>
      <c r="G182" t="s">
        <v>1617</v>
      </c>
      <c r="H182" t="s">
        <v>365</v>
      </c>
      <c r="J182">
        <v>1</v>
      </c>
      <c r="L182" t="s">
        <v>124</v>
      </c>
      <c r="M182" t="s">
        <v>76</v>
      </c>
      <c r="N182">
        <v>5</v>
      </c>
      <c r="O182">
        <v>46</v>
      </c>
      <c r="P182">
        <v>7.5</v>
      </c>
      <c r="Q182">
        <v>73.030230607940254</v>
      </c>
      <c r="R182">
        <f t="shared" si="10"/>
        <v>5.75</v>
      </c>
      <c r="S182">
        <f t="shared" si="11"/>
        <v>419.92382599565644</v>
      </c>
      <c r="T182">
        <v>0</v>
      </c>
      <c r="U182">
        <f t="shared" si="12"/>
        <v>419.92382599565644</v>
      </c>
      <c r="V182">
        <f t="shared" si="13"/>
        <v>419923.82599565643</v>
      </c>
      <c r="W182">
        <f t="shared" si="14"/>
        <v>34993.652166304702</v>
      </c>
      <c r="Z182">
        <v>3093</v>
      </c>
      <c r="AA182">
        <v>3094</v>
      </c>
      <c r="AF182">
        <v>108</v>
      </c>
      <c r="AH182">
        <v>2022</v>
      </c>
    </row>
    <row r="183" spans="1:34" x14ac:dyDescent="0.25">
      <c r="A183" t="s">
        <v>59</v>
      </c>
      <c r="B183" t="s">
        <v>1543</v>
      </c>
      <c r="C183" t="s">
        <v>1544</v>
      </c>
      <c r="D183" t="s">
        <v>1544</v>
      </c>
      <c r="E183" t="s">
        <v>60</v>
      </c>
      <c r="G183" t="s">
        <v>82</v>
      </c>
      <c r="H183" t="s">
        <v>1564</v>
      </c>
      <c r="I183" t="s">
        <v>1610</v>
      </c>
      <c r="J183">
        <v>1</v>
      </c>
      <c r="L183" t="s">
        <v>62</v>
      </c>
      <c r="M183" t="s">
        <v>63</v>
      </c>
      <c r="N183">
        <v>6</v>
      </c>
      <c r="O183">
        <v>39</v>
      </c>
      <c r="P183">
        <v>4.5</v>
      </c>
      <c r="Q183">
        <v>110.2832926599562</v>
      </c>
      <c r="R183">
        <f t="shared" si="10"/>
        <v>2.9249999999999998</v>
      </c>
      <c r="S183">
        <f t="shared" si="11"/>
        <v>322.57863103037187</v>
      </c>
      <c r="T183">
        <v>0</v>
      </c>
      <c r="U183">
        <f t="shared" si="12"/>
        <v>322.57863103037187</v>
      </c>
      <c r="V183">
        <f t="shared" si="13"/>
        <v>322578.63103037188</v>
      </c>
      <c r="W183">
        <f t="shared" si="14"/>
        <v>26881.552585864323</v>
      </c>
      <c r="X183" t="s">
        <v>40</v>
      </c>
      <c r="Y183" t="s">
        <v>40</v>
      </c>
      <c r="Z183">
        <v>3093</v>
      </c>
      <c r="AA183">
        <v>3094</v>
      </c>
      <c r="AB183" t="s">
        <v>40</v>
      </c>
      <c r="AC183" t="s">
        <v>40</v>
      </c>
      <c r="AD183" t="s">
        <v>40</v>
      </c>
      <c r="AE183" t="s">
        <v>40</v>
      </c>
      <c r="AF183">
        <v>108</v>
      </c>
      <c r="AH183">
        <v>2022</v>
      </c>
    </row>
    <row r="184" spans="1:34" x14ac:dyDescent="0.25">
      <c r="A184" t="s">
        <v>59</v>
      </c>
      <c r="B184" t="s">
        <v>1543</v>
      </c>
      <c r="C184" t="s">
        <v>1544</v>
      </c>
      <c r="D184" t="s">
        <v>1544</v>
      </c>
      <c r="E184" t="s">
        <v>60</v>
      </c>
      <c r="G184" t="s">
        <v>82</v>
      </c>
      <c r="H184" t="s">
        <v>1611</v>
      </c>
      <c r="I184" t="s">
        <v>1612</v>
      </c>
      <c r="J184">
        <v>1</v>
      </c>
      <c r="L184" t="s">
        <v>62</v>
      </c>
      <c r="M184" t="s">
        <v>63</v>
      </c>
      <c r="N184" s="88">
        <v>6</v>
      </c>
      <c r="O184">
        <v>39</v>
      </c>
      <c r="P184">
        <v>10.5</v>
      </c>
      <c r="Q184">
        <v>115</v>
      </c>
      <c r="R184">
        <f t="shared" si="10"/>
        <v>6.8250000000000002</v>
      </c>
      <c r="S184">
        <f t="shared" si="11"/>
        <v>784.875</v>
      </c>
      <c r="U184">
        <f t="shared" si="12"/>
        <v>784.875</v>
      </c>
      <c r="V184">
        <f t="shared" si="13"/>
        <v>784875</v>
      </c>
      <c r="W184">
        <f t="shared" si="14"/>
        <v>65406.25</v>
      </c>
      <c r="X184" t="s">
        <v>40</v>
      </c>
      <c r="Y184" t="s">
        <v>40</v>
      </c>
      <c r="Z184">
        <v>3093</v>
      </c>
      <c r="AA184">
        <v>3094</v>
      </c>
      <c r="AB184" t="s">
        <v>40</v>
      </c>
      <c r="AC184" t="s">
        <v>40</v>
      </c>
      <c r="AD184" t="s">
        <v>40</v>
      </c>
      <c r="AE184" t="s">
        <v>40</v>
      </c>
      <c r="AF184">
        <v>108</v>
      </c>
      <c r="AH184">
        <v>2022</v>
      </c>
    </row>
    <row r="185" spans="1:34" x14ac:dyDescent="0.25">
      <c r="A185" t="s">
        <v>59</v>
      </c>
      <c r="B185" t="s">
        <v>1543</v>
      </c>
      <c r="C185" t="s">
        <v>1544</v>
      </c>
      <c r="D185" t="s">
        <v>1544</v>
      </c>
      <c r="E185" t="s">
        <v>60</v>
      </c>
      <c r="G185" t="s">
        <v>82</v>
      </c>
      <c r="H185" t="s">
        <v>1618</v>
      </c>
      <c r="I185" t="s">
        <v>1619</v>
      </c>
      <c r="J185">
        <v>1</v>
      </c>
      <c r="L185" t="s">
        <v>62</v>
      </c>
      <c r="M185" t="s">
        <v>63</v>
      </c>
      <c r="N185" s="88">
        <v>6</v>
      </c>
      <c r="O185">
        <v>39</v>
      </c>
      <c r="P185">
        <v>12</v>
      </c>
      <c r="Q185">
        <v>115</v>
      </c>
      <c r="R185">
        <f t="shared" si="10"/>
        <v>7.8</v>
      </c>
      <c r="S185">
        <f t="shared" si="11"/>
        <v>897</v>
      </c>
      <c r="U185">
        <f t="shared" si="12"/>
        <v>897</v>
      </c>
      <c r="V185">
        <f t="shared" si="13"/>
        <v>897000</v>
      </c>
      <c r="W185">
        <f t="shared" si="14"/>
        <v>74750</v>
      </c>
      <c r="X185" t="s">
        <v>40</v>
      </c>
      <c r="Y185" t="s">
        <v>40</v>
      </c>
      <c r="Z185">
        <v>3093</v>
      </c>
      <c r="AA185">
        <v>3094</v>
      </c>
      <c r="AB185" t="s">
        <v>40</v>
      </c>
      <c r="AC185" t="s">
        <v>40</v>
      </c>
      <c r="AD185" t="s">
        <v>40</v>
      </c>
      <c r="AE185" t="s">
        <v>40</v>
      </c>
      <c r="AF185">
        <v>108</v>
      </c>
      <c r="AH185">
        <v>2022</v>
      </c>
    </row>
    <row r="186" spans="1:34" x14ac:dyDescent="0.25">
      <c r="A186" t="s">
        <v>59</v>
      </c>
      <c r="B186" t="s">
        <v>1543</v>
      </c>
      <c r="C186" t="s">
        <v>1544</v>
      </c>
      <c r="D186" t="s">
        <v>1544</v>
      </c>
      <c r="E186" t="s">
        <v>60</v>
      </c>
      <c r="G186" t="s">
        <v>82</v>
      </c>
      <c r="H186" t="s">
        <v>1620</v>
      </c>
      <c r="I186" t="s">
        <v>1621</v>
      </c>
      <c r="J186">
        <v>1</v>
      </c>
      <c r="L186" t="s">
        <v>62</v>
      </c>
      <c r="M186" t="s">
        <v>63</v>
      </c>
      <c r="N186">
        <v>6</v>
      </c>
      <c r="O186">
        <v>39</v>
      </c>
      <c r="P186">
        <v>3</v>
      </c>
      <c r="Q186">
        <v>92.512863389899522</v>
      </c>
      <c r="R186">
        <f t="shared" si="10"/>
        <v>1.95</v>
      </c>
      <c r="S186">
        <f t="shared" si="11"/>
        <v>180.40008361030405</v>
      </c>
      <c r="U186">
        <f t="shared" si="12"/>
        <v>180.40008361030405</v>
      </c>
      <c r="V186">
        <f t="shared" si="13"/>
        <v>180400.08361030405</v>
      </c>
      <c r="W186">
        <f t="shared" si="14"/>
        <v>15033.34030085867</v>
      </c>
      <c r="Z186">
        <v>3093</v>
      </c>
      <c r="AA186">
        <v>3094</v>
      </c>
      <c r="AF186">
        <v>108</v>
      </c>
      <c r="AH186">
        <v>2022</v>
      </c>
    </row>
    <row r="187" spans="1:34" x14ac:dyDescent="0.25">
      <c r="A187" t="s">
        <v>59</v>
      </c>
      <c r="B187" t="s">
        <v>1543</v>
      </c>
      <c r="C187" t="s">
        <v>1544</v>
      </c>
      <c r="D187" t="s">
        <v>1544</v>
      </c>
      <c r="E187" t="s">
        <v>60</v>
      </c>
      <c r="G187" t="s">
        <v>82</v>
      </c>
      <c r="H187" t="s">
        <v>172</v>
      </c>
      <c r="I187" t="s">
        <v>40</v>
      </c>
      <c r="J187">
        <v>1</v>
      </c>
      <c r="L187" t="s">
        <v>124</v>
      </c>
      <c r="M187" t="s">
        <v>40</v>
      </c>
      <c r="O187">
        <v>0</v>
      </c>
      <c r="P187">
        <v>60</v>
      </c>
      <c r="Q187">
        <v>88.341697676714972</v>
      </c>
      <c r="R187">
        <f t="shared" si="10"/>
        <v>0</v>
      </c>
      <c r="S187">
        <f t="shared" si="11"/>
        <v>0</v>
      </c>
      <c r="T187">
        <v>0</v>
      </c>
      <c r="U187">
        <f t="shared" si="12"/>
        <v>0</v>
      </c>
      <c r="V187">
        <f t="shared" si="13"/>
        <v>0</v>
      </c>
      <c r="W187">
        <f t="shared" si="14"/>
        <v>0</v>
      </c>
      <c r="X187" t="s">
        <v>40</v>
      </c>
      <c r="Y187" t="s">
        <v>40</v>
      </c>
      <c r="Z187">
        <v>3093</v>
      </c>
      <c r="AA187">
        <v>3094</v>
      </c>
      <c r="AB187" t="s">
        <v>40</v>
      </c>
      <c r="AC187" t="s">
        <v>40</v>
      </c>
      <c r="AD187" t="s">
        <v>40</v>
      </c>
      <c r="AE187" t="s">
        <v>40</v>
      </c>
      <c r="AF187">
        <v>108</v>
      </c>
      <c r="AH187">
        <v>2022</v>
      </c>
    </row>
    <row r="188" spans="1:34" x14ac:dyDescent="0.25">
      <c r="A188" t="s">
        <v>36</v>
      </c>
      <c r="B188" t="s">
        <v>1543</v>
      </c>
      <c r="C188" t="s">
        <v>1547</v>
      </c>
      <c r="D188" t="s">
        <v>1547</v>
      </c>
      <c r="E188" t="s">
        <v>40</v>
      </c>
      <c r="G188" t="s">
        <v>82</v>
      </c>
      <c r="H188" t="s">
        <v>1548</v>
      </c>
      <c r="I188" t="s">
        <v>40</v>
      </c>
      <c r="J188">
        <v>1</v>
      </c>
      <c r="L188" t="s">
        <v>41</v>
      </c>
      <c r="Q188">
        <v>0</v>
      </c>
      <c r="R188">
        <f t="shared" si="10"/>
        <v>0</v>
      </c>
      <c r="S188">
        <f t="shared" si="11"/>
        <v>0</v>
      </c>
      <c r="T188">
        <v>0</v>
      </c>
      <c r="U188">
        <f t="shared" si="12"/>
        <v>0</v>
      </c>
      <c r="V188">
        <f t="shared" si="13"/>
        <v>0</v>
      </c>
      <c r="W188">
        <f t="shared" si="14"/>
        <v>0</v>
      </c>
      <c r="X188" t="s">
        <v>40</v>
      </c>
      <c r="Y188" t="s">
        <v>40</v>
      </c>
      <c r="Z188">
        <v>3093</v>
      </c>
      <c r="AA188">
        <v>3094</v>
      </c>
      <c r="AB188" t="s">
        <v>40</v>
      </c>
      <c r="AC188" t="s">
        <v>40</v>
      </c>
      <c r="AD188" t="s">
        <v>40</v>
      </c>
      <c r="AE188" t="s">
        <v>40</v>
      </c>
      <c r="AF188">
        <v>114</v>
      </c>
      <c r="AG188" t="s">
        <v>1549</v>
      </c>
      <c r="AH188">
        <v>2022</v>
      </c>
    </row>
    <row r="189" spans="1:34" x14ac:dyDescent="0.25">
      <c r="A189" t="s">
        <v>36</v>
      </c>
      <c r="B189" t="s">
        <v>1543</v>
      </c>
      <c r="C189" t="s">
        <v>1547</v>
      </c>
      <c r="D189" t="s">
        <v>1547</v>
      </c>
      <c r="E189" t="s">
        <v>40</v>
      </c>
      <c r="G189" t="s">
        <v>82</v>
      </c>
      <c r="H189" t="s">
        <v>1545</v>
      </c>
      <c r="I189" t="s">
        <v>40</v>
      </c>
      <c r="J189">
        <v>1</v>
      </c>
      <c r="L189" t="s">
        <v>41</v>
      </c>
      <c r="Q189">
        <v>0</v>
      </c>
      <c r="R189">
        <f t="shared" si="10"/>
        <v>0</v>
      </c>
      <c r="S189">
        <f t="shared" si="11"/>
        <v>0</v>
      </c>
      <c r="T189">
        <v>42.21</v>
      </c>
      <c r="U189">
        <f t="shared" si="12"/>
        <v>42.21</v>
      </c>
      <c r="V189">
        <f t="shared" si="13"/>
        <v>42210</v>
      </c>
      <c r="W189">
        <f t="shared" si="14"/>
        <v>3517.5</v>
      </c>
      <c r="X189" t="s">
        <v>40</v>
      </c>
      <c r="Y189" t="s">
        <v>40</v>
      </c>
      <c r="Z189">
        <v>3093</v>
      </c>
      <c r="AA189">
        <v>3094</v>
      </c>
      <c r="AB189" t="s">
        <v>40</v>
      </c>
      <c r="AC189" t="s">
        <v>40</v>
      </c>
      <c r="AD189" t="s">
        <v>40</v>
      </c>
      <c r="AE189" t="s">
        <v>40</v>
      </c>
      <c r="AF189">
        <v>114</v>
      </c>
      <c r="AG189" t="s">
        <v>1546</v>
      </c>
      <c r="AH189">
        <v>2022</v>
      </c>
    </row>
    <row r="190" spans="1:34" x14ac:dyDescent="0.25">
      <c r="A190" t="s">
        <v>36</v>
      </c>
      <c r="B190" t="s">
        <v>1543</v>
      </c>
      <c r="C190" t="s">
        <v>1547</v>
      </c>
      <c r="D190" t="s">
        <v>1547</v>
      </c>
      <c r="E190" t="s">
        <v>40</v>
      </c>
      <c r="G190" t="s">
        <v>82</v>
      </c>
      <c r="H190" t="s">
        <v>1550</v>
      </c>
      <c r="I190" t="s">
        <v>40</v>
      </c>
      <c r="J190">
        <v>1</v>
      </c>
      <c r="L190" t="s">
        <v>41</v>
      </c>
      <c r="Q190">
        <v>0</v>
      </c>
      <c r="R190">
        <f t="shared" si="10"/>
        <v>0</v>
      </c>
      <c r="S190">
        <f t="shared" si="11"/>
        <v>0</v>
      </c>
      <c r="T190">
        <v>105</v>
      </c>
      <c r="U190">
        <f t="shared" si="12"/>
        <v>105</v>
      </c>
      <c r="V190">
        <f t="shared" si="13"/>
        <v>105000</v>
      </c>
      <c r="W190">
        <f t="shared" si="14"/>
        <v>8750</v>
      </c>
      <c r="X190" t="s">
        <v>40</v>
      </c>
      <c r="Y190" t="s">
        <v>40</v>
      </c>
      <c r="Z190">
        <v>3093</v>
      </c>
      <c r="AA190">
        <v>3094</v>
      </c>
      <c r="AB190" t="s">
        <v>40</v>
      </c>
      <c r="AC190" t="s">
        <v>40</v>
      </c>
      <c r="AD190" t="s">
        <v>40</v>
      </c>
      <c r="AE190" t="s">
        <v>40</v>
      </c>
      <c r="AF190">
        <v>114</v>
      </c>
      <c r="AG190" t="s">
        <v>1551</v>
      </c>
      <c r="AH190">
        <v>2022</v>
      </c>
    </row>
    <row r="191" spans="1:34" x14ac:dyDescent="0.25">
      <c r="A191" t="s">
        <v>36</v>
      </c>
      <c r="B191" t="s">
        <v>1543</v>
      </c>
      <c r="C191" t="s">
        <v>1547</v>
      </c>
      <c r="D191" t="s">
        <v>1547</v>
      </c>
      <c r="E191" t="s">
        <v>40</v>
      </c>
      <c r="G191" t="s">
        <v>82</v>
      </c>
      <c r="H191" t="s">
        <v>1552</v>
      </c>
      <c r="I191" t="s">
        <v>40</v>
      </c>
      <c r="J191">
        <v>1</v>
      </c>
      <c r="L191" t="s">
        <v>41</v>
      </c>
      <c r="Q191">
        <v>0</v>
      </c>
      <c r="R191">
        <f t="shared" si="10"/>
        <v>0</v>
      </c>
      <c r="S191">
        <f t="shared" si="11"/>
        <v>0</v>
      </c>
      <c r="T191">
        <v>594</v>
      </c>
      <c r="U191">
        <f t="shared" si="12"/>
        <v>594</v>
      </c>
      <c r="V191">
        <f t="shared" si="13"/>
        <v>594000</v>
      </c>
      <c r="W191">
        <f t="shared" si="14"/>
        <v>49500</v>
      </c>
      <c r="X191" t="s">
        <v>40</v>
      </c>
      <c r="Y191" t="s">
        <v>40</v>
      </c>
      <c r="Z191">
        <v>3093</v>
      </c>
      <c r="AA191">
        <v>3094</v>
      </c>
      <c r="AB191" t="s">
        <v>40</v>
      </c>
      <c r="AC191" t="s">
        <v>40</v>
      </c>
      <c r="AD191" t="s">
        <v>40</v>
      </c>
      <c r="AE191" t="s">
        <v>40</v>
      </c>
      <c r="AF191">
        <v>114</v>
      </c>
      <c r="AG191" t="s">
        <v>1553</v>
      </c>
      <c r="AH191">
        <v>2022</v>
      </c>
    </row>
    <row r="192" spans="1:34" x14ac:dyDescent="0.25">
      <c r="A192" t="s">
        <v>36</v>
      </c>
      <c r="B192" t="s">
        <v>1543</v>
      </c>
      <c r="C192" t="s">
        <v>1547</v>
      </c>
      <c r="D192" t="s">
        <v>1547</v>
      </c>
      <c r="E192" t="s">
        <v>40</v>
      </c>
      <c r="G192" t="s">
        <v>82</v>
      </c>
      <c r="H192" t="s">
        <v>295</v>
      </c>
      <c r="I192" t="s">
        <v>40</v>
      </c>
      <c r="J192">
        <v>1</v>
      </c>
      <c r="L192" t="s">
        <v>41</v>
      </c>
      <c r="Q192">
        <v>0</v>
      </c>
      <c r="R192">
        <f t="shared" si="10"/>
        <v>0</v>
      </c>
      <c r="S192">
        <f t="shared" si="11"/>
        <v>0</v>
      </c>
      <c r="T192">
        <v>1400.15</v>
      </c>
      <c r="U192">
        <f t="shared" si="12"/>
        <v>1400.15</v>
      </c>
      <c r="V192">
        <f t="shared" si="13"/>
        <v>1400150</v>
      </c>
      <c r="W192">
        <f t="shared" si="14"/>
        <v>116679.16666666667</v>
      </c>
      <c r="X192" t="s">
        <v>40</v>
      </c>
      <c r="Y192" t="s">
        <v>40</v>
      </c>
      <c r="Z192">
        <v>3093</v>
      </c>
      <c r="AA192">
        <v>3094</v>
      </c>
      <c r="AB192" t="s">
        <v>40</v>
      </c>
      <c r="AC192" t="s">
        <v>40</v>
      </c>
      <c r="AD192" t="s">
        <v>40</v>
      </c>
      <c r="AE192" t="s">
        <v>40</v>
      </c>
      <c r="AF192">
        <v>114</v>
      </c>
      <c r="AG192" t="s">
        <v>1558</v>
      </c>
      <c r="AH192">
        <v>2022</v>
      </c>
    </row>
    <row r="193" spans="1:34" x14ac:dyDescent="0.25">
      <c r="A193" t="s">
        <v>59</v>
      </c>
      <c r="B193" t="s">
        <v>1543</v>
      </c>
      <c r="C193" t="s">
        <v>1547</v>
      </c>
      <c r="D193" t="s">
        <v>1547</v>
      </c>
      <c r="E193" t="s">
        <v>60</v>
      </c>
      <c r="G193" t="s">
        <v>82</v>
      </c>
      <c r="H193" t="s">
        <v>1622</v>
      </c>
      <c r="I193" t="s">
        <v>1623</v>
      </c>
      <c r="J193">
        <v>1</v>
      </c>
      <c r="L193" t="s">
        <v>62</v>
      </c>
      <c r="M193" t="s">
        <v>76</v>
      </c>
      <c r="N193">
        <v>1</v>
      </c>
      <c r="O193">
        <v>84</v>
      </c>
      <c r="P193">
        <v>15</v>
      </c>
      <c r="Q193">
        <v>91.296629881027769</v>
      </c>
      <c r="R193">
        <f t="shared" si="10"/>
        <v>21</v>
      </c>
      <c r="S193">
        <f t="shared" si="11"/>
        <v>1917.2292275015832</v>
      </c>
      <c r="T193">
        <v>0</v>
      </c>
      <c r="U193">
        <f t="shared" si="12"/>
        <v>1917.2292275015832</v>
      </c>
      <c r="V193">
        <f t="shared" si="13"/>
        <v>1917229.2275015833</v>
      </c>
      <c r="W193">
        <f t="shared" si="14"/>
        <v>159769.1022917986</v>
      </c>
      <c r="X193" t="s">
        <v>40</v>
      </c>
      <c r="Y193" t="s">
        <v>40</v>
      </c>
      <c r="Z193">
        <v>3093</v>
      </c>
      <c r="AA193">
        <v>3094</v>
      </c>
      <c r="AB193" t="s">
        <v>40</v>
      </c>
      <c r="AC193" t="s">
        <v>40</v>
      </c>
      <c r="AD193" t="s">
        <v>40</v>
      </c>
      <c r="AE193" t="s">
        <v>40</v>
      </c>
      <c r="AF193">
        <v>114</v>
      </c>
      <c r="AH193">
        <v>2022</v>
      </c>
    </row>
    <row r="194" spans="1:34" x14ac:dyDescent="0.25">
      <c r="A194" t="s">
        <v>59</v>
      </c>
      <c r="B194" t="s">
        <v>1543</v>
      </c>
      <c r="C194" t="s">
        <v>1547</v>
      </c>
      <c r="D194" t="s">
        <v>1547</v>
      </c>
      <c r="E194" t="s">
        <v>60</v>
      </c>
      <c r="G194" t="s">
        <v>82</v>
      </c>
      <c r="H194" t="s">
        <v>1624</v>
      </c>
      <c r="I194" t="s">
        <v>1625</v>
      </c>
      <c r="J194">
        <v>1</v>
      </c>
      <c r="L194" t="s">
        <v>62</v>
      </c>
      <c r="M194" t="s">
        <v>76</v>
      </c>
      <c r="N194">
        <v>1</v>
      </c>
      <c r="O194">
        <v>84</v>
      </c>
      <c r="P194">
        <v>7.5</v>
      </c>
      <c r="Q194">
        <v>91.297996448261443</v>
      </c>
      <c r="R194">
        <f t="shared" ref="R194:R257" si="15">O194*P194/60*J194</f>
        <v>10.5</v>
      </c>
      <c r="S194">
        <f t="shared" ref="S194:S257" si="16">Q194*R194</f>
        <v>958.62896270674514</v>
      </c>
      <c r="T194">
        <v>0</v>
      </c>
      <c r="U194">
        <f t="shared" ref="U194:U247" si="17">S194+T194</f>
        <v>958.62896270674514</v>
      </c>
      <c r="V194">
        <f t="shared" ref="V194:V257" si="18">U194*1000</f>
        <v>958628.96270674514</v>
      </c>
      <c r="W194">
        <f t="shared" ref="W194:W257" si="19">V194/12</f>
        <v>79885.746892228766</v>
      </c>
      <c r="X194" t="s">
        <v>40</v>
      </c>
      <c r="Y194" t="s">
        <v>40</v>
      </c>
      <c r="Z194">
        <v>3093</v>
      </c>
      <c r="AA194">
        <v>3094</v>
      </c>
      <c r="AB194" t="s">
        <v>40</v>
      </c>
      <c r="AC194" t="s">
        <v>40</v>
      </c>
      <c r="AD194" t="s">
        <v>40</v>
      </c>
      <c r="AE194" t="s">
        <v>40</v>
      </c>
      <c r="AF194">
        <v>114</v>
      </c>
      <c r="AH194">
        <v>2022</v>
      </c>
    </row>
    <row r="195" spans="1:34" x14ac:dyDescent="0.25">
      <c r="A195" t="s">
        <v>59</v>
      </c>
      <c r="B195" t="s">
        <v>1543</v>
      </c>
      <c r="C195" t="s">
        <v>1547</v>
      </c>
      <c r="D195" t="s">
        <v>1547</v>
      </c>
      <c r="E195" t="s">
        <v>60</v>
      </c>
      <c r="G195" t="s">
        <v>82</v>
      </c>
      <c r="H195" t="s">
        <v>1626</v>
      </c>
      <c r="I195" t="s">
        <v>1627</v>
      </c>
      <c r="J195">
        <v>1</v>
      </c>
      <c r="L195" t="s">
        <v>62</v>
      </c>
      <c r="M195" t="s">
        <v>76</v>
      </c>
      <c r="N195">
        <v>1</v>
      </c>
      <c r="O195">
        <v>84</v>
      </c>
      <c r="P195">
        <v>7.5</v>
      </c>
      <c r="Q195">
        <v>83.243762241044962</v>
      </c>
      <c r="R195">
        <f t="shared" si="15"/>
        <v>10.5</v>
      </c>
      <c r="S195">
        <f t="shared" si="16"/>
        <v>874.05950353097205</v>
      </c>
      <c r="T195">
        <v>0</v>
      </c>
      <c r="U195">
        <f t="shared" si="17"/>
        <v>874.05950353097205</v>
      </c>
      <c r="V195">
        <f t="shared" si="18"/>
        <v>874059.50353097206</v>
      </c>
      <c r="W195">
        <f t="shared" si="19"/>
        <v>72838.291960914343</v>
      </c>
      <c r="X195" t="s">
        <v>40</v>
      </c>
      <c r="Y195" t="s">
        <v>40</v>
      </c>
      <c r="Z195">
        <v>3093</v>
      </c>
      <c r="AA195">
        <v>3094</v>
      </c>
      <c r="AB195" t="s">
        <v>40</v>
      </c>
      <c r="AC195" t="s">
        <v>40</v>
      </c>
      <c r="AD195" t="s">
        <v>40</v>
      </c>
      <c r="AE195" t="s">
        <v>40</v>
      </c>
      <c r="AF195">
        <v>114</v>
      </c>
      <c r="AH195">
        <v>2022</v>
      </c>
    </row>
    <row r="196" spans="1:34" x14ac:dyDescent="0.25">
      <c r="A196" t="s">
        <v>59</v>
      </c>
      <c r="B196" t="s">
        <v>1543</v>
      </c>
      <c r="C196" t="s">
        <v>1547</v>
      </c>
      <c r="D196" t="s">
        <v>1547</v>
      </c>
      <c r="E196" t="s">
        <v>60</v>
      </c>
      <c r="G196" t="s">
        <v>82</v>
      </c>
      <c r="H196" t="s">
        <v>1628</v>
      </c>
      <c r="I196" t="s">
        <v>1629</v>
      </c>
      <c r="J196">
        <v>1</v>
      </c>
      <c r="L196" t="s">
        <v>62</v>
      </c>
      <c r="M196" t="s">
        <v>63</v>
      </c>
      <c r="N196">
        <v>2</v>
      </c>
      <c r="O196">
        <v>72</v>
      </c>
      <c r="P196">
        <v>15</v>
      </c>
      <c r="Q196">
        <v>91.296629881027769</v>
      </c>
      <c r="R196">
        <f t="shared" si="15"/>
        <v>18</v>
      </c>
      <c r="S196">
        <f t="shared" si="16"/>
        <v>1643.3393378584999</v>
      </c>
      <c r="T196">
        <v>0</v>
      </c>
      <c r="U196">
        <f t="shared" si="17"/>
        <v>1643.3393378584999</v>
      </c>
      <c r="V196">
        <f t="shared" si="18"/>
        <v>1643339.3378585</v>
      </c>
      <c r="W196">
        <f t="shared" si="19"/>
        <v>136944.94482154166</v>
      </c>
      <c r="X196" t="s">
        <v>40</v>
      </c>
      <c r="Y196" t="s">
        <v>40</v>
      </c>
      <c r="Z196">
        <v>3093</v>
      </c>
      <c r="AA196">
        <v>3094</v>
      </c>
      <c r="AB196" t="s">
        <v>40</v>
      </c>
      <c r="AC196" t="s">
        <v>40</v>
      </c>
      <c r="AD196" t="s">
        <v>40</v>
      </c>
      <c r="AE196" t="s">
        <v>40</v>
      </c>
      <c r="AF196">
        <v>114</v>
      </c>
      <c r="AH196">
        <v>2022</v>
      </c>
    </row>
    <row r="197" spans="1:34" x14ac:dyDescent="0.25">
      <c r="A197" t="s">
        <v>59</v>
      </c>
      <c r="B197" t="s">
        <v>1543</v>
      </c>
      <c r="C197" t="s">
        <v>1547</v>
      </c>
      <c r="D197" t="s">
        <v>1547</v>
      </c>
      <c r="E197" t="s">
        <v>60</v>
      </c>
      <c r="G197" t="s">
        <v>82</v>
      </c>
      <c r="H197" t="s">
        <v>1630</v>
      </c>
      <c r="I197" t="s">
        <v>1631</v>
      </c>
      <c r="J197">
        <v>1</v>
      </c>
      <c r="L197" t="s">
        <v>62</v>
      </c>
      <c r="M197" t="s">
        <v>63</v>
      </c>
      <c r="N197">
        <v>2</v>
      </c>
      <c r="O197">
        <v>72</v>
      </c>
      <c r="P197">
        <v>15</v>
      </c>
      <c r="Q197">
        <v>83.243762241044962</v>
      </c>
      <c r="R197">
        <f t="shared" si="15"/>
        <v>18</v>
      </c>
      <c r="S197">
        <f t="shared" si="16"/>
        <v>1498.3877203388092</v>
      </c>
      <c r="T197">
        <v>0</v>
      </c>
      <c r="U197">
        <f t="shared" si="17"/>
        <v>1498.3877203388092</v>
      </c>
      <c r="V197">
        <f t="shared" si="18"/>
        <v>1498387.7203388093</v>
      </c>
      <c r="W197">
        <f t="shared" si="19"/>
        <v>124865.64336156745</v>
      </c>
      <c r="X197" t="s">
        <v>40</v>
      </c>
      <c r="Y197" t="s">
        <v>40</v>
      </c>
      <c r="Z197">
        <v>3093</v>
      </c>
      <c r="AA197">
        <v>3094</v>
      </c>
      <c r="AB197" t="s">
        <v>40</v>
      </c>
      <c r="AC197" t="s">
        <v>40</v>
      </c>
      <c r="AD197" t="s">
        <v>40</v>
      </c>
      <c r="AE197" t="s">
        <v>40</v>
      </c>
      <c r="AF197">
        <v>114</v>
      </c>
      <c r="AH197">
        <v>2022</v>
      </c>
    </row>
    <row r="198" spans="1:34" x14ac:dyDescent="0.25">
      <c r="A198" t="s">
        <v>59</v>
      </c>
      <c r="B198" t="s">
        <v>1543</v>
      </c>
      <c r="C198" t="s">
        <v>1547</v>
      </c>
      <c r="D198" t="s">
        <v>1547</v>
      </c>
      <c r="E198" t="s">
        <v>60</v>
      </c>
      <c r="G198" t="s">
        <v>82</v>
      </c>
      <c r="H198" t="s">
        <v>1632</v>
      </c>
      <c r="I198" t="s">
        <v>1633</v>
      </c>
      <c r="J198">
        <v>1</v>
      </c>
      <c r="L198" t="s">
        <v>62</v>
      </c>
      <c r="M198" t="s">
        <v>76</v>
      </c>
      <c r="N198">
        <v>3</v>
      </c>
      <c r="O198">
        <v>70</v>
      </c>
      <c r="P198">
        <v>15</v>
      </c>
      <c r="Q198">
        <v>83.243762241044962</v>
      </c>
      <c r="R198">
        <f t="shared" si="15"/>
        <v>17.5</v>
      </c>
      <c r="S198">
        <f t="shared" si="16"/>
        <v>1456.7658392182868</v>
      </c>
      <c r="T198">
        <v>0</v>
      </c>
      <c r="U198">
        <f t="shared" si="17"/>
        <v>1456.7658392182868</v>
      </c>
      <c r="V198">
        <f t="shared" si="18"/>
        <v>1456765.8392182868</v>
      </c>
      <c r="W198">
        <f t="shared" si="19"/>
        <v>121397.15326819057</v>
      </c>
      <c r="X198" t="s">
        <v>40</v>
      </c>
      <c r="Y198" t="s">
        <v>40</v>
      </c>
      <c r="Z198">
        <v>3093</v>
      </c>
      <c r="AA198">
        <v>3094</v>
      </c>
      <c r="AB198" t="s">
        <v>40</v>
      </c>
      <c r="AC198" t="s">
        <v>40</v>
      </c>
      <c r="AD198" t="s">
        <v>40</v>
      </c>
      <c r="AE198" t="s">
        <v>40</v>
      </c>
      <c r="AF198">
        <v>114</v>
      </c>
      <c r="AH198">
        <v>2022</v>
      </c>
    </row>
    <row r="199" spans="1:34" x14ac:dyDescent="0.25">
      <c r="A199" t="s">
        <v>59</v>
      </c>
      <c r="B199" t="s">
        <v>1543</v>
      </c>
      <c r="C199" t="s">
        <v>1547</v>
      </c>
      <c r="D199" t="s">
        <v>1547</v>
      </c>
      <c r="E199" t="s">
        <v>60</v>
      </c>
      <c r="G199" t="s">
        <v>82</v>
      </c>
      <c r="H199" t="s">
        <v>1634</v>
      </c>
      <c r="I199" t="s">
        <v>1635</v>
      </c>
      <c r="J199">
        <v>1</v>
      </c>
      <c r="L199" t="s">
        <v>62</v>
      </c>
      <c r="M199" t="s">
        <v>76</v>
      </c>
      <c r="N199">
        <v>3</v>
      </c>
      <c r="O199">
        <v>70</v>
      </c>
      <c r="P199">
        <v>15</v>
      </c>
      <c r="Q199">
        <v>83.243762241044962</v>
      </c>
      <c r="R199">
        <f t="shared" si="15"/>
        <v>17.5</v>
      </c>
      <c r="S199">
        <f t="shared" si="16"/>
        <v>1456.7658392182868</v>
      </c>
      <c r="T199">
        <v>0</v>
      </c>
      <c r="U199">
        <f t="shared" si="17"/>
        <v>1456.7658392182868</v>
      </c>
      <c r="V199">
        <f t="shared" si="18"/>
        <v>1456765.8392182868</v>
      </c>
      <c r="W199">
        <f t="shared" si="19"/>
        <v>121397.15326819057</v>
      </c>
      <c r="X199" t="s">
        <v>40</v>
      </c>
      <c r="Y199" t="s">
        <v>40</v>
      </c>
      <c r="Z199">
        <v>3093</v>
      </c>
      <c r="AA199">
        <v>3094</v>
      </c>
      <c r="AB199" t="s">
        <v>40</v>
      </c>
      <c r="AC199" t="s">
        <v>40</v>
      </c>
      <c r="AD199" t="s">
        <v>40</v>
      </c>
      <c r="AE199" t="s">
        <v>40</v>
      </c>
      <c r="AF199">
        <v>114</v>
      </c>
      <c r="AH199">
        <v>2022</v>
      </c>
    </row>
    <row r="200" spans="1:34" x14ac:dyDescent="0.25">
      <c r="A200" t="s">
        <v>59</v>
      </c>
      <c r="B200" t="s">
        <v>1543</v>
      </c>
      <c r="C200" t="s">
        <v>1547</v>
      </c>
      <c r="D200" t="s">
        <v>1547</v>
      </c>
      <c r="E200" t="s">
        <v>60</v>
      </c>
      <c r="G200" t="s">
        <v>82</v>
      </c>
      <c r="H200" t="s">
        <v>1636</v>
      </c>
      <c r="I200" t="s">
        <v>1637</v>
      </c>
      <c r="J200">
        <v>1</v>
      </c>
      <c r="L200" t="s">
        <v>62</v>
      </c>
      <c r="M200" t="s">
        <v>63</v>
      </c>
      <c r="N200">
        <v>4</v>
      </c>
      <c r="O200">
        <v>66</v>
      </c>
      <c r="P200">
        <v>7.5</v>
      </c>
      <c r="Q200">
        <v>91.296629881027769</v>
      </c>
      <c r="R200">
        <f t="shared" si="15"/>
        <v>8.25</v>
      </c>
      <c r="S200">
        <f t="shared" si="16"/>
        <v>753.19719651847913</v>
      </c>
      <c r="T200">
        <v>0</v>
      </c>
      <c r="U200">
        <f t="shared" si="17"/>
        <v>753.19719651847913</v>
      </c>
      <c r="V200">
        <f t="shared" si="18"/>
        <v>753197.19651847915</v>
      </c>
      <c r="W200">
        <f t="shared" si="19"/>
        <v>62766.433043206598</v>
      </c>
      <c r="X200" t="s">
        <v>40</v>
      </c>
      <c r="Y200" t="s">
        <v>40</v>
      </c>
      <c r="Z200">
        <v>3093</v>
      </c>
      <c r="AA200">
        <v>3094</v>
      </c>
      <c r="AB200" t="s">
        <v>40</v>
      </c>
      <c r="AC200" t="s">
        <v>40</v>
      </c>
      <c r="AD200" t="s">
        <v>40</v>
      </c>
      <c r="AE200" t="s">
        <v>40</v>
      </c>
      <c r="AF200">
        <v>114</v>
      </c>
      <c r="AH200">
        <v>2022</v>
      </c>
    </row>
    <row r="201" spans="1:34" x14ac:dyDescent="0.25">
      <c r="A201" t="s">
        <v>59</v>
      </c>
      <c r="B201" t="s">
        <v>1543</v>
      </c>
      <c r="C201" t="s">
        <v>1547</v>
      </c>
      <c r="D201" t="s">
        <v>1547</v>
      </c>
      <c r="E201" t="s">
        <v>60</v>
      </c>
      <c r="G201" t="s">
        <v>82</v>
      </c>
      <c r="H201" t="s">
        <v>1638</v>
      </c>
      <c r="I201" t="s">
        <v>1639</v>
      </c>
      <c r="J201">
        <v>1</v>
      </c>
      <c r="L201" t="s">
        <v>62</v>
      </c>
      <c r="M201" t="s">
        <v>63</v>
      </c>
      <c r="N201">
        <v>4</v>
      </c>
      <c r="O201">
        <v>66</v>
      </c>
      <c r="P201">
        <v>22.5</v>
      </c>
      <c r="Q201">
        <v>119.2626978261125</v>
      </c>
      <c r="R201">
        <f t="shared" si="15"/>
        <v>24.75</v>
      </c>
      <c r="S201">
        <f t="shared" si="16"/>
        <v>2951.7517711962846</v>
      </c>
      <c r="T201">
        <v>0</v>
      </c>
      <c r="U201">
        <f t="shared" si="17"/>
        <v>2951.7517711962846</v>
      </c>
      <c r="V201">
        <f t="shared" si="18"/>
        <v>2951751.7711962848</v>
      </c>
      <c r="W201">
        <f t="shared" si="19"/>
        <v>245979.31426635708</v>
      </c>
      <c r="X201" t="s">
        <v>40</v>
      </c>
      <c r="Y201" t="s">
        <v>40</v>
      </c>
      <c r="Z201">
        <v>3093</v>
      </c>
      <c r="AA201">
        <v>3094</v>
      </c>
      <c r="AB201" t="s">
        <v>40</v>
      </c>
      <c r="AC201" t="s">
        <v>40</v>
      </c>
      <c r="AD201" t="s">
        <v>40</v>
      </c>
      <c r="AE201" t="s">
        <v>40</v>
      </c>
      <c r="AF201">
        <v>114</v>
      </c>
      <c r="AH201">
        <v>2022</v>
      </c>
    </row>
    <row r="202" spans="1:34" x14ac:dyDescent="0.25">
      <c r="A202" t="s">
        <v>59</v>
      </c>
      <c r="B202" t="s">
        <v>1543</v>
      </c>
      <c r="C202" t="s">
        <v>1547</v>
      </c>
      <c r="D202" t="s">
        <v>1547</v>
      </c>
      <c r="E202" t="s">
        <v>60</v>
      </c>
      <c r="G202" t="s">
        <v>82</v>
      </c>
      <c r="H202" t="s">
        <v>1640</v>
      </c>
      <c r="I202" t="s">
        <v>1641</v>
      </c>
      <c r="J202">
        <v>1</v>
      </c>
      <c r="L202" t="s">
        <v>62</v>
      </c>
      <c r="M202" t="s">
        <v>76</v>
      </c>
      <c r="N202">
        <v>5</v>
      </c>
      <c r="O202">
        <v>64</v>
      </c>
      <c r="P202">
        <v>12</v>
      </c>
      <c r="Q202">
        <v>83.243762241044962</v>
      </c>
      <c r="R202">
        <f t="shared" si="15"/>
        <v>12.8</v>
      </c>
      <c r="S202">
        <f t="shared" si="16"/>
        <v>1065.5201566853755</v>
      </c>
      <c r="T202">
        <v>0</v>
      </c>
      <c r="U202">
        <f t="shared" si="17"/>
        <v>1065.5201566853755</v>
      </c>
      <c r="V202">
        <f t="shared" si="18"/>
        <v>1065520.1566853754</v>
      </c>
      <c r="W202">
        <f t="shared" si="19"/>
        <v>88793.346390447943</v>
      </c>
      <c r="X202" t="s">
        <v>40</v>
      </c>
      <c r="Y202" t="s">
        <v>40</v>
      </c>
      <c r="Z202">
        <v>3093</v>
      </c>
      <c r="AA202">
        <v>3094</v>
      </c>
      <c r="AB202" t="s">
        <v>40</v>
      </c>
      <c r="AC202" t="s">
        <v>40</v>
      </c>
      <c r="AD202" t="s">
        <v>40</v>
      </c>
      <c r="AE202" t="s">
        <v>40</v>
      </c>
      <c r="AF202">
        <v>114</v>
      </c>
      <c r="AH202">
        <v>2022</v>
      </c>
    </row>
    <row r="203" spans="1:34" x14ac:dyDescent="0.25">
      <c r="A203" t="s">
        <v>59</v>
      </c>
      <c r="B203" t="s">
        <v>1543</v>
      </c>
      <c r="C203" t="s">
        <v>1547</v>
      </c>
      <c r="D203" t="s">
        <v>1547</v>
      </c>
      <c r="E203" t="s">
        <v>60</v>
      </c>
      <c r="G203" t="s">
        <v>82</v>
      </c>
      <c r="H203" t="s">
        <v>1642</v>
      </c>
      <c r="I203" t="s">
        <v>1643</v>
      </c>
      <c r="J203">
        <v>1</v>
      </c>
      <c r="L203" t="s">
        <v>62</v>
      </c>
      <c r="M203" t="s">
        <v>76</v>
      </c>
      <c r="N203">
        <v>5</v>
      </c>
      <c r="O203">
        <v>64</v>
      </c>
      <c r="P203">
        <v>4.5</v>
      </c>
      <c r="Q203">
        <v>91.297996448261443</v>
      </c>
      <c r="R203">
        <f t="shared" si="15"/>
        <v>4.8</v>
      </c>
      <c r="S203">
        <f t="shared" si="16"/>
        <v>438.23038295165492</v>
      </c>
      <c r="T203">
        <v>0</v>
      </c>
      <c r="U203">
        <f t="shared" si="17"/>
        <v>438.23038295165492</v>
      </c>
      <c r="V203">
        <f t="shared" si="18"/>
        <v>438230.3829516549</v>
      </c>
      <c r="W203">
        <f t="shared" si="19"/>
        <v>36519.198579304575</v>
      </c>
      <c r="X203" t="s">
        <v>40</v>
      </c>
      <c r="Y203" t="s">
        <v>40</v>
      </c>
      <c r="Z203">
        <v>3093</v>
      </c>
      <c r="AA203">
        <v>3094</v>
      </c>
      <c r="AB203" t="s">
        <v>40</v>
      </c>
      <c r="AC203" t="s">
        <v>40</v>
      </c>
      <c r="AD203" t="s">
        <v>40</v>
      </c>
      <c r="AE203" t="s">
        <v>40</v>
      </c>
      <c r="AF203">
        <v>114</v>
      </c>
      <c r="AH203">
        <v>2022</v>
      </c>
    </row>
    <row r="204" spans="1:34" x14ac:dyDescent="0.25">
      <c r="A204" t="s">
        <v>59</v>
      </c>
      <c r="B204" t="s">
        <v>1543</v>
      </c>
      <c r="C204" t="s">
        <v>1547</v>
      </c>
      <c r="D204" t="s">
        <v>1547</v>
      </c>
      <c r="E204" t="s">
        <v>60</v>
      </c>
      <c r="G204" t="s">
        <v>82</v>
      </c>
      <c r="H204" t="s">
        <v>1644</v>
      </c>
      <c r="I204" t="s">
        <v>1645</v>
      </c>
      <c r="J204">
        <v>1</v>
      </c>
      <c r="L204" t="s">
        <v>62</v>
      </c>
      <c r="M204" t="s">
        <v>76</v>
      </c>
      <c r="N204">
        <v>5</v>
      </c>
      <c r="O204">
        <v>64</v>
      </c>
      <c r="P204">
        <v>6</v>
      </c>
      <c r="Q204">
        <v>111.05838472062489</v>
      </c>
      <c r="R204">
        <f t="shared" si="15"/>
        <v>6.4</v>
      </c>
      <c r="S204">
        <f t="shared" si="16"/>
        <v>710.77366221199929</v>
      </c>
      <c r="T204">
        <v>0</v>
      </c>
      <c r="U204">
        <f t="shared" si="17"/>
        <v>710.77366221199929</v>
      </c>
      <c r="V204">
        <f t="shared" si="18"/>
        <v>710773.6622119993</v>
      </c>
      <c r="W204">
        <f t="shared" si="19"/>
        <v>59231.138517666608</v>
      </c>
      <c r="X204" t="s">
        <v>40</v>
      </c>
      <c r="Y204" t="s">
        <v>40</v>
      </c>
      <c r="Z204">
        <v>3093</v>
      </c>
      <c r="AA204">
        <v>3094</v>
      </c>
      <c r="AB204" t="s">
        <v>40</v>
      </c>
      <c r="AC204" t="s">
        <v>40</v>
      </c>
      <c r="AD204" t="s">
        <v>40</v>
      </c>
      <c r="AE204" t="s">
        <v>40</v>
      </c>
      <c r="AF204">
        <v>114</v>
      </c>
      <c r="AH204">
        <v>2022</v>
      </c>
    </row>
    <row r="205" spans="1:34" x14ac:dyDescent="0.25">
      <c r="A205" t="s">
        <v>59</v>
      </c>
      <c r="B205" t="s">
        <v>1543</v>
      </c>
      <c r="C205" t="s">
        <v>1547</v>
      </c>
      <c r="D205" t="s">
        <v>1547</v>
      </c>
      <c r="E205" t="s">
        <v>60</v>
      </c>
      <c r="G205" t="s">
        <v>51</v>
      </c>
      <c r="H205" t="s">
        <v>1646</v>
      </c>
      <c r="I205" t="s">
        <v>1647</v>
      </c>
      <c r="J205">
        <v>1</v>
      </c>
      <c r="L205" t="s">
        <v>62</v>
      </c>
      <c r="M205" t="s">
        <v>76</v>
      </c>
      <c r="N205">
        <v>5</v>
      </c>
      <c r="O205">
        <v>64</v>
      </c>
      <c r="P205">
        <v>4.5</v>
      </c>
      <c r="Q205">
        <v>83.243762241044962</v>
      </c>
      <c r="R205">
        <f t="shared" si="15"/>
        <v>4.8</v>
      </c>
      <c r="S205">
        <f t="shared" si="16"/>
        <v>399.57005875701583</v>
      </c>
      <c r="T205">
        <v>0</v>
      </c>
      <c r="U205">
        <f t="shared" si="17"/>
        <v>399.57005875701583</v>
      </c>
      <c r="V205">
        <f t="shared" si="18"/>
        <v>399570.05875701585</v>
      </c>
      <c r="W205">
        <f t="shared" si="19"/>
        <v>33297.504896417988</v>
      </c>
      <c r="X205" t="s">
        <v>1648</v>
      </c>
      <c r="Y205" t="s">
        <v>1649</v>
      </c>
      <c r="Z205">
        <v>3093</v>
      </c>
      <c r="AA205">
        <v>3094</v>
      </c>
      <c r="AB205" t="s">
        <v>40</v>
      </c>
      <c r="AC205" t="s">
        <v>40</v>
      </c>
      <c r="AD205" t="s">
        <v>40</v>
      </c>
      <c r="AE205" t="s">
        <v>40</v>
      </c>
      <c r="AF205">
        <v>114</v>
      </c>
      <c r="AH205">
        <v>2022</v>
      </c>
    </row>
    <row r="206" spans="1:34" x14ac:dyDescent="0.25">
      <c r="A206" t="s">
        <v>59</v>
      </c>
      <c r="B206" t="s">
        <v>1543</v>
      </c>
      <c r="C206" t="s">
        <v>1547</v>
      </c>
      <c r="D206" t="s">
        <v>1547</v>
      </c>
      <c r="E206" t="s">
        <v>60</v>
      </c>
      <c r="G206" t="s">
        <v>82</v>
      </c>
      <c r="H206" t="s">
        <v>528</v>
      </c>
      <c r="I206" t="s">
        <v>1650</v>
      </c>
      <c r="J206">
        <v>1</v>
      </c>
      <c r="L206" t="s">
        <v>62</v>
      </c>
      <c r="M206" t="s">
        <v>76</v>
      </c>
      <c r="N206">
        <v>5</v>
      </c>
      <c r="O206">
        <v>64</v>
      </c>
      <c r="P206">
        <v>3</v>
      </c>
      <c r="Q206">
        <v>83.243762241044962</v>
      </c>
      <c r="R206">
        <f t="shared" si="15"/>
        <v>3.2</v>
      </c>
      <c r="S206">
        <f t="shared" si="16"/>
        <v>266.38003917134387</v>
      </c>
      <c r="T206">
        <v>0</v>
      </c>
      <c r="U206">
        <f t="shared" si="17"/>
        <v>266.38003917134387</v>
      </c>
      <c r="V206">
        <f t="shared" si="18"/>
        <v>266380.03917134384</v>
      </c>
      <c r="W206">
        <f t="shared" si="19"/>
        <v>22198.336597611986</v>
      </c>
      <c r="X206" t="s">
        <v>40</v>
      </c>
      <c r="Y206" t="s">
        <v>40</v>
      </c>
      <c r="Z206">
        <v>3093</v>
      </c>
      <c r="AA206">
        <v>3094</v>
      </c>
      <c r="AB206" t="s">
        <v>40</v>
      </c>
      <c r="AC206" t="s">
        <v>40</v>
      </c>
      <c r="AD206" t="s">
        <v>40</v>
      </c>
      <c r="AE206" t="s">
        <v>40</v>
      </c>
      <c r="AF206">
        <v>114</v>
      </c>
      <c r="AH206">
        <v>2022</v>
      </c>
    </row>
    <row r="207" spans="1:34" x14ac:dyDescent="0.25">
      <c r="A207" t="s">
        <v>59</v>
      </c>
      <c r="B207" t="s">
        <v>1543</v>
      </c>
      <c r="C207" t="s">
        <v>1547</v>
      </c>
      <c r="D207" t="s">
        <v>1547</v>
      </c>
      <c r="E207" t="s">
        <v>60</v>
      </c>
      <c r="G207" t="s">
        <v>82</v>
      </c>
      <c r="H207" t="s">
        <v>1651</v>
      </c>
      <c r="I207" t="s">
        <v>1652</v>
      </c>
      <c r="J207">
        <v>1</v>
      </c>
      <c r="L207" t="s">
        <v>62</v>
      </c>
      <c r="M207" t="s">
        <v>63</v>
      </c>
      <c r="N207">
        <v>6</v>
      </c>
      <c r="O207">
        <v>58</v>
      </c>
      <c r="P207">
        <v>7.5</v>
      </c>
      <c r="Q207">
        <v>94.960168921560381</v>
      </c>
      <c r="R207">
        <f t="shared" si="15"/>
        <v>7.25</v>
      </c>
      <c r="S207">
        <f t="shared" si="16"/>
        <v>688.46122468131273</v>
      </c>
      <c r="T207">
        <v>0</v>
      </c>
      <c r="U207">
        <f t="shared" si="17"/>
        <v>688.46122468131273</v>
      </c>
      <c r="V207">
        <f t="shared" si="18"/>
        <v>688461.22468131268</v>
      </c>
      <c r="W207">
        <f t="shared" si="19"/>
        <v>57371.768723442721</v>
      </c>
      <c r="X207" t="s">
        <v>40</v>
      </c>
      <c r="Y207" t="s">
        <v>40</v>
      </c>
      <c r="Z207">
        <v>3093</v>
      </c>
      <c r="AA207">
        <v>3094</v>
      </c>
      <c r="AB207" t="s">
        <v>40</v>
      </c>
      <c r="AC207" t="s">
        <v>40</v>
      </c>
      <c r="AD207" t="s">
        <v>40</v>
      </c>
      <c r="AE207" t="s">
        <v>40</v>
      </c>
      <c r="AF207">
        <v>114</v>
      </c>
      <c r="AH207">
        <v>2022</v>
      </c>
    </row>
    <row r="208" spans="1:34" x14ac:dyDescent="0.25">
      <c r="A208" t="s">
        <v>59</v>
      </c>
      <c r="B208" t="s">
        <v>1543</v>
      </c>
      <c r="C208" t="s">
        <v>1547</v>
      </c>
      <c r="D208" t="s">
        <v>1547</v>
      </c>
      <c r="E208" t="s">
        <v>60</v>
      </c>
      <c r="G208" t="s">
        <v>82</v>
      </c>
      <c r="H208" t="s">
        <v>1653</v>
      </c>
      <c r="I208" t="s">
        <v>40</v>
      </c>
      <c r="J208">
        <v>1</v>
      </c>
      <c r="L208" t="s">
        <v>124</v>
      </c>
      <c r="M208" t="s">
        <v>63</v>
      </c>
      <c r="N208">
        <v>6</v>
      </c>
      <c r="O208">
        <v>58</v>
      </c>
      <c r="P208">
        <v>22.5</v>
      </c>
      <c r="Q208">
        <v>80.305000000000007</v>
      </c>
      <c r="R208">
        <f t="shared" si="15"/>
        <v>21.75</v>
      </c>
      <c r="S208">
        <f t="shared" si="16"/>
        <v>1746.6337500000002</v>
      </c>
      <c r="T208">
        <v>0</v>
      </c>
      <c r="U208">
        <f t="shared" si="17"/>
        <v>1746.6337500000002</v>
      </c>
      <c r="V208">
        <f t="shared" si="18"/>
        <v>1746633.7500000002</v>
      </c>
      <c r="W208">
        <f t="shared" si="19"/>
        <v>145552.81250000003</v>
      </c>
      <c r="X208" t="s">
        <v>40</v>
      </c>
      <c r="Y208" t="s">
        <v>40</v>
      </c>
      <c r="Z208">
        <v>3093</v>
      </c>
      <c r="AA208">
        <v>3094</v>
      </c>
      <c r="AB208" t="s">
        <v>40</v>
      </c>
      <c r="AC208" t="s">
        <v>40</v>
      </c>
      <c r="AD208" t="s">
        <v>40</v>
      </c>
      <c r="AE208" t="s">
        <v>40</v>
      </c>
      <c r="AF208">
        <v>114</v>
      </c>
      <c r="AH208">
        <v>2022</v>
      </c>
    </row>
    <row r="209" spans="1:34" x14ac:dyDescent="0.25">
      <c r="A209" t="s">
        <v>59</v>
      </c>
      <c r="B209" t="s">
        <v>1543</v>
      </c>
      <c r="C209" t="s">
        <v>1547</v>
      </c>
      <c r="D209" t="s">
        <v>1547</v>
      </c>
      <c r="E209" t="s">
        <v>60</v>
      </c>
      <c r="G209" t="s">
        <v>82</v>
      </c>
      <c r="H209" t="s">
        <v>1654</v>
      </c>
      <c r="I209" t="s">
        <v>1655</v>
      </c>
      <c r="J209">
        <v>1</v>
      </c>
      <c r="L209" t="s">
        <v>62</v>
      </c>
      <c r="M209" t="s">
        <v>76</v>
      </c>
      <c r="N209">
        <v>7</v>
      </c>
      <c r="O209">
        <v>64</v>
      </c>
      <c r="P209">
        <v>25.5</v>
      </c>
      <c r="Q209">
        <v>137.07206042095146</v>
      </c>
      <c r="R209">
        <f t="shared" si="15"/>
        <v>27.2</v>
      </c>
      <c r="S209">
        <f t="shared" si="16"/>
        <v>3728.3600434498794</v>
      </c>
      <c r="T209">
        <v>0</v>
      </c>
      <c r="U209">
        <f t="shared" si="17"/>
        <v>3728.3600434498794</v>
      </c>
      <c r="V209">
        <f t="shared" si="18"/>
        <v>3728360.0434498796</v>
      </c>
      <c r="W209">
        <f t="shared" si="19"/>
        <v>310696.67028748995</v>
      </c>
      <c r="X209" t="s">
        <v>40</v>
      </c>
      <c r="Y209" t="s">
        <v>40</v>
      </c>
      <c r="Z209">
        <v>3093</v>
      </c>
      <c r="AA209">
        <v>3094</v>
      </c>
      <c r="AB209" t="s">
        <v>40</v>
      </c>
      <c r="AC209" t="s">
        <v>40</v>
      </c>
      <c r="AD209" t="s">
        <v>40</v>
      </c>
      <c r="AE209" t="s">
        <v>40</v>
      </c>
      <c r="AF209">
        <v>114</v>
      </c>
      <c r="AH209">
        <v>2022</v>
      </c>
    </row>
    <row r="210" spans="1:34" x14ac:dyDescent="0.25">
      <c r="A210" t="s">
        <v>59</v>
      </c>
      <c r="B210" t="s">
        <v>1543</v>
      </c>
      <c r="C210" t="s">
        <v>1547</v>
      </c>
      <c r="D210" t="s">
        <v>1547</v>
      </c>
      <c r="E210" t="s">
        <v>60</v>
      </c>
      <c r="G210" t="s">
        <v>82</v>
      </c>
      <c r="H210" t="s">
        <v>1656</v>
      </c>
      <c r="I210" t="s">
        <v>1657</v>
      </c>
      <c r="J210">
        <v>1</v>
      </c>
      <c r="L210" t="s">
        <v>62</v>
      </c>
      <c r="M210" t="s">
        <v>76</v>
      </c>
      <c r="N210">
        <v>7</v>
      </c>
      <c r="O210">
        <v>64</v>
      </c>
      <c r="P210">
        <v>4.5</v>
      </c>
      <c r="Q210">
        <v>349.20215529183832</v>
      </c>
      <c r="R210">
        <f t="shared" si="15"/>
        <v>4.8</v>
      </c>
      <c r="S210">
        <f t="shared" si="16"/>
        <v>1676.1703454008239</v>
      </c>
      <c r="T210">
        <v>0</v>
      </c>
      <c r="U210">
        <f t="shared" si="17"/>
        <v>1676.1703454008239</v>
      </c>
      <c r="V210">
        <f t="shared" si="18"/>
        <v>1676170.3454008237</v>
      </c>
      <c r="W210">
        <f t="shared" si="19"/>
        <v>139680.86211673531</v>
      </c>
      <c r="X210" t="s">
        <v>40</v>
      </c>
      <c r="Y210" t="s">
        <v>40</v>
      </c>
      <c r="Z210">
        <v>3093</v>
      </c>
      <c r="AA210">
        <v>3094</v>
      </c>
      <c r="AB210" t="s">
        <v>40</v>
      </c>
      <c r="AC210" t="s">
        <v>40</v>
      </c>
      <c r="AD210" t="s">
        <v>40</v>
      </c>
      <c r="AE210" t="s">
        <v>40</v>
      </c>
      <c r="AF210">
        <v>114</v>
      </c>
      <c r="AH210">
        <v>2022</v>
      </c>
    </row>
    <row r="211" spans="1:34" x14ac:dyDescent="0.25">
      <c r="A211" t="s">
        <v>59</v>
      </c>
      <c r="B211" t="s">
        <v>1543</v>
      </c>
      <c r="C211" t="s">
        <v>1547</v>
      </c>
      <c r="D211" t="s">
        <v>1547</v>
      </c>
      <c r="E211" t="s">
        <v>60</v>
      </c>
      <c r="G211" t="s">
        <v>82</v>
      </c>
      <c r="H211" t="s">
        <v>1658</v>
      </c>
      <c r="I211" t="s">
        <v>1659</v>
      </c>
      <c r="J211">
        <v>1</v>
      </c>
      <c r="L211" t="s">
        <v>62</v>
      </c>
      <c r="M211" t="s">
        <v>63</v>
      </c>
      <c r="N211">
        <v>8</v>
      </c>
      <c r="O211">
        <v>64</v>
      </c>
      <c r="P211">
        <v>6</v>
      </c>
      <c r="Q211">
        <v>111.05838472062489</v>
      </c>
      <c r="R211">
        <f t="shared" si="15"/>
        <v>6.4</v>
      </c>
      <c r="S211">
        <f t="shared" si="16"/>
        <v>710.77366221199929</v>
      </c>
      <c r="T211">
        <v>0</v>
      </c>
      <c r="U211">
        <f t="shared" si="17"/>
        <v>710.77366221199929</v>
      </c>
      <c r="V211">
        <f t="shared" si="18"/>
        <v>710773.6622119993</v>
      </c>
      <c r="W211">
        <f t="shared" si="19"/>
        <v>59231.138517666608</v>
      </c>
      <c r="X211" t="s">
        <v>40</v>
      </c>
      <c r="Y211" t="s">
        <v>40</v>
      </c>
      <c r="Z211">
        <v>3093</v>
      </c>
      <c r="AA211">
        <v>3094</v>
      </c>
      <c r="AB211" t="s">
        <v>40</v>
      </c>
      <c r="AC211" t="s">
        <v>40</v>
      </c>
      <c r="AD211" t="s">
        <v>40</v>
      </c>
      <c r="AE211" t="s">
        <v>40</v>
      </c>
      <c r="AF211">
        <v>114</v>
      </c>
      <c r="AH211">
        <v>2022</v>
      </c>
    </row>
    <row r="212" spans="1:34" x14ac:dyDescent="0.25">
      <c r="A212" t="s">
        <v>59</v>
      </c>
      <c r="B212" t="s">
        <v>1543</v>
      </c>
      <c r="C212" t="s">
        <v>1547</v>
      </c>
      <c r="D212" t="s">
        <v>1547</v>
      </c>
      <c r="E212" t="s">
        <v>60</v>
      </c>
      <c r="G212" t="s">
        <v>82</v>
      </c>
      <c r="H212" t="s">
        <v>1660</v>
      </c>
      <c r="I212" t="s">
        <v>1661</v>
      </c>
      <c r="J212">
        <v>1</v>
      </c>
      <c r="L212" t="s">
        <v>62</v>
      </c>
      <c r="M212" t="s">
        <v>63</v>
      </c>
      <c r="N212">
        <v>8</v>
      </c>
      <c r="O212">
        <v>64</v>
      </c>
      <c r="P212">
        <v>19.5</v>
      </c>
      <c r="Q212">
        <v>111.05838472062489</v>
      </c>
      <c r="R212">
        <f t="shared" si="15"/>
        <v>20.8</v>
      </c>
      <c r="S212">
        <f t="shared" si="16"/>
        <v>2310.0144021889978</v>
      </c>
      <c r="T212">
        <v>0</v>
      </c>
      <c r="U212">
        <f t="shared" si="17"/>
        <v>2310.0144021889978</v>
      </c>
      <c r="V212">
        <f t="shared" si="18"/>
        <v>2310014.4021889977</v>
      </c>
      <c r="W212">
        <f t="shared" si="19"/>
        <v>192501.20018241648</v>
      </c>
      <c r="X212" t="s">
        <v>40</v>
      </c>
      <c r="Y212" t="s">
        <v>40</v>
      </c>
      <c r="Z212">
        <v>3093</v>
      </c>
      <c r="AA212">
        <v>3094</v>
      </c>
      <c r="AB212" t="s">
        <v>40</v>
      </c>
      <c r="AC212" t="s">
        <v>40</v>
      </c>
      <c r="AD212" t="s">
        <v>40</v>
      </c>
      <c r="AE212" t="s">
        <v>40</v>
      </c>
      <c r="AF212">
        <v>114</v>
      </c>
      <c r="AH212">
        <v>2022</v>
      </c>
    </row>
    <row r="213" spans="1:34" x14ac:dyDescent="0.25">
      <c r="A213" t="s">
        <v>59</v>
      </c>
      <c r="B213" t="s">
        <v>1543</v>
      </c>
      <c r="C213" t="s">
        <v>1547</v>
      </c>
      <c r="D213" t="s">
        <v>1547</v>
      </c>
      <c r="E213" t="s">
        <v>60</v>
      </c>
      <c r="G213" t="s">
        <v>82</v>
      </c>
      <c r="H213" t="s">
        <v>1662</v>
      </c>
      <c r="I213" t="s">
        <v>1663</v>
      </c>
      <c r="J213">
        <v>1</v>
      </c>
      <c r="L213" t="s">
        <v>62</v>
      </c>
      <c r="M213" t="s">
        <v>63</v>
      </c>
      <c r="N213">
        <v>8</v>
      </c>
      <c r="O213">
        <v>64</v>
      </c>
      <c r="P213">
        <v>4.5</v>
      </c>
      <c r="Q213">
        <v>83.243762241044962</v>
      </c>
      <c r="R213">
        <f t="shared" si="15"/>
        <v>4.8</v>
      </c>
      <c r="S213">
        <f t="shared" si="16"/>
        <v>399.57005875701583</v>
      </c>
      <c r="T213">
        <v>0</v>
      </c>
      <c r="U213">
        <f t="shared" si="17"/>
        <v>399.57005875701583</v>
      </c>
      <c r="V213">
        <f t="shared" si="18"/>
        <v>399570.05875701585</v>
      </c>
      <c r="W213">
        <f t="shared" si="19"/>
        <v>33297.504896417988</v>
      </c>
      <c r="X213" t="s">
        <v>40</v>
      </c>
      <c r="Y213" t="s">
        <v>40</v>
      </c>
      <c r="Z213">
        <v>3093</v>
      </c>
      <c r="AA213">
        <v>3094</v>
      </c>
      <c r="AB213" t="s">
        <v>40</v>
      </c>
      <c r="AC213" t="s">
        <v>40</v>
      </c>
      <c r="AD213" t="s">
        <v>40</v>
      </c>
      <c r="AE213" t="s">
        <v>40</v>
      </c>
      <c r="AF213">
        <v>114</v>
      </c>
      <c r="AH213">
        <v>2022</v>
      </c>
    </row>
    <row r="214" spans="1:34" x14ac:dyDescent="0.25">
      <c r="A214" t="s">
        <v>59</v>
      </c>
      <c r="B214" t="s">
        <v>1543</v>
      </c>
      <c r="C214" t="s">
        <v>1547</v>
      </c>
      <c r="D214" t="s">
        <v>1547</v>
      </c>
      <c r="E214" t="s">
        <v>60</v>
      </c>
      <c r="G214" t="s">
        <v>82</v>
      </c>
      <c r="H214" t="s">
        <v>1664</v>
      </c>
      <c r="I214" t="s">
        <v>1665</v>
      </c>
      <c r="J214">
        <v>1</v>
      </c>
      <c r="L214" t="s">
        <v>62</v>
      </c>
      <c r="M214" t="s">
        <v>76</v>
      </c>
      <c r="N214">
        <v>9</v>
      </c>
      <c r="O214">
        <v>62</v>
      </c>
      <c r="P214">
        <v>6</v>
      </c>
      <c r="Q214">
        <v>83.243762241044962</v>
      </c>
      <c r="R214">
        <f t="shared" si="15"/>
        <v>6.2</v>
      </c>
      <c r="S214">
        <f t="shared" si="16"/>
        <v>516.1113258944788</v>
      </c>
      <c r="T214">
        <v>0</v>
      </c>
      <c r="U214">
        <f t="shared" si="17"/>
        <v>516.1113258944788</v>
      </c>
      <c r="V214">
        <f t="shared" si="18"/>
        <v>516111.32589447882</v>
      </c>
      <c r="W214">
        <f t="shared" si="19"/>
        <v>43009.277157873235</v>
      </c>
      <c r="X214" t="s">
        <v>40</v>
      </c>
      <c r="Y214" t="s">
        <v>40</v>
      </c>
      <c r="Z214">
        <v>3093</v>
      </c>
      <c r="AA214">
        <v>3094</v>
      </c>
      <c r="AB214" t="s">
        <v>40</v>
      </c>
      <c r="AC214" t="s">
        <v>40</v>
      </c>
      <c r="AD214" t="s">
        <v>40</v>
      </c>
      <c r="AE214" t="s">
        <v>40</v>
      </c>
      <c r="AF214">
        <v>114</v>
      </c>
      <c r="AH214">
        <v>2022</v>
      </c>
    </row>
    <row r="215" spans="1:34" x14ac:dyDescent="0.25">
      <c r="A215" t="s">
        <v>59</v>
      </c>
      <c r="B215" t="s">
        <v>1543</v>
      </c>
      <c r="C215" t="s">
        <v>1547</v>
      </c>
      <c r="D215" t="s">
        <v>1547</v>
      </c>
      <c r="E215" t="s">
        <v>60</v>
      </c>
      <c r="G215" t="s">
        <v>82</v>
      </c>
      <c r="H215" t="s">
        <v>1666</v>
      </c>
      <c r="I215" t="s">
        <v>1667</v>
      </c>
      <c r="J215">
        <v>1</v>
      </c>
      <c r="L215" t="s">
        <v>62</v>
      </c>
      <c r="M215" t="s">
        <v>76</v>
      </c>
      <c r="N215">
        <v>9</v>
      </c>
      <c r="O215">
        <v>62</v>
      </c>
      <c r="P215">
        <v>24</v>
      </c>
      <c r="Q215">
        <v>156.58231719619633</v>
      </c>
      <c r="R215">
        <f t="shared" si="15"/>
        <v>24.8</v>
      </c>
      <c r="S215">
        <f t="shared" si="16"/>
        <v>3883.241466465669</v>
      </c>
      <c r="T215">
        <v>0</v>
      </c>
      <c r="U215">
        <f t="shared" si="17"/>
        <v>3883.241466465669</v>
      </c>
      <c r="V215">
        <f t="shared" si="18"/>
        <v>3883241.4664656688</v>
      </c>
      <c r="W215">
        <f t="shared" si="19"/>
        <v>323603.45553880575</v>
      </c>
      <c r="X215" t="s">
        <v>40</v>
      </c>
      <c r="Y215" t="s">
        <v>40</v>
      </c>
      <c r="Z215">
        <v>3093</v>
      </c>
      <c r="AA215">
        <v>3094</v>
      </c>
      <c r="AB215" t="s">
        <v>40</v>
      </c>
      <c r="AC215" t="s">
        <v>40</v>
      </c>
      <c r="AD215" t="s">
        <v>40</v>
      </c>
      <c r="AE215" t="s">
        <v>40</v>
      </c>
      <c r="AF215">
        <v>114</v>
      </c>
      <c r="AH215">
        <v>2022</v>
      </c>
    </row>
    <row r="216" spans="1:34" x14ac:dyDescent="0.25">
      <c r="A216" t="s">
        <v>59</v>
      </c>
      <c r="B216" t="s">
        <v>1543</v>
      </c>
      <c r="C216" t="s">
        <v>1547</v>
      </c>
      <c r="D216" t="s">
        <v>1547</v>
      </c>
      <c r="E216" t="s">
        <v>60</v>
      </c>
      <c r="G216" t="s">
        <v>82</v>
      </c>
      <c r="H216" t="s">
        <v>1664</v>
      </c>
      <c r="I216" t="s">
        <v>1665</v>
      </c>
      <c r="J216">
        <v>1</v>
      </c>
      <c r="L216" t="s">
        <v>62</v>
      </c>
      <c r="M216" t="s">
        <v>63</v>
      </c>
      <c r="N216">
        <v>10</v>
      </c>
      <c r="O216">
        <v>55</v>
      </c>
      <c r="P216">
        <v>24</v>
      </c>
      <c r="Q216">
        <v>83.243762241044962</v>
      </c>
      <c r="R216">
        <f t="shared" si="15"/>
        <v>22</v>
      </c>
      <c r="S216">
        <f t="shared" si="16"/>
        <v>1831.3627693029891</v>
      </c>
      <c r="T216">
        <v>0</v>
      </c>
      <c r="U216">
        <f t="shared" si="17"/>
        <v>1831.3627693029891</v>
      </c>
      <c r="V216">
        <f t="shared" si="18"/>
        <v>1831362.7693029891</v>
      </c>
      <c r="W216">
        <f t="shared" si="19"/>
        <v>152613.56410858242</v>
      </c>
      <c r="X216" t="s">
        <v>40</v>
      </c>
      <c r="Y216" t="s">
        <v>40</v>
      </c>
      <c r="Z216">
        <v>3093</v>
      </c>
      <c r="AA216">
        <v>3094</v>
      </c>
      <c r="AB216" t="s">
        <v>40</v>
      </c>
      <c r="AC216" t="s">
        <v>40</v>
      </c>
      <c r="AD216" t="s">
        <v>40</v>
      </c>
      <c r="AE216" t="s">
        <v>40</v>
      </c>
      <c r="AF216">
        <v>114</v>
      </c>
      <c r="AH216">
        <v>2022</v>
      </c>
    </row>
    <row r="217" spans="1:34" x14ac:dyDescent="0.25">
      <c r="A217" t="s">
        <v>59</v>
      </c>
      <c r="B217" t="s">
        <v>1543</v>
      </c>
      <c r="C217" t="s">
        <v>1547</v>
      </c>
      <c r="D217" t="s">
        <v>1547</v>
      </c>
      <c r="E217" t="s">
        <v>60</v>
      </c>
      <c r="G217" t="s">
        <v>82</v>
      </c>
      <c r="H217" t="s">
        <v>1666</v>
      </c>
      <c r="I217" t="s">
        <v>1667</v>
      </c>
      <c r="J217">
        <v>1</v>
      </c>
      <c r="L217" t="s">
        <v>62</v>
      </c>
      <c r="M217" t="s">
        <v>63</v>
      </c>
      <c r="N217">
        <v>10</v>
      </c>
      <c r="O217">
        <v>55</v>
      </c>
      <c r="P217">
        <v>6</v>
      </c>
      <c r="Q217">
        <v>156.58231719619633</v>
      </c>
      <c r="R217">
        <f t="shared" si="15"/>
        <v>5.5</v>
      </c>
      <c r="S217">
        <f t="shared" si="16"/>
        <v>861.20274457907976</v>
      </c>
      <c r="T217">
        <v>0</v>
      </c>
      <c r="U217">
        <f t="shared" si="17"/>
        <v>861.20274457907976</v>
      </c>
      <c r="V217">
        <f t="shared" si="18"/>
        <v>861202.74457907979</v>
      </c>
      <c r="W217">
        <f t="shared" si="19"/>
        <v>71766.895381589988</v>
      </c>
      <c r="X217" t="s">
        <v>40</v>
      </c>
      <c r="Y217" t="s">
        <v>40</v>
      </c>
      <c r="Z217">
        <v>3093</v>
      </c>
      <c r="AA217">
        <v>3094</v>
      </c>
      <c r="AB217" t="s">
        <v>40</v>
      </c>
      <c r="AC217" t="s">
        <v>40</v>
      </c>
      <c r="AD217" t="s">
        <v>40</v>
      </c>
      <c r="AE217" t="s">
        <v>40</v>
      </c>
      <c r="AF217">
        <v>114</v>
      </c>
      <c r="AH217">
        <v>2022</v>
      </c>
    </row>
    <row r="218" spans="1:34" x14ac:dyDescent="0.25">
      <c r="A218" t="s">
        <v>59</v>
      </c>
      <c r="B218" t="s">
        <v>1543</v>
      </c>
      <c r="C218" t="s">
        <v>1547</v>
      </c>
      <c r="D218" t="s">
        <v>1547</v>
      </c>
      <c r="E218" t="s">
        <v>60</v>
      </c>
      <c r="G218" t="s">
        <v>82</v>
      </c>
      <c r="H218" t="s">
        <v>172</v>
      </c>
      <c r="I218" t="s">
        <v>40</v>
      </c>
      <c r="J218">
        <v>1</v>
      </c>
      <c r="L218" t="s">
        <v>124</v>
      </c>
      <c r="M218" t="s">
        <v>40</v>
      </c>
      <c r="O218">
        <v>3</v>
      </c>
      <c r="P218">
        <v>60</v>
      </c>
      <c r="Q218">
        <v>83.381341454444794</v>
      </c>
      <c r="R218">
        <f t="shared" si="15"/>
        <v>3</v>
      </c>
      <c r="S218">
        <f t="shared" si="16"/>
        <v>250.14402436333438</v>
      </c>
      <c r="T218">
        <v>0</v>
      </c>
      <c r="U218">
        <f t="shared" si="17"/>
        <v>250.14402436333438</v>
      </c>
      <c r="V218">
        <f t="shared" si="18"/>
        <v>250144.02436333438</v>
      </c>
      <c r="W218">
        <f t="shared" si="19"/>
        <v>20845.335363611197</v>
      </c>
      <c r="X218" t="s">
        <v>40</v>
      </c>
      <c r="Y218" t="s">
        <v>40</v>
      </c>
      <c r="Z218">
        <v>3093</v>
      </c>
      <c r="AA218">
        <v>3094</v>
      </c>
      <c r="AB218" t="s">
        <v>40</v>
      </c>
      <c r="AC218" t="s">
        <v>40</v>
      </c>
      <c r="AD218" t="s">
        <v>40</v>
      </c>
      <c r="AE218" t="s">
        <v>40</v>
      </c>
      <c r="AF218">
        <v>114</v>
      </c>
      <c r="AH218">
        <v>2022</v>
      </c>
    </row>
    <row r="219" spans="1:34" x14ac:dyDescent="0.25">
      <c r="A219" t="s">
        <v>59</v>
      </c>
      <c r="B219" t="s">
        <v>1543</v>
      </c>
      <c r="C219" t="s">
        <v>1547</v>
      </c>
      <c r="D219" t="s">
        <v>1547</v>
      </c>
      <c r="E219" t="s">
        <v>60</v>
      </c>
      <c r="G219" t="s">
        <v>82</v>
      </c>
      <c r="H219" t="s">
        <v>1668</v>
      </c>
      <c r="I219" t="s">
        <v>40</v>
      </c>
      <c r="J219">
        <v>1</v>
      </c>
      <c r="L219" t="s">
        <v>41</v>
      </c>
      <c r="M219" t="s">
        <v>40</v>
      </c>
      <c r="Q219">
        <v>0</v>
      </c>
      <c r="R219">
        <f t="shared" si="15"/>
        <v>0</v>
      </c>
      <c r="S219">
        <f t="shared" si="16"/>
        <v>0</v>
      </c>
      <c r="T219">
        <v>215</v>
      </c>
      <c r="U219">
        <f t="shared" si="17"/>
        <v>215</v>
      </c>
      <c r="V219">
        <f t="shared" si="18"/>
        <v>215000</v>
      </c>
      <c r="W219">
        <f t="shared" si="19"/>
        <v>17916.666666666668</v>
      </c>
      <c r="X219" t="s">
        <v>40</v>
      </c>
      <c r="Y219" t="s">
        <v>40</v>
      </c>
      <c r="Z219">
        <v>3093</v>
      </c>
      <c r="AA219">
        <v>3094</v>
      </c>
      <c r="AB219" t="s">
        <v>40</v>
      </c>
      <c r="AC219" t="s">
        <v>40</v>
      </c>
      <c r="AD219" t="s">
        <v>40</v>
      </c>
      <c r="AE219" t="s">
        <v>40</v>
      </c>
      <c r="AF219">
        <v>114</v>
      </c>
      <c r="AH219">
        <v>2022</v>
      </c>
    </row>
    <row r="220" spans="1:34" x14ac:dyDescent="0.25">
      <c r="A220" t="s">
        <v>59</v>
      </c>
      <c r="B220" t="s">
        <v>1543</v>
      </c>
      <c r="C220" t="s">
        <v>1547</v>
      </c>
      <c r="D220" t="s">
        <v>1547</v>
      </c>
      <c r="E220" t="s">
        <v>60</v>
      </c>
      <c r="G220" t="s">
        <v>82</v>
      </c>
      <c r="H220" t="s">
        <v>1142</v>
      </c>
      <c r="I220" t="s">
        <v>40</v>
      </c>
      <c r="J220">
        <v>1</v>
      </c>
      <c r="L220" t="s">
        <v>124</v>
      </c>
      <c r="O220">
        <v>5.5</v>
      </c>
      <c r="P220">
        <v>60</v>
      </c>
      <c r="R220">
        <f t="shared" si="15"/>
        <v>5.5</v>
      </c>
      <c r="S220">
        <f t="shared" si="16"/>
        <v>0</v>
      </c>
      <c r="U220">
        <f t="shared" si="17"/>
        <v>0</v>
      </c>
      <c r="V220">
        <f t="shared" si="18"/>
        <v>0</v>
      </c>
      <c r="W220">
        <f t="shared" si="19"/>
        <v>0</v>
      </c>
      <c r="AH220">
        <v>2022</v>
      </c>
    </row>
    <row r="221" spans="1:34" x14ac:dyDescent="0.25">
      <c r="A221" t="s">
        <v>36</v>
      </c>
      <c r="B221" t="s">
        <v>1543</v>
      </c>
      <c r="C221" t="s">
        <v>1554</v>
      </c>
      <c r="D221" t="s">
        <v>1554</v>
      </c>
      <c r="E221" t="s">
        <v>40</v>
      </c>
      <c r="G221" t="s">
        <v>82</v>
      </c>
      <c r="H221" t="s">
        <v>1548</v>
      </c>
      <c r="I221" t="s">
        <v>40</v>
      </c>
      <c r="J221">
        <v>1</v>
      </c>
      <c r="L221" t="s">
        <v>41</v>
      </c>
      <c r="R221">
        <f t="shared" si="15"/>
        <v>0</v>
      </c>
      <c r="S221">
        <f t="shared" si="16"/>
        <v>0</v>
      </c>
      <c r="T221">
        <v>0</v>
      </c>
      <c r="U221">
        <f t="shared" si="17"/>
        <v>0</v>
      </c>
      <c r="V221">
        <f t="shared" si="18"/>
        <v>0</v>
      </c>
      <c r="W221">
        <f t="shared" si="19"/>
        <v>0</v>
      </c>
      <c r="X221" t="s">
        <v>40</v>
      </c>
      <c r="Y221" t="s">
        <v>40</v>
      </c>
      <c r="Z221">
        <v>3093</v>
      </c>
      <c r="AA221">
        <v>3094</v>
      </c>
      <c r="AB221" t="s">
        <v>40</v>
      </c>
      <c r="AC221" t="s">
        <v>40</v>
      </c>
      <c r="AD221" t="s">
        <v>40</v>
      </c>
      <c r="AE221" t="s">
        <v>40</v>
      </c>
      <c r="AF221">
        <v>105</v>
      </c>
      <c r="AG221" t="s">
        <v>1555</v>
      </c>
      <c r="AH221">
        <v>2022</v>
      </c>
    </row>
    <row r="222" spans="1:34" x14ac:dyDescent="0.25">
      <c r="A222" t="s">
        <v>36</v>
      </c>
      <c r="B222" t="s">
        <v>1543</v>
      </c>
      <c r="C222" t="s">
        <v>1554</v>
      </c>
      <c r="D222" t="s">
        <v>1554</v>
      </c>
      <c r="E222" t="s">
        <v>40</v>
      </c>
      <c r="G222" t="s">
        <v>82</v>
      </c>
      <c r="H222" t="s">
        <v>1545</v>
      </c>
      <c r="I222" t="s">
        <v>40</v>
      </c>
      <c r="J222">
        <v>1</v>
      </c>
      <c r="L222" t="s">
        <v>41</v>
      </c>
      <c r="R222">
        <f t="shared" si="15"/>
        <v>0</v>
      </c>
      <c r="S222">
        <f t="shared" si="16"/>
        <v>0</v>
      </c>
      <c r="T222">
        <v>4.6900000000000004</v>
      </c>
      <c r="U222">
        <f t="shared" si="17"/>
        <v>4.6900000000000004</v>
      </c>
      <c r="V222">
        <f t="shared" si="18"/>
        <v>4690</v>
      </c>
      <c r="W222">
        <f t="shared" si="19"/>
        <v>390.83333333333331</v>
      </c>
      <c r="X222" t="s">
        <v>40</v>
      </c>
      <c r="Y222" t="s">
        <v>40</v>
      </c>
      <c r="Z222">
        <v>3093</v>
      </c>
      <c r="AA222">
        <v>3094</v>
      </c>
      <c r="AB222" t="s">
        <v>40</v>
      </c>
      <c r="AC222" t="s">
        <v>40</v>
      </c>
      <c r="AD222" t="s">
        <v>40</v>
      </c>
      <c r="AE222" t="s">
        <v>40</v>
      </c>
      <c r="AF222">
        <v>105</v>
      </c>
      <c r="AG222" t="s">
        <v>1546</v>
      </c>
      <c r="AH222">
        <v>2022</v>
      </c>
    </row>
    <row r="223" spans="1:34" x14ac:dyDescent="0.25">
      <c r="A223" t="s">
        <v>36</v>
      </c>
      <c r="B223" t="s">
        <v>1543</v>
      </c>
      <c r="C223" t="s">
        <v>1554</v>
      </c>
      <c r="D223" t="s">
        <v>1554</v>
      </c>
      <c r="E223" t="s">
        <v>40</v>
      </c>
      <c r="G223" t="s">
        <v>82</v>
      </c>
      <c r="H223" t="s">
        <v>1550</v>
      </c>
      <c r="I223" t="s">
        <v>40</v>
      </c>
      <c r="J223">
        <v>1</v>
      </c>
      <c r="L223" t="s">
        <v>41</v>
      </c>
      <c r="R223">
        <f t="shared" si="15"/>
        <v>0</v>
      </c>
      <c r="S223">
        <f t="shared" si="16"/>
        <v>0</v>
      </c>
      <c r="T223">
        <v>32</v>
      </c>
      <c r="U223">
        <f t="shared" si="17"/>
        <v>32</v>
      </c>
      <c r="V223">
        <f t="shared" si="18"/>
        <v>32000</v>
      </c>
      <c r="W223">
        <f t="shared" si="19"/>
        <v>2666.6666666666665</v>
      </c>
      <c r="X223" t="s">
        <v>40</v>
      </c>
      <c r="Y223" t="s">
        <v>40</v>
      </c>
      <c r="Z223">
        <v>3093</v>
      </c>
      <c r="AA223">
        <v>3094</v>
      </c>
      <c r="AB223" t="s">
        <v>40</v>
      </c>
      <c r="AC223" t="s">
        <v>40</v>
      </c>
      <c r="AD223" t="s">
        <v>40</v>
      </c>
      <c r="AE223" t="s">
        <v>40</v>
      </c>
      <c r="AF223">
        <v>105</v>
      </c>
      <c r="AG223" t="s">
        <v>1551</v>
      </c>
      <c r="AH223">
        <v>2022</v>
      </c>
    </row>
    <row r="224" spans="1:34" x14ac:dyDescent="0.25">
      <c r="A224" t="s">
        <v>36</v>
      </c>
      <c r="B224" t="s">
        <v>1543</v>
      </c>
      <c r="C224" t="s">
        <v>1554</v>
      </c>
      <c r="D224" t="s">
        <v>1554</v>
      </c>
      <c r="E224" t="s">
        <v>40</v>
      </c>
      <c r="G224" t="s">
        <v>82</v>
      </c>
      <c r="H224" t="s">
        <v>1552</v>
      </c>
      <c r="I224" t="s">
        <v>40</v>
      </c>
      <c r="J224">
        <v>1</v>
      </c>
      <c r="L224" t="s">
        <v>41</v>
      </c>
      <c r="Q224">
        <v>0</v>
      </c>
      <c r="R224">
        <f t="shared" si="15"/>
        <v>0</v>
      </c>
      <c r="S224">
        <f t="shared" si="16"/>
        <v>0</v>
      </c>
      <c r="T224">
        <v>150</v>
      </c>
      <c r="U224">
        <f t="shared" si="17"/>
        <v>150</v>
      </c>
      <c r="V224">
        <f t="shared" si="18"/>
        <v>150000</v>
      </c>
      <c r="W224">
        <f t="shared" si="19"/>
        <v>12500</v>
      </c>
      <c r="X224" t="s">
        <v>40</v>
      </c>
      <c r="Y224" t="s">
        <v>40</v>
      </c>
      <c r="Z224">
        <v>3093</v>
      </c>
      <c r="AA224">
        <v>3094</v>
      </c>
      <c r="AB224" t="s">
        <v>40</v>
      </c>
      <c r="AC224" t="s">
        <v>40</v>
      </c>
      <c r="AD224" t="s">
        <v>40</v>
      </c>
      <c r="AE224" t="s">
        <v>40</v>
      </c>
      <c r="AF224">
        <v>105</v>
      </c>
      <c r="AG224" t="s">
        <v>1553</v>
      </c>
      <c r="AH224">
        <v>2022</v>
      </c>
    </row>
    <row r="225" spans="1:34" x14ac:dyDescent="0.25">
      <c r="A225" t="s">
        <v>36</v>
      </c>
      <c r="B225" t="s">
        <v>1543</v>
      </c>
      <c r="C225" t="s">
        <v>1554</v>
      </c>
      <c r="D225" t="s">
        <v>1554</v>
      </c>
      <c r="E225" t="s">
        <v>40</v>
      </c>
      <c r="G225" t="s">
        <v>82</v>
      </c>
      <c r="H225" t="s">
        <v>295</v>
      </c>
      <c r="I225" t="s">
        <v>40</v>
      </c>
      <c r="J225">
        <v>1</v>
      </c>
      <c r="L225" t="s">
        <v>41</v>
      </c>
      <c r="R225">
        <f t="shared" si="15"/>
        <v>0</v>
      </c>
      <c r="S225">
        <f t="shared" si="16"/>
        <v>0</v>
      </c>
      <c r="T225">
        <v>191.78</v>
      </c>
      <c r="U225">
        <f t="shared" si="17"/>
        <v>191.78</v>
      </c>
      <c r="V225">
        <f t="shared" si="18"/>
        <v>191780</v>
      </c>
      <c r="W225">
        <f t="shared" si="19"/>
        <v>15981.666666666666</v>
      </c>
      <c r="X225" t="s">
        <v>40</v>
      </c>
      <c r="Y225" t="s">
        <v>40</v>
      </c>
      <c r="Z225">
        <v>3093</v>
      </c>
      <c r="AA225">
        <v>3094</v>
      </c>
      <c r="AB225" t="s">
        <v>40</v>
      </c>
      <c r="AC225" t="s">
        <v>40</v>
      </c>
      <c r="AD225" t="s">
        <v>40</v>
      </c>
      <c r="AE225" t="s">
        <v>40</v>
      </c>
      <c r="AF225">
        <v>105</v>
      </c>
      <c r="AG225" t="s">
        <v>1557</v>
      </c>
      <c r="AH225">
        <v>2022</v>
      </c>
    </row>
    <row r="226" spans="1:34" x14ac:dyDescent="0.25">
      <c r="A226" t="s">
        <v>59</v>
      </c>
      <c r="B226" t="s">
        <v>1543</v>
      </c>
      <c r="C226" t="s">
        <v>1554</v>
      </c>
      <c r="D226" t="s">
        <v>1554</v>
      </c>
      <c r="E226" t="s">
        <v>60</v>
      </c>
      <c r="G226" t="s">
        <v>82</v>
      </c>
      <c r="H226" t="s">
        <v>1669</v>
      </c>
      <c r="I226" t="s">
        <v>1670</v>
      </c>
      <c r="J226">
        <v>1</v>
      </c>
      <c r="K226">
        <v>0.5</v>
      </c>
      <c r="L226" t="s">
        <v>62</v>
      </c>
      <c r="M226" t="s">
        <v>326</v>
      </c>
      <c r="N226">
        <v>1</v>
      </c>
      <c r="O226">
        <v>20</v>
      </c>
      <c r="P226">
        <v>15</v>
      </c>
      <c r="Q226">
        <v>155.74666666666667</v>
      </c>
      <c r="R226">
        <f t="shared" si="15"/>
        <v>5</v>
      </c>
      <c r="S226">
        <f t="shared" si="16"/>
        <v>778.73333333333335</v>
      </c>
      <c r="U226">
        <f t="shared" si="17"/>
        <v>778.73333333333335</v>
      </c>
      <c r="V226">
        <f t="shared" si="18"/>
        <v>778733.33333333337</v>
      </c>
      <c r="W226">
        <f t="shared" si="19"/>
        <v>64894.444444444445</v>
      </c>
      <c r="X226" t="s">
        <v>40</v>
      </c>
      <c r="Y226" t="s">
        <v>40</v>
      </c>
      <c r="Z226">
        <v>3093</v>
      </c>
      <c r="AA226">
        <v>3094</v>
      </c>
      <c r="AB226" t="s">
        <v>40</v>
      </c>
      <c r="AC226" t="s">
        <v>40</v>
      </c>
      <c r="AD226" t="s">
        <v>40</v>
      </c>
      <c r="AE226" t="s">
        <v>40</v>
      </c>
      <c r="AF226">
        <v>105</v>
      </c>
      <c r="AH226">
        <v>2022</v>
      </c>
    </row>
    <row r="227" spans="1:34" x14ac:dyDescent="0.25">
      <c r="A227" t="s">
        <v>59</v>
      </c>
      <c r="B227" t="s">
        <v>1543</v>
      </c>
      <c r="C227" t="s">
        <v>1554</v>
      </c>
      <c r="D227" t="s">
        <v>1554</v>
      </c>
      <c r="E227" t="s">
        <v>60</v>
      </c>
      <c r="G227" t="s">
        <v>82</v>
      </c>
      <c r="H227" t="s">
        <v>1671</v>
      </c>
      <c r="I227" t="s">
        <v>1670</v>
      </c>
      <c r="J227">
        <v>1</v>
      </c>
      <c r="K227">
        <v>0.5</v>
      </c>
      <c r="L227" t="s">
        <v>62</v>
      </c>
      <c r="M227" t="s">
        <v>378</v>
      </c>
      <c r="N227">
        <v>2</v>
      </c>
      <c r="O227">
        <v>19</v>
      </c>
      <c r="P227">
        <v>15</v>
      </c>
      <c r="Q227">
        <v>155.74666666666667</v>
      </c>
      <c r="R227">
        <f t="shared" si="15"/>
        <v>4.75</v>
      </c>
      <c r="S227">
        <f t="shared" si="16"/>
        <v>739.79666666666662</v>
      </c>
      <c r="U227">
        <f t="shared" si="17"/>
        <v>739.79666666666662</v>
      </c>
      <c r="V227">
        <f t="shared" si="18"/>
        <v>739796.66666666663</v>
      </c>
      <c r="W227">
        <f t="shared" si="19"/>
        <v>61649.722222222219</v>
      </c>
      <c r="X227" t="s">
        <v>40</v>
      </c>
      <c r="Y227" t="s">
        <v>40</v>
      </c>
      <c r="Z227">
        <v>3093</v>
      </c>
      <c r="AA227">
        <v>3094</v>
      </c>
      <c r="AB227" t="s">
        <v>40</v>
      </c>
      <c r="AC227" t="s">
        <v>40</v>
      </c>
      <c r="AD227" t="s">
        <v>40</v>
      </c>
      <c r="AE227" t="s">
        <v>40</v>
      </c>
      <c r="AF227">
        <v>105</v>
      </c>
      <c r="AH227">
        <v>2022</v>
      </c>
    </row>
    <row r="228" spans="1:34" x14ac:dyDescent="0.25">
      <c r="A228" t="s">
        <v>59</v>
      </c>
      <c r="B228" t="s">
        <v>1543</v>
      </c>
      <c r="C228" t="s">
        <v>1554</v>
      </c>
      <c r="D228" t="s">
        <v>1554</v>
      </c>
      <c r="E228" t="s">
        <v>60</v>
      </c>
      <c r="G228" t="s">
        <v>82</v>
      </c>
      <c r="H228" t="s">
        <v>1672</v>
      </c>
      <c r="I228" t="s">
        <v>1670</v>
      </c>
      <c r="J228">
        <v>1</v>
      </c>
      <c r="K228">
        <v>0.5</v>
      </c>
      <c r="L228" t="s">
        <v>62</v>
      </c>
      <c r="M228" t="s">
        <v>76</v>
      </c>
      <c r="N228">
        <v>3</v>
      </c>
      <c r="O228">
        <v>18</v>
      </c>
      <c r="P228">
        <v>15</v>
      </c>
      <c r="Q228">
        <v>155.74666666666667</v>
      </c>
      <c r="R228">
        <f t="shared" si="15"/>
        <v>4.5</v>
      </c>
      <c r="S228">
        <f t="shared" si="16"/>
        <v>700.86</v>
      </c>
      <c r="U228">
        <f t="shared" si="17"/>
        <v>700.86</v>
      </c>
      <c r="V228">
        <f t="shared" si="18"/>
        <v>700860</v>
      </c>
      <c r="W228">
        <f t="shared" si="19"/>
        <v>58405</v>
      </c>
      <c r="X228" t="s">
        <v>40</v>
      </c>
      <c r="Y228" t="s">
        <v>40</v>
      </c>
      <c r="Z228">
        <v>3093</v>
      </c>
      <c r="AA228">
        <v>3094</v>
      </c>
      <c r="AB228" t="s">
        <v>40</v>
      </c>
      <c r="AC228" t="s">
        <v>40</v>
      </c>
      <c r="AD228" t="s">
        <v>40</v>
      </c>
      <c r="AE228" t="s">
        <v>40</v>
      </c>
      <c r="AF228">
        <v>105</v>
      </c>
      <c r="AH228">
        <v>2022</v>
      </c>
    </row>
    <row r="229" spans="1:34" x14ac:dyDescent="0.25">
      <c r="A229" t="s">
        <v>59</v>
      </c>
      <c r="B229" t="s">
        <v>1543</v>
      </c>
      <c r="C229" t="s">
        <v>1554</v>
      </c>
      <c r="D229" t="s">
        <v>1554</v>
      </c>
      <c r="E229" t="s">
        <v>60</v>
      </c>
      <c r="G229" t="s">
        <v>82</v>
      </c>
      <c r="H229" t="s">
        <v>1673</v>
      </c>
      <c r="I229" t="s">
        <v>1670</v>
      </c>
      <c r="J229">
        <v>1</v>
      </c>
      <c r="K229">
        <v>0.5</v>
      </c>
      <c r="L229" t="s">
        <v>62</v>
      </c>
      <c r="M229" t="s">
        <v>63</v>
      </c>
      <c r="N229">
        <v>4</v>
      </c>
      <c r="O229">
        <v>13</v>
      </c>
      <c r="P229">
        <v>15</v>
      </c>
      <c r="Q229">
        <v>155.74666666666667</v>
      </c>
      <c r="R229">
        <f t="shared" si="15"/>
        <v>3.25</v>
      </c>
      <c r="S229">
        <f t="shared" si="16"/>
        <v>506.17666666666668</v>
      </c>
      <c r="U229">
        <f t="shared" si="17"/>
        <v>506.17666666666668</v>
      </c>
      <c r="V229">
        <f t="shared" si="18"/>
        <v>506176.66666666669</v>
      </c>
      <c r="W229">
        <f t="shared" si="19"/>
        <v>42181.388888888891</v>
      </c>
      <c r="X229" t="s">
        <v>40</v>
      </c>
      <c r="Y229" t="s">
        <v>40</v>
      </c>
      <c r="Z229">
        <v>3093</v>
      </c>
      <c r="AA229">
        <v>3094</v>
      </c>
      <c r="AB229" t="s">
        <v>40</v>
      </c>
      <c r="AC229" t="s">
        <v>40</v>
      </c>
      <c r="AD229" t="s">
        <v>40</v>
      </c>
      <c r="AE229" t="s">
        <v>40</v>
      </c>
      <c r="AF229">
        <v>105</v>
      </c>
      <c r="AH229">
        <v>2022</v>
      </c>
    </row>
    <row r="230" spans="1:34" x14ac:dyDescent="0.25">
      <c r="A230" t="s">
        <v>59</v>
      </c>
      <c r="B230" t="s">
        <v>1543</v>
      </c>
      <c r="C230" t="s">
        <v>1554</v>
      </c>
      <c r="D230" t="s">
        <v>1554</v>
      </c>
      <c r="E230" t="s">
        <v>60</v>
      </c>
      <c r="G230" t="s">
        <v>82</v>
      </c>
      <c r="H230" t="s">
        <v>1674</v>
      </c>
      <c r="I230" t="s">
        <v>1670</v>
      </c>
      <c r="J230">
        <v>1</v>
      </c>
      <c r="K230">
        <v>0.5</v>
      </c>
      <c r="L230" t="s">
        <v>62</v>
      </c>
      <c r="M230" t="s">
        <v>76</v>
      </c>
      <c r="N230">
        <v>5</v>
      </c>
      <c r="O230">
        <v>13</v>
      </c>
      <c r="P230">
        <v>15</v>
      </c>
      <c r="Q230">
        <v>155.74666666666667</v>
      </c>
      <c r="R230">
        <f t="shared" si="15"/>
        <v>3.25</v>
      </c>
      <c r="S230">
        <f t="shared" si="16"/>
        <v>506.17666666666668</v>
      </c>
      <c r="U230">
        <f t="shared" si="17"/>
        <v>506.17666666666668</v>
      </c>
      <c r="V230">
        <f t="shared" si="18"/>
        <v>506176.66666666669</v>
      </c>
      <c r="W230">
        <f t="shared" si="19"/>
        <v>42181.388888888891</v>
      </c>
      <c r="X230" t="s">
        <v>40</v>
      </c>
      <c r="Y230" t="s">
        <v>40</v>
      </c>
      <c r="Z230">
        <v>3093</v>
      </c>
      <c r="AA230">
        <v>3094</v>
      </c>
      <c r="AB230" t="s">
        <v>40</v>
      </c>
      <c r="AC230" t="s">
        <v>40</v>
      </c>
      <c r="AD230" t="s">
        <v>40</v>
      </c>
      <c r="AE230" t="s">
        <v>40</v>
      </c>
      <c r="AF230">
        <v>105</v>
      </c>
      <c r="AH230">
        <v>2022</v>
      </c>
    </row>
    <row r="231" spans="1:34" x14ac:dyDescent="0.25">
      <c r="A231" t="s">
        <v>59</v>
      </c>
      <c r="B231" t="s">
        <v>1543</v>
      </c>
      <c r="C231" t="s">
        <v>1554</v>
      </c>
      <c r="D231" t="s">
        <v>1554</v>
      </c>
      <c r="E231" t="s">
        <v>60</v>
      </c>
      <c r="G231" t="s">
        <v>82</v>
      </c>
      <c r="H231" t="s">
        <v>1675</v>
      </c>
      <c r="I231" t="s">
        <v>1670</v>
      </c>
      <c r="J231">
        <v>1</v>
      </c>
      <c r="K231">
        <v>0.5</v>
      </c>
      <c r="L231" t="s">
        <v>62</v>
      </c>
      <c r="M231" t="s">
        <v>63</v>
      </c>
      <c r="N231">
        <v>6</v>
      </c>
      <c r="O231">
        <v>13</v>
      </c>
      <c r="P231">
        <v>15</v>
      </c>
      <c r="Q231">
        <v>155.74666666666667</v>
      </c>
      <c r="R231">
        <f t="shared" si="15"/>
        <v>3.25</v>
      </c>
      <c r="S231">
        <f t="shared" si="16"/>
        <v>506.17666666666668</v>
      </c>
      <c r="U231">
        <f t="shared" si="17"/>
        <v>506.17666666666668</v>
      </c>
      <c r="V231">
        <f t="shared" si="18"/>
        <v>506176.66666666669</v>
      </c>
      <c r="W231">
        <f t="shared" si="19"/>
        <v>42181.388888888891</v>
      </c>
      <c r="X231" t="s">
        <v>40</v>
      </c>
      <c r="Y231" t="s">
        <v>40</v>
      </c>
      <c r="Z231">
        <v>3093</v>
      </c>
      <c r="AA231">
        <v>3094</v>
      </c>
      <c r="AB231" t="s">
        <v>40</v>
      </c>
      <c r="AC231" t="s">
        <v>40</v>
      </c>
      <c r="AD231" t="s">
        <v>40</v>
      </c>
      <c r="AE231" t="s">
        <v>40</v>
      </c>
      <c r="AF231">
        <v>105</v>
      </c>
      <c r="AH231">
        <v>2022</v>
      </c>
    </row>
    <row r="232" spans="1:34" x14ac:dyDescent="0.25">
      <c r="A232" t="s">
        <v>59</v>
      </c>
      <c r="B232" t="s">
        <v>1543</v>
      </c>
      <c r="C232" t="s">
        <v>1554</v>
      </c>
      <c r="D232" t="s">
        <v>1554</v>
      </c>
      <c r="E232" t="s">
        <v>60</v>
      </c>
      <c r="G232" t="s">
        <v>82</v>
      </c>
      <c r="H232" t="s">
        <v>1142</v>
      </c>
      <c r="J232">
        <v>1</v>
      </c>
      <c r="L232" t="s">
        <v>124</v>
      </c>
      <c r="O232">
        <v>0</v>
      </c>
      <c r="P232">
        <v>60</v>
      </c>
      <c r="R232">
        <f t="shared" si="15"/>
        <v>0</v>
      </c>
      <c r="S232">
        <f t="shared" si="16"/>
        <v>0</v>
      </c>
      <c r="U232">
        <f t="shared" si="17"/>
        <v>0</v>
      </c>
      <c r="V232">
        <f t="shared" si="18"/>
        <v>0</v>
      </c>
      <c r="W232">
        <f t="shared" si="19"/>
        <v>0</v>
      </c>
      <c r="AH232">
        <v>2022</v>
      </c>
    </row>
    <row r="233" spans="1:34" x14ac:dyDescent="0.25">
      <c r="A233" t="s">
        <v>36</v>
      </c>
      <c r="B233" t="s">
        <v>522</v>
      </c>
      <c r="C233" t="s">
        <v>158</v>
      </c>
      <c r="D233" t="s">
        <v>523</v>
      </c>
      <c r="E233" t="s">
        <v>40</v>
      </c>
      <c r="G233" t="s">
        <v>524</v>
      </c>
      <c r="H233" t="s">
        <v>56</v>
      </c>
      <c r="I233" t="s">
        <v>40</v>
      </c>
      <c r="J233">
        <v>1</v>
      </c>
      <c r="L233" t="s">
        <v>160</v>
      </c>
      <c r="M233" t="s">
        <v>40</v>
      </c>
      <c r="Q233">
        <v>0</v>
      </c>
      <c r="R233">
        <f t="shared" si="15"/>
        <v>0</v>
      </c>
      <c r="S233">
        <f t="shared" si="16"/>
        <v>0</v>
      </c>
      <c r="T233">
        <v>194</v>
      </c>
      <c r="U233">
        <f t="shared" si="17"/>
        <v>194</v>
      </c>
      <c r="V233">
        <f t="shared" si="18"/>
        <v>194000</v>
      </c>
      <c r="W233">
        <f t="shared" si="19"/>
        <v>16166.666666666666</v>
      </c>
      <c r="X233" t="s">
        <v>40</v>
      </c>
      <c r="Y233" t="s">
        <v>40</v>
      </c>
      <c r="Z233">
        <v>3564</v>
      </c>
      <c r="AA233">
        <v>3564</v>
      </c>
      <c r="AF233">
        <v>41</v>
      </c>
      <c r="AH233">
        <v>2019</v>
      </c>
    </row>
    <row r="234" spans="1:34" x14ac:dyDescent="0.25">
      <c r="A234" t="s">
        <v>36</v>
      </c>
      <c r="B234" t="s">
        <v>522</v>
      </c>
      <c r="C234" t="s">
        <v>158</v>
      </c>
      <c r="D234" t="s">
        <v>523</v>
      </c>
      <c r="E234" t="s">
        <v>40</v>
      </c>
      <c r="G234" t="s">
        <v>524</v>
      </c>
      <c r="H234" t="s">
        <v>162</v>
      </c>
      <c r="I234" t="s">
        <v>40</v>
      </c>
      <c r="J234">
        <v>1</v>
      </c>
      <c r="L234" t="s">
        <v>160</v>
      </c>
      <c r="M234" t="s">
        <v>40</v>
      </c>
      <c r="R234">
        <f t="shared" si="15"/>
        <v>0</v>
      </c>
      <c r="S234">
        <f t="shared" si="16"/>
        <v>0</v>
      </c>
      <c r="T234">
        <v>92.852000000000004</v>
      </c>
      <c r="U234">
        <f t="shared" si="17"/>
        <v>92.852000000000004</v>
      </c>
      <c r="V234">
        <f t="shared" si="18"/>
        <v>92852</v>
      </c>
      <c r="W234">
        <f t="shared" si="19"/>
        <v>7737.666666666667</v>
      </c>
      <c r="X234" t="s">
        <v>40</v>
      </c>
      <c r="Y234" t="s">
        <v>40</v>
      </c>
      <c r="Z234">
        <v>3564</v>
      </c>
      <c r="AA234">
        <v>3564</v>
      </c>
      <c r="AF234">
        <v>41</v>
      </c>
      <c r="AH234">
        <v>2019</v>
      </c>
    </row>
    <row r="235" spans="1:34" x14ac:dyDescent="0.25">
      <c r="A235" t="s">
        <v>59</v>
      </c>
      <c r="B235" t="s">
        <v>522</v>
      </c>
      <c r="C235" t="s">
        <v>158</v>
      </c>
      <c r="D235" t="s">
        <v>523</v>
      </c>
      <c r="E235" t="s">
        <v>60</v>
      </c>
      <c r="G235" t="s">
        <v>524</v>
      </c>
      <c r="H235" t="s">
        <v>59</v>
      </c>
      <c r="I235" t="s">
        <v>40</v>
      </c>
      <c r="J235">
        <v>1</v>
      </c>
      <c r="L235" t="s">
        <v>160</v>
      </c>
      <c r="M235" t="s">
        <v>76</v>
      </c>
      <c r="N235">
        <v>1</v>
      </c>
      <c r="O235">
        <v>16</v>
      </c>
      <c r="P235">
        <v>30</v>
      </c>
      <c r="Q235">
        <v>378.43675000000002</v>
      </c>
      <c r="R235">
        <f t="shared" si="15"/>
        <v>8</v>
      </c>
      <c r="S235">
        <f t="shared" si="16"/>
        <v>3027.4940000000001</v>
      </c>
      <c r="U235">
        <f t="shared" si="17"/>
        <v>3027.4940000000001</v>
      </c>
      <c r="V235">
        <f t="shared" si="18"/>
        <v>3027494</v>
      </c>
      <c r="W235">
        <f t="shared" si="19"/>
        <v>252291.16666666666</v>
      </c>
      <c r="Z235">
        <v>3564</v>
      </c>
      <c r="AA235">
        <v>3564</v>
      </c>
      <c r="AF235">
        <v>41</v>
      </c>
      <c r="AH235">
        <v>2019</v>
      </c>
    </row>
    <row r="236" spans="1:34" x14ac:dyDescent="0.25">
      <c r="A236" t="s">
        <v>59</v>
      </c>
      <c r="B236" t="s">
        <v>522</v>
      </c>
      <c r="C236" t="s">
        <v>158</v>
      </c>
      <c r="D236" t="s">
        <v>523</v>
      </c>
      <c r="E236" t="s">
        <v>60</v>
      </c>
      <c r="G236" t="s">
        <v>524</v>
      </c>
      <c r="H236" t="s">
        <v>59</v>
      </c>
      <c r="I236" t="s">
        <v>40</v>
      </c>
      <c r="J236">
        <v>1</v>
      </c>
      <c r="L236" t="s">
        <v>160</v>
      </c>
      <c r="M236" t="s">
        <v>63</v>
      </c>
      <c r="N236">
        <v>2</v>
      </c>
      <c r="O236">
        <v>16</v>
      </c>
      <c r="P236">
        <v>30</v>
      </c>
      <c r="Q236">
        <v>378.43675000000002</v>
      </c>
      <c r="R236">
        <f t="shared" si="15"/>
        <v>8</v>
      </c>
      <c r="S236">
        <f t="shared" si="16"/>
        <v>3027.4940000000001</v>
      </c>
      <c r="U236">
        <f t="shared" si="17"/>
        <v>3027.4940000000001</v>
      </c>
      <c r="V236">
        <f t="shared" si="18"/>
        <v>3027494</v>
      </c>
      <c r="W236">
        <f t="shared" si="19"/>
        <v>252291.16666666666</v>
      </c>
      <c r="Z236">
        <v>3564</v>
      </c>
      <c r="AA236">
        <v>3564</v>
      </c>
      <c r="AF236">
        <v>41</v>
      </c>
      <c r="AH236">
        <v>2019</v>
      </c>
    </row>
    <row r="237" spans="1:34" x14ac:dyDescent="0.25">
      <c r="A237" t="s">
        <v>36</v>
      </c>
      <c r="B237" t="s">
        <v>522</v>
      </c>
      <c r="C237" t="s">
        <v>525</v>
      </c>
      <c r="D237" t="s">
        <v>525</v>
      </c>
      <c r="E237" t="s">
        <v>40</v>
      </c>
      <c r="G237" t="s">
        <v>524</v>
      </c>
      <c r="H237" t="s">
        <v>295</v>
      </c>
      <c r="I237" t="s">
        <v>40</v>
      </c>
      <c r="J237">
        <v>1</v>
      </c>
      <c r="L237" t="s">
        <v>41</v>
      </c>
      <c r="Q237">
        <v>0</v>
      </c>
      <c r="R237">
        <f t="shared" si="15"/>
        <v>0</v>
      </c>
      <c r="S237">
        <f t="shared" si="16"/>
        <v>0</v>
      </c>
      <c r="T237">
        <v>11.271000000000001</v>
      </c>
      <c r="U237">
        <f t="shared" si="17"/>
        <v>11.271000000000001</v>
      </c>
      <c r="V237">
        <f t="shared" si="18"/>
        <v>11271</v>
      </c>
      <c r="W237">
        <f t="shared" si="19"/>
        <v>939.25</v>
      </c>
      <c r="X237" t="s">
        <v>40</v>
      </c>
      <c r="Y237" t="s">
        <v>40</v>
      </c>
      <c r="Z237">
        <v>3093</v>
      </c>
      <c r="AA237">
        <v>3094</v>
      </c>
      <c r="AF237">
        <v>127</v>
      </c>
      <c r="AH237">
        <v>2019</v>
      </c>
    </row>
    <row r="238" spans="1:34" x14ac:dyDescent="0.25">
      <c r="A238" t="s">
        <v>36</v>
      </c>
      <c r="B238" t="s">
        <v>522</v>
      </c>
      <c r="C238" t="s">
        <v>525</v>
      </c>
      <c r="D238" t="s">
        <v>525</v>
      </c>
      <c r="E238" t="s">
        <v>40</v>
      </c>
      <c r="G238" t="s">
        <v>524</v>
      </c>
      <c r="H238" t="s">
        <v>295</v>
      </c>
      <c r="I238" t="s">
        <v>40</v>
      </c>
      <c r="J238">
        <v>1</v>
      </c>
      <c r="L238" t="s">
        <v>41</v>
      </c>
      <c r="Q238">
        <v>0</v>
      </c>
      <c r="R238">
        <f t="shared" si="15"/>
        <v>0</v>
      </c>
      <c r="S238">
        <f t="shared" si="16"/>
        <v>0</v>
      </c>
      <c r="T238">
        <v>10.512</v>
      </c>
      <c r="U238">
        <f t="shared" si="17"/>
        <v>10.512</v>
      </c>
      <c r="V238">
        <f t="shared" si="18"/>
        <v>10512</v>
      </c>
      <c r="W238">
        <f t="shared" si="19"/>
        <v>876</v>
      </c>
      <c r="X238" t="s">
        <v>40</v>
      </c>
      <c r="Y238" t="s">
        <v>40</v>
      </c>
      <c r="Z238">
        <v>3093</v>
      </c>
      <c r="AA238">
        <v>3094</v>
      </c>
      <c r="AF238">
        <v>127</v>
      </c>
      <c r="AH238">
        <v>2019</v>
      </c>
    </row>
    <row r="239" spans="1:34" x14ac:dyDescent="0.25">
      <c r="A239" t="s">
        <v>36</v>
      </c>
      <c r="B239" t="s">
        <v>522</v>
      </c>
      <c r="C239" t="s">
        <v>525</v>
      </c>
      <c r="D239" t="s">
        <v>525</v>
      </c>
      <c r="E239" t="s">
        <v>40</v>
      </c>
      <c r="G239" t="s">
        <v>524</v>
      </c>
      <c r="H239" t="s">
        <v>49</v>
      </c>
      <c r="I239" t="s">
        <v>40</v>
      </c>
      <c r="J239">
        <v>1</v>
      </c>
      <c r="L239" t="s">
        <v>41</v>
      </c>
      <c r="Q239">
        <v>0</v>
      </c>
      <c r="R239">
        <f t="shared" si="15"/>
        <v>0</v>
      </c>
      <c r="S239">
        <f t="shared" si="16"/>
        <v>0</v>
      </c>
      <c r="T239">
        <v>29.527999999999999</v>
      </c>
      <c r="U239">
        <f t="shared" si="17"/>
        <v>29.527999999999999</v>
      </c>
      <c r="V239">
        <f t="shared" si="18"/>
        <v>29528</v>
      </c>
      <c r="W239">
        <f t="shared" si="19"/>
        <v>2460.6666666666665</v>
      </c>
      <c r="X239" t="s">
        <v>40</v>
      </c>
      <c r="Y239" t="s">
        <v>40</v>
      </c>
      <c r="Z239">
        <v>3093</v>
      </c>
      <c r="AA239">
        <v>3094</v>
      </c>
      <c r="AF239">
        <v>127</v>
      </c>
      <c r="AH239">
        <v>2019</v>
      </c>
    </row>
    <row r="240" spans="1:34" x14ac:dyDescent="0.25">
      <c r="A240" t="s">
        <v>36</v>
      </c>
      <c r="B240" t="s">
        <v>522</v>
      </c>
      <c r="C240" t="s">
        <v>525</v>
      </c>
      <c r="D240" t="s">
        <v>525</v>
      </c>
      <c r="E240" t="s">
        <v>40</v>
      </c>
      <c r="G240" t="s">
        <v>524</v>
      </c>
      <c r="H240" t="s">
        <v>42</v>
      </c>
      <c r="I240" t="s">
        <v>40</v>
      </c>
      <c r="J240">
        <v>1</v>
      </c>
      <c r="L240" t="s">
        <v>41</v>
      </c>
      <c r="Q240">
        <v>0</v>
      </c>
      <c r="R240">
        <f t="shared" si="15"/>
        <v>0</v>
      </c>
      <c r="S240">
        <f t="shared" si="16"/>
        <v>0</v>
      </c>
      <c r="T240">
        <v>8.23</v>
      </c>
      <c r="U240">
        <f t="shared" si="17"/>
        <v>8.23</v>
      </c>
      <c r="V240">
        <f t="shared" si="18"/>
        <v>8230</v>
      </c>
      <c r="W240">
        <f t="shared" si="19"/>
        <v>685.83333333333337</v>
      </c>
      <c r="X240" t="s">
        <v>40</v>
      </c>
      <c r="Y240" t="s">
        <v>40</v>
      </c>
      <c r="Z240">
        <v>3093</v>
      </c>
      <c r="AA240">
        <v>3094</v>
      </c>
      <c r="AF240">
        <v>127</v>
      </c>
      <c r="AH240">
        <v>2019</v>
      </c>
    </row>
    <row r="241" spans="1:34" x14ac:dyDescent="0.25">
      <c r="A241" t="s">
        <v>36</v>
      </c>
      <c r="B241" t="s">
        <v>522</v>
      </c>
      <c r="C241" t="s">
        <v>525</v>
      </c>
      <c r="D241" t="s">
        <v>525</v>
      </c>
      <c r="E241" t="s">
        <v>40</v>
      </c>
      <c r="G241" t="s">
        <v>524</v>
      </c>
      <c r="H241" t="s">
        <v>56</v>
      </c>
      <c r="I241" t="s">
        <v>40</v>
      </c>
      <c r="J241">
        <v>1</v>
      </c>
      <c r="L241" t="s">
        <v>41</v>
      </c>
      <c r="Q241">
        <v>0</v>
      </c>
      <c r="R241">
        <f t="shared" si="15"/>
        <v>0</v>
      </c>
      <c r="S241">
        <f t="shared" si="16"/>
        <v>0</v>
      </c>
      <c r="T241">
        <v>101</v>
      </c>
      <c r="U241">
        <f t="shared" si="17"/>
        <v>101</v>
      </c>
      <c r="V241">
        <f t="shared" si="18"/>
        <v>101000</v>
      </c>
      <c r="W241">
        <f t="shared" si="19"/>
        <v>8416.6666666666661</v>
      </c>
      <c r="X241" t="s">
        <v>40</v>
      </c>
      <c r="Y241" t="s">
        <v>40</v>
      </c>
      <c r="Z241">
        <v>3093</v>
      </c>
      <c r="AA241">
        <v>3094</v>
      </c>
      <c r="AF241">
        <v>127</v>
      </c>
      <c r="AH241">
        <v>2019</v>
      </c>
    </row>
    <row r="242" spans="1:34" x14ac:dyDescent="0.25">
      <c r="A242" t="s">
        <v>59</v>
      </c>
      <c r="B242" t="s">
        <v>522</v>
      </c>
      <c r="C242" t="s">
        <v>525</v>
      </c>
      <c r="D242" t="s">
        <v>525</v>
      </c>
      <c r="E242" t="s">
        <v>60</v>
      </c>
      <c r="G242" t="s">
        <v>524</v>
      </c>
      <c r="H242" t="s">
        <v>526</v>
      </c>
      <c r="I242" t="s">
        <v>527</v>
      </c>
      <c r="J242">
        <v>1</v>
      </c>
      <c r="L242" t="s">
        <v>62</v>
      </c>
      <c r="M242" t="s">
        <v>76</v>
      </c>
      <c r="N242">
        <v>1</v>
      </c>
      <c r="O242">
        <v>15</v>
      </c>
      <c r="P242">
        <v>7.5</v>
      </c>
      <c r="Q242">
        <v>100</v>
      </c>
      <c r="R242">
        <f t="shared" si="15"/>
        <v>1.875</v>
      </c>
      <c r="S242">
        <f t="shared" si="16"/>
        <v>187.5</v>
      </c>
      <c r="T242">
        <v>0</v>
      </c>
      <c r="U242">
        <f t="shared" si="17"/>
        <v>187.5</v>
      </c>
      <c r="V242">
        <f t="shared" si="18"/>
        <v>187500</v>
      </c>
      <c r="W242">
        <f t="shared" si="19"/>
        <v>15625</v>
      </c>
      <c r="X242" t="s">
        <v>40</v>
      </c>
      <c r="Y242" t="s">
        <v>40</v>
      </c>
      <c r="Z242">
        <v>3093</v>
      </c>
      <c r="AA242">
        <v>3094</v>
      </c>
      <c r="AF242">
        <v>127</v>
      </c>
      <c r="AH242">
        <v>2019</v>
      </c>
    </row>
    <row r="243" spans="1:34" x14ac:dyDescent="0.25">
      <c r="A243" t="s">
        <v>59</v>
      </c>
      <c r="B243" t="s">
        <v>522</v>
      </c>
      <c r="C243" t="s">
        <v>525</v>
      </c>
      <c r="D243" t="s">
        <v>525</v>
      </c>
      <c r="E243" t="s">
        <v>60</v>
      </c>
      <c r="G243" t="s">
        <v>524</v>
      </c>
      <c r="H243" t="s">
        <v>528</v>
      </c>
      <c r="I243" t="s">
        <v>529</v>
      </c>
      <c r="J243">
        <v>1</v>
      </c>
      <c r="L243" t="s">
        <v>62</v>
      </c>
      <c r="M243" t="s">
        <v>76</v>
      </c>
      <c r="N243">
        <v>1</v>
      </c>
      <c r="O243">
        <v>15</v>
      </c>
      <c r="P243">
        <v>7.5</v>
      </c>
      <c r="Q243">
        <v>100</v>
      </c>
      <c r="R243">
        <f t="shared" si="15"/>
        <v>1.875</v>
      </c>
      <c r="S243">
        <f t="shared" si="16"/>
        <v>187.5</v>
      </c>
      <c r="T243">
        <v>0</v>
      </c>
      <c r="U243">
        <f t="shared" si="17"/>
        <v>187.5</v>
      </c>
      <c r="V243">
        <f t="shared" si="18"/>
        <v>187500</v>
      </c>
      <c r="W243">
        <f t="shared" si="19"/>
        <v>15625</v>
      </c>
      <c r="X243" t="s">
        <v>40</v>
      </c>
      <c r="Y243" t="s">
        <v>40</v>
      </c>
      <c r="Z243">
        <v>3093</v>
      </c>
      <c r="AA243">
        <v>3094</v>
      </c>
      <c r="AF243">
        <v>127</v>
      </c>
      <c r="AH243">
        <v>2019</v>
      </c>
    </row>
    <row r="244" spans="1:34" x14ac:dyDescent="0.25">
      <c r="A244" t="s">
        <v>59</v>
      </c>
      <c r="B244" t="s">
        <v>522</v>
      </c>
      <c r="C244" t="s">
        <v>525</v>
      </c>
      <c r="D244" t="s">
        <v>525</v>
      </c>
      <c r="E244" t="s">
        <v>60</v>
      </c>
      <c r="G244" t="s">
        <v>524</v>
      </c>
      <c r="H244" t="s">
        <v>530</v>
      </c>
      <c r="I244" t="s">
        <v>531</v>
      </c>
      <c r="J244">
        <v>1</v>
      </c>
      <c r="L244" t="s">
        <v>62</v>
      </c>
      <c r="M244" t="s">
        <v>76</v>
      </c>
      <c r="N244">
        <v>1</v>
      </c>
      <c r="O244">
        <v>15</v>
      </c>
      <c r="P244">
        <v>12</v>
      </c>
      <c r="Q244">
        <v>92.363</v>
      </c>
      <c r="R244">
        <f t="shared" si="15"/>
        <v>3</v>
      </c>
      <c r="S244">
        <f t="shared" si="16"/>
        <v>277.089</v>
      </c>
      <c r="T244">
        <v>0</v>
      </c>
      <c r="U244">
        <f t="shared" si="17"/>
        <v>277.089</v>
      </c>
      <c r="V244">
        <f t="shared" si="18"/>
        <v>277089</v>
      </c>
      <c r="W244">
        <f t="shared" si="19"/>
        <v>23090.75</v>
      </c>
      <c r="X244" t="s">
        <v>40</v>
      </c>
      <c r="Y244" t="s">
        <v>40</v>
      </c>
      <c r="Z244">
        <v>3093</v>
      </c>
      <c r="AA244">
        <v>3094</v>
      </c>
      <c r="AF244">
        <v>127</v>
      </c>
      <c r="AH244">
        <v>2019</v>
      </c>
    </row>
    <row r="245" spans="1:34" x14ac:dyDescent="0.25">
      <c r="A245" t="s">
        <v>59</v>
      </c>
      <c r="B245" t="s">
        <v>522</v>
      </c>
      <c r="C245" t="s">
        <v>525</v>
      </c>
      <c r="D245" t="s">
        <v>525</v>
      </c>
      <c r="E245" t="s">
        <v>60</v>
      </c>
      <c r="G245" t="s">
        <v>524</v>
      </c>
      <c r="H245" t="s">
        <v>532</v>
      </c>
      <c r="I245" t="s">
        <v>533</v>
      </c>
      <c r="J245">
        <v>1</v>
      </c>
      <c r="L245" t="s">
        <v>62</v>
      </c>
      <c r="M245" t="s">
        <v>76</v>
      </c>
      <c r="N245">
        <v>1</v>
      </c>
      <c r="O245">
        <v>15</v>
      </c>
      <c r="P245">
        <v>3</v>
      </c>
      <c r="Q245">
        <v>100</v>
      </c>
      <c r="R245">
        <f t="shared" si="15"/>
        <v>0.75</v>
      </c>
      <c r="S245">
        <f t="shared" si="16"/>
        <v>75</v>
      </c>
      <c r="T245">
        <v>0</v>
      </c>
      <c r="U245">
        <f t="shared" si="17"/>
        <v>75</v>
      </c>
      <c r="V245">
        <f t="shared" si="18"/>
        <v>75000</v>
      </c>
      <c r="W245">
        <f t="shared" si="19"/>
        <v>6250</v>
      </c>
      <c r="X245" t="s">
        <v>40</v>
      </c>
      <c r="Y245" t="s">
        <v>40</v>
      </c>
      <c r="Z245">
        <v>3093</v>
      </c>
      <c r="AA245">
        <v>3094</v>
      </c>
      <c r="AF245">
        <v>127</v>
      </c>
      <c r="AH245">
        <v>2019</v>
      </c>
    </row>
    <row r="246" spans="1:34" x14ac:dyDescent="0.25">
      <c r="A246" t="s">
        <v>59</v>
      </c>
      <c r="B246" t="s">
        <v>522</v>
      </c>
      <c r="C246" t="s">
        <v>525</v>
      </c>
      <c r="D246" t="s">
        <v>525</v>
      </c>
      <c r="E246" t="s">
        <v>60</v>
      </c>
      <c r="G246" t="s">
        <v>524</v>
      </c>
      <c r="H246" t="s">
        <v>172</v>
      </c>
      <c r="I246" t="s">
        <v>40</v>
      </c>
      <c r="J246">
        <v>1</v>
      </c>
      <c r="L246" t="s">
        <v>124</v>
      </c>
      <c r="M246" t="s">
        <v>40</v>
      </c>
      <c r="O246">
        <v>0</v>
      </c>
      <c r="P246">
        <v>60</v>
      </c>
      <c r="Q246">
        <v>76</v>
      </c>
      <c r="R246">
        <f t="shared" si="15"/>
        <v>0</v>
      </c>
      <c r="S246">
        <f t="shared" si="16"/>
        <v>0</v>
      </c>
      <c r="T246">
        <v>0</v>
      </c>
      <c r="U246">
        <f t="shared" si="17"/>
        <v>0</v>
      </c>
      <c r="V246">
        <f t="shared" si="18"/>
        <v>0</v>
      </c>
      <c r="W246">
        <f t="shared" si="19"/>
        <v>0</v>
      </c>
      <c r="X246" t="s">
        <v>40</v>
      </c>
      <c r="Y246" t="s">
        <v>40</v>
      </c>
      <c r="Z246">
        <v>3093</v>
      </c>
      <c r="AA246">
        <v>3094</v>
      </c>
      <c r="AF246">
        <v>127</v>
      </c>
      <c r="AH246">
        <v>2019</v>
      </c>
    </row>
    <row r="247" spans="1:34" x14ac:dyDescent="0.25">
      <c r="A247" t="s">
        <v>36</v>
      </c>
      <c r="B247" t="s">
        <v>522</v>
      </c>
      <c r="C247" t="s">
        <v>534</v>
      </c>
      <c r="D247" t="s">
        <v>534</v>
      </c>
      <c r="E247" t="s">
        <v>40</v>
      </c>
      <c r="G247" t="s">
        <v>524</v>
      </c>
      <c r="H247" t="s">
        <v>295</v>
      </c>
      <c r="I247" t="s">
        <v>40</v>
      </c>
      <c r="J247">
        <v>1</v>
      </c>
      <c r="L247" t="s">
        <v>41</v>
      </c>
      <c r="Q247">
        <v>0</v>
      </c>
      <c r="R247">
        <f t="shared" si="15"/>
        <v>0</v>
      </c>
      <c r="S247">
        <f t="shared" si="16"/>
        <v>0</v>
      </c>
      <c r="T247">
        <v>175.82900000000001</v>
      </c>
      <c r="U247">
        <f t="shared" si="17"/>
        <v>175.82900000000001</v>
      </c>
      <c r="V247">
        <f t="shared" si="18"/>
        <v>175829</v>
      </c>
      <c r="W247">
        <f t="shared" si="19"/>
        <v>14652.416666666666</v>
      </c>
      <c r="X247" t="s">
        <v>40</v>
      </c>
      <c r="Y247" t="s">
        <v>40</v>
      </c>
      <c r="Z247">
        <v>3093</v>
      </c>
      <c r="AA247">
        <v>3094</v>
      </c>
      <c r="AF247">
        <v>135</v>
      </c>
      <c r="AH247">
        <v>2019</v>
      </c>
    </row>
    <row r="248" spans="1:34" x14ac:dyDescent="0.25">
      <c r="A248" t="s">
        <v>36</v>
      </c>
      <c r="B248" t="s">
        <v>522</v>
      </c>
      <c r="C248" t="s">
        <v>534</v>
      </c>
      <c r="D248" t="s">
        <v>534</v>
      </c>
      <c r="E248" t="s">
        <v>40</v>
      </c>
      <c r="G248" t="s">
        <v>524</v>
      </c>
      <c r="H248" t="s">
        <v>295</v>
      </c>
      <c r="I248" t="s">
        <v>40</v>
      </c>
      <c r="J248">
        <v>1</v>
      </c>
      <c r="L248" t="s">
        <v>41</v>
      </c>
      <c r="Q248">
        <v>0</v>
      </c>
      <c r="R248">
        <f t="shared" si="15"/>
        <v>0</v>
      </c>
      <c r="S248">
        <f t="shared" si="16"/>
        <v>0</v>
      </c>
      <c r="T248">
        <v>163.983</v>
      </c>
      <c r="U248">
        <v>163.964</v>
      </c>
      <c r="V248">
        <f t="shared" si="18"/>
        <v>163964</v>
      </c>
      <c r="W248">
        <f t="shared" si="19"/>
        <v>13663.666666666666</v>
      </c>
      <c r="X248" t="s">
        <v>40</v>
      </c>
      <c r="Y248" t="s">
        <v>40</v>
      </c>
      <c r="Z248">
        <v>3093</v>
      </c>
      <c r="AA248">
        <v>3094</v>
      </c>
      <c r="AF248">
        <v>135</v>
      </c>
      <c r="AH248">
        <v>2019</v>
      </c>
    </row>
    <row r="249" spans="1:34" x14ac:dyDescent="0.25">
      <c r="A249" t="s">
        <v>36</v>
      </c>
      <c r="B249" t="s">
        <v>522</v>
      </c>
      <c r="C249" t="s">
        <v>534</v>
      </c>
      <c r="D249" t="s">
        <v>534</v>
      </c>
      <c r="E249" t="s">
        <v>40</v>
      </c>
      <c r="G249" t="s">
        <v>524</v>
      </c>
      <c r="H249" t="s">
        <v>49</v>
      </c>
      <c r="I249" t="s">
        <v>40</v>
      </c>
      <c r="J249">
        <v>1</v>
      </c>
      <c r="L249" t="s">
        <v>41</v>
      </c>
      <c r="Q249">
        <v>0</v>
      </c>
      <c r="R249">
        <f t="shared" si="15"/>
        <v>0</v>
      </c>
      <c r="S249">
        <f t="shared" si="16"/>
        <v>0</v>
      </c>
      <c r="T249">
        <v>460.4873</v>
      </c>
      <c r="U249">
        <f t="shared" ref="U249:U312" si="20">S249+T249</f>
        <v>460.4873</v>
      </c>
      <c r="V249">
        <f t="shared" si="18"/>
        <v>460487.3</v>
      </c>
      <c r="W249">
        <f t="shared" si="19"/>
        <v>38373.941666666666</v>
      </c>
      <c r="X249" t="s">
        <v>40</v>
      </c>
      <c r="Y249" t="s">
        <v>40</v>
      </c>
      <c r="Z249">
        <v>3093</v>
      </c>
      <c r="AA249">
        <v>3094</v>
      </c>
      <c r="AF249">
        <v>135</v>
      </c>
      <c r="AH249">
        <v>2019</v>
      </c>
    </row>
    <row r="250" spans="1:34" x14ac:dyDescent="0.25">
      <c r="A250" t="s">
        <v>36</v>
      </c>
      <c r="B250" t="s">
        <v>522</v>
      </c>
      <c r="C250" t="s">
        <v>534</v>
      </c>
      <c r="D250" t="s">
        <v>534</v>
      </c>
      <c r="E250" t="s">
        <v>40</v>
      </c>
      <c r="G250" t="s">
        <v>524</v>
      </c>
      <c r="H250" t="s">
        <v>42</v>
      </c>
      <c r="I250" t="s">
        <v>40</v>
      </c>
      <c r="J250">
        <v>1</v>
      </c>
      <c r="L250" t="s">
        <v>41</v>
      </c>
      <c r="Q250">
        <v>0</v>
      </c>
      <c r="R250">
        <f t="shared" si="15"/>
        <v>0</v>
      </c>
      <c r="S250">
        <f t="shared" si="16"/>
        <v>0</v>
      </c>
      <c r="T250">
        <v>128.38800000000001</v>
      </c>
      <c r="U250">
        <f t="shared" si="20"/>
        <v>128.38800000000001</v>
      </c>
      <c r="V250">
        <f t="shared" si="18"/>
        <v>128388</v>
      </c>
      <c r="W250">
        <f t="shared" si="19"/>
        <v>10699</v>
      </c>
      <c r="X250" t="s">
        <v>40</v>
      </c>
      <c r="Y250" t="s">
        <v>40</v>
      </c>
      <c r="Z250">
        <v>3093</v>
      </c>
      <c r="AA250">
        <v>3094</v>
      </c>
      <c r="AF250">
        <v>135</v>
      </c>
      <c r="AH250">
        <v>2019</v>
      </c>
    </row>
    <row r="251" spans="1:34" x14ac:dyDescent="0.25">
      <c r="A251" t="s">
        <v>36</v>
      </c>
      <c r="B251" t="s">
        <v>522</v>
      </c>
      <c r="C251" t="s">
        <v>534</v>
      </c>
      <c r="D251" t="s">
        <v>534</v>
      </c>
      <c r="E251" t="s">
        <v>40</v>
      </c>
      <c r="G251" t="s">
        <v>524</v>
      </c>
      <c r="H251" t="s">
        <v>56</v>
      </c>
      <c r="I251" t="s">
        <v>40</v>
      </c>
      <c r="J251">
        <v>1</v>
      </c>
      <c r="L251" t="s">
        <v>41</v>
      </c>
      <c r="Q251">
        <v>0</v>
      </c>
      <c r="R251">
        <f t="shared" si="15"/>
        <v>0</v>
      </c>
      <c r="S251">
        <f t="shared" si="16"/>
        <v>0</v>
      </c>
      <c r="T251">
        <v>759</v>
      </c>
      <c r="U251">
        <f t="shared" si="20"/>
        <v>759</v>
      </c>
      <c r="V251">
        <f t="shared" si="18"/>
        <v>759000</v>
      </c>
      <c r="W251">
        <f t="shared" si="19"/>
        <v>63250</v>
      </c>
      <c r="X251" t="s">
        <v>40</v>
      </c>
      <c r="Y251" t="s">
        <v>40</v>
      </c>
      <c r="Z251">
        <v>3093</v>
      </c>
      <c r="AA251">
        <v>3094</v>
      </c>
      <c r="AF251">
        <v>135</v>
      </c>
      <c r="AH251">
        <v>2019</v>
      </c>
    </row>
    <row r="252" spans="1:34" x14ac:dyDescent="0.25">
      <c r="A252" t="s">
        <v>59</v>
      </c>
      <c r="B252" t="s">
        <v>522</v>
      </c>
      <c r="C252" t="s">
        <v>534</v>
      </c>
      <c r="D252" t="s">
        <v>534</v>
      </c>
      <c r="E252" t="s">
        <v>60</v>
      </c>
      <c r="G252" t="s">
        <v>524</v>
      </c>
      <c r="H252" t="s">
        <v>535</v>
      </c>
      <c r="I252" t="s">
        <v>536</v>
      </c>
      <c r="J252">
        <v>1</v>
      </c>
      <c r="L252" t="s">
        <v>62</v>
      </c>
      <c r="M252" t="s">
        <v>76</v>
      </c>
      <c r="N252">
        <v>1</v>
      </c>
      <c r="O252">
        <v>48</v>
      </c>
      <c r="P252">
        <v>12.5</v>
      </c>
      <c r="Q252">
        <v>85.27</v>
      </c>
      <c r="R252">
        <f t="shared" si="15"/>
        <v>10</v>
      </c>
      <c r="S252">
        <f t="shared" si="16"/>
        <v>852.69999999999993</v>
      </c>
      <c r="U252">
        <f t="shared" si="20"/>
        <v>852.69999999999993</v>
      </c>
      <c r="V252">
        <f t="shared" si="18"/>
        <v>852699.99999999988</v>
      </c>
      <c r="W252">
        <f t="shared" si="19"/>
        <v>71058.333333333328</v>
      </c>
      <c r="Z252">
        <v>3093</v>
      </c>
      <c r="AA252">
        <v>3094</v>
      </c>
      <c r="AF252">
        <v>135</v>
      </c>
      <c r="AH252">
        <v>2019</v>
      </c>
    </row>
    <row r="253" spans="1:34" x14ac:dyDescent="0.25">
      <c r="A253" t="s">
        <v>59</v>
      </c>
      <c r="B253" t="s">
        <v>522</v>
      </c>
      <c r="C253" t="s">
        <v>534</v>
      </c>
      <c r="D253" t="s">
        <v>534</v>
      </c>
      <c r="E253" t="s">
        <v>60</v>
      </c>
      <c r="G253" t="s">
        <v>524</v>
      </c>
      <c r="H253" t="s">
        <v>537</v>
      </c>
      <c r="I253" t="s">
        <v>538</v>
      </c>
      <c r="J253">
        <v>1</v>
      </c>
      <c r="L253" t="s">
        <v>62</v>
      </c>
      <c r="M253" t="s">
        <v>76</v>
      </c>
      <c r="N253">
        <v>1</v>
      </c>
      <c r="O253">
        <v>48</v>
      </c>
      <c r="P253">
        <v>7.5</v>
      </c>
      <c r="Q253">
        <v>95</v>
      </c>
      <c r="R253">
        <f t="shared" si="15"/>
        <v>6</v>
      </c>
      <c r="S253">
        <f t="shared" si="16"/>
        <v>570</v>
      </c>
      <c r="U253">
        <f t="shared" si="20"/>
        <v>570</v>
      </c>
      <c r="V253">
        <f t="shared" si="18"/>
        <v>570000</v>
      </c>
      <c r="W253">
        <f t="shared" si="19"/>
        <v>47500</v>
      </c>
      <c r="Z253">
        <v>3093</v>
      </c>
      <c r="AA253">
        <v>3094</v>
      </c>
      <c r="AF253">
        <v>135</v>
      </c>
      <c r="AH253">
        <v>2019</v>
      </c>
    </row>
    <row r="254" spans="1:34" x14ac:dyDescent="0.25">
      <c r="A254" t="s">
        <v>59</v>
      </c>
      <c r="B254" t="s">
        <v>522</v>
      </c>
      <c r="C254" t="s">
        <v>534</v>
      </c>
      <c r="D254" t="s">
        <v>534</v>
      </c>
      <c r="E254" t="s">
        <v>60</v>
      </c>
      <c r="G254" t="s">
        <v>524</v>
      </c>
      <c r="H254" t="s">
        <v>539</v>
      </c>
      <c r="I254" t="s">
        <v>540</v>
      </c>
      <c r="J254">
        <v>1</v>
      </c>
      <c r="L254" t="s">
        <v>62</v>
      </c>
      <c r="M254" t="s">
        <v>76</v>
      </c>
      <c r="N254">
        <v>1</v>
      </c>
      <c r="O254">
        <v>48</v>
      </c>
      <c r="P254">
        <v>10</v>
      </c>
      <c r="Q254">
        <v>71.290000000000006</v>
      </c>
      <c r="R254">
        <f t="shared" si="15"/>
        <v>8</v>
      </c>
      <c r="S254">
        <f t="shared" si="16"/>
        <v>570.32000000000005</v>
      </c>
      <c r="U254">
        <f t="shared" si="20"/>
        <v>570.32000000000005</v>
      </c>
      <c r="V254">
        <f t="shared" si="18"/>
        <v>570320</v>
      </c>
      <c r="W254">
        <f t="shared" si="19"/>
        <v>47526.666666666664</v>
      </c>
      <c r="Z254">
        <v>3093</v>
      </c>
      <c r="AA254">
        <v>3094</v>
      </c>
      <c r="AF254">
        <v>135</v>
      </c>
      <c r="AH254">
        <v>2019</v>
      </c>
    </row>
    <row r="255" spans="1:34" x14ac:dyDescent="0.25">
      <c r="A255" t="s">
        <v>59</v>
      </c>
      <c r="B255" t="s">
        <v>522</v>
      </c>
      <c r="C255" t="s">
        <v>534</v>
      </c>
      <c r="D255" t="s">
        <v>534</v>
      </c>
      <c r="E255" t="s">
        <v>60</v>
      </c>
      <c r="G255" t="s">
        <v>524</v>
      </c>
      <c r="H255" t="s">
        <v>541</v>
      </c>
      <c r="I255" t="s">
        <v>542</v>
      </c>
      <c r="J255">
        <v>1</v>
      </c>
      <c r="L255" t="s">
        <v>62</v>
      </c>
      <c r="M255" t="s">
        <v>63</v>
      </c>
      <c r="N255">
        <v>2</v>
      </c>
      <c r="O255">
        <v>44</v>
      </c>
      <c r="P255">
        <v>9.5</v>
      </c>
      <c r="Q255">
        <v>85.27</v>
      </c>
      <c r="R255">
        <f t="shared" si="15"/>
        <v>6.9666666666666668</v>
      </c>
      <c r="S255">
        <f t="shared" si="16"/>
        <v>594.0476666666666</v>
      </c>
      <c r="U255">
        <f t="shared" si="20"/>
        <v>594.0476666666666</v>
      </c>
      <c r="V255">
        <f t="shared" si="18"/>
        <v>594047.66666666663</v>
      </c>
      <c r="W255">
        <f t="shared" si="19"/>
        <v>49503.972222222219</v>
      </c>
    </row>
    <row r="256" spans="1:34" x14ac:dyDescent="0.25">
      <c r="A256" t="s">
        <v>59</v>
      </c>
      <c r="B256" t="s">
        <v>522</v>
      </c>
      <c r="C256" t="s">
        <v>534</v>
      </c>
      <c r="D256" t="s">
        <v>534</v>
      </c>
      <c r="E256" t="s">
        <v>60</v>
      </c>
      <c r="G256" t="s">
        <v>524</v>
      </c>
      <c r="H256" t="s">
        <v>543</v>
      </c>
      <c r="I256" t="s">
        <v>544</v>
      </c>
      <c r="J256">
        <v>1</v>
      </c>
      <c r="L256" t="s">
        <v>62</v>
      </c>
      <c r="M256" t="s">
        <v>63</v>
      </c>
      <c r="N256">
        <v>2</v>
      </c>
      <c r="O256">
        <v>44</v>
      </c>
      <c r="P256">
        <v>4</v>
      </c>
      <c r="Q256">
        <v>85.27</v>
      </c>
      <c r="R256">
        <f t="shared" si="15"/>
        <v>2.9333333333333331</v>
      </c>
      <c r="S256">
        <f t="shared" si="16"/>
        <v>250.12533333333332</v>
      </c>
      <c r="U256">
        <f t="shared" si="20"/>
        <v>250.12533333333332</v>
      </c>
      <c r="V256">
        <f t="shared" si="18"/>
        <v>250125.33333333331</v>
      </c>
      <c r="W256">
        <f t="shared" si="19"/>
        <v>20843.777777777777</v>
      </c>
    </row>
    <row r="257" spans="1:23" x14ac:dyDescent="0.25">
      <c r="A257" t="s">
        <v>59</v>
      </c>
      <c r="B257" t="s">
        <v>522</v>
      </c>
      <c r="C257" t="s">
        <v>534</v>
      </c>
      <c r="D257" t="s">
        <v>534</v>
      </c>
      <c r="E257" t="s">
        <v>60</v>
      </c>
      <c r="G257" t="s">
        <v>524</v>
      </c>
      <c r="H257" t="s">
        <v>545</v>
      </c>
      <c r="I257" t="s">
        <v>546</v>
      </c>
      <c r="J257">
        <v>1</v>
      </c>
      <c r="L257" t="s">
        <v>62</v>
      </c>
      <c r="M257" t="s">
        <v>63</v>
      </c>
      <c r="N257">
        <v>2</v>
      </c>
      <c r="O257">
        <v>44</v>
      </c>
      <c r="P257">
        <v>7.5</v>
      </c>
      <c r="Q257">
        <v>95</v>
      </c>
      <c r="R257">
        <f t="shared" si="15"/>
        <v>5.5</v>
      </c>
      <c r="S257">
        <f t="shared" si="16"/>
        <v>522.5</v>
      </c>
      <c r="U257">
        <f t="shared" si="20"/>
        <v>522.5</v>
      </c>
      <c r="V257">
        <f t="shared" si="18"/>
        <v>522500</v>
      </c>
      <c r="W257">
        <f t="shared" si="19"/>
        <v>43541.666666666664</v>
      </c>
    </row>
    <row r="258" spans="1:23" x14ac:dyDescent="0.25">
      <c r="A258" t="s">
        <v>59</v>
      </c>
      <c r="B258" t="s">
        <v>522</v>
      </c>
      <c r="C258" t="s">
        <v>534</v>
      </c>
      <c r="D258" t="s">
        <v>534</v>
      </c>
      <c r="E258" t="s">
        <v>60</v>
      </c>
      <c r="G258" t="s">
        <v>524</v>
      </c>
      <c r="H258" t="s">
        <v>547</v>
      </c>
      <c r="I258" t="s">
        <v>548</v>
      </c>
      <c r="J258">
        <v>1</v>
      </c>
      <c r="L258" t="s">
        <v>62</v>
      </c>
      <c r="M258" t="s">
        <v>63</v>
      </c>
      <c r="N258">
        <v>2</v>
      </c>
      <c r="O258">
        <v>44</v>
      </c>
      <c r="P258">
        <v>9</v>
      </c>
      <c r="Q258">
        <v>71.290000000000006</v>
      </c>
      <c r="R258">
        <f t="shared" ref="R258:R321" si="21">O258*P258/60*J258</f>
        <v>6.6</v>
      </c>
      <c r="S258">
        <f t="shared" ref="S258:S321" si="22">Q258*R258</f>
        <v>470.51400000000001</v>
      </c>
      <c r="U258">
        <f t="shared" si="20"/>
        <v>470.51400000000001</v>
      </c>
      <c r="V258">
        <f t="shared" ref="V258:V321" si="23">U258*1000</f>
        <v>470514</v>
      </c>
      <c r="W258">
        <f t="shared" ref="W258:W321" si="24">V258/12</f>
        <v>39209.5</v>
      </c>
    </row>
    <row r="259" spans="1:23" x14ac:dyDescent="0.25">
      <c r="A259" t="s">
        <v>59</v>
      </c>
      <c r="B259" t="s">
        <v>522</v>
      </c>
      <c r="C259" t="s">
        <v>534</v>
      </c>
      <c r="D259" t="s">
        <v>534</v>
      </c>
      <c r="E259" t="s">
        <v>60</v>
      </c>
      <c r="G259" t="s">
        <v>524</v>
      </c>
      <c r="H259" t="s">
        <v>549</v>
      </c>
      <c r="I259" t="s">
        <v>550</v>
      </c>
      <c r="J259">
        <v>1</v>
      </c>
      <c r="L259" t="s">
        <v>62</v>
      </c>
      <c r="M259" t="s">
        <v>76</v>
      </c>
      <c r="N259">
        <v>3</v>
      </c>
      <c r="O259">
        <v>42</v>
      </c>
      <c r="P259">
        <v>10.5</v>
      </c>
      <c r="Q259">
        <v>85.27</v>
      </c>
      <c r="R259">
        <f t="shared" si="21"/>
        <v>7.35</v>
      </c>
      <c r="S259">
        <f t="shared" si="22"/>
        <v>626.73449999999991</v>
      </c>
      <c r="U259">
        <f t="shared" si="20"/>
        <v>626.73449999999991</v>
      </c>
      <c r="V259">
        <f t="shared" si="23"/>
        <v>626734.49999999988</v>
      </c>
      <c r="W259">
        <f t="shared" si="24"/>
        <v>52227.874999999993</v>
      </c>
    </row>
    <row r="260" spans="1:23" x14ac:dyDescent="0.25">
      <c r="A260" t="s">
        <v>59</v>
      </c>
      <c r="B260" t="s">
        <v>522</v>
      </c>
      <c r="C260" t="s">
        <v>534</v>
      </c>
      <c r="D260" t="s">
        <v>534</v>
      </c>
      <c r="E260" t="s">
        <v>60</v>
      </c>
      <c r="G260" t="s">
        <v>524</v>
      </c>
      <c r="H260" t="s">
        <v>551</v>
      </c>
      <c r="I260" t="s">
        <v>552</v>
      </c>
      <c r="J260">
        <v>1</v>
      </c>
      <c r="L260" t="s">
        <v>62</v>
      </c>
      <c r="M260" t="s">
        <v>76</v>
      </c>
      <c r="N260">
        <v>3</v>
      </c>
      <c r="O260">
        <v>42</v>
      </c>
      <c r="P260">
        <v>7.5</v>
      </c>
      <c r="Q260">
        <v>95</v>
      </c>
      <c r="R260">
        <f t="shared" si="21"/>
        <v>5.25</v>
      </c>
      <c r="S260">
        <f t="shared" si="22"/>
        <v>498.75</v>
      </c>
      <c r="U260">
        <f t="shared" si="20"/>
        <v>498.75</v>
      </c>
      <c r="V260">
        <f t="shared" si="23"/>
        <v>498750</v>
      </c>
      <c r="W260">
        <f t="shared" si="24"/>
        <v>41562.5</v>
      </c>
    </row>
    <row r="261" spans="1:23" x14ac:dyDescent="0.25">
      <c r="A261" t="s">
        <v>59</v>
      </c>
      <c r="B261" t="s">
        <v>522</v>
      </c>
      <c r="C261" t="s">
        <v>534</v>
      </c>
      <c r="D261" t="s">
        <v>534</v>
      </c>
      <c r="E261" t="s">
        <v>60</v>
      </c>
      <c r="G261" t="s">
        <v>524</v>
      </c>
      <c r="H261" t="s">
        <v>553</v>
      </c>
      <c r="I261" t="s">
        <v>554</v>
      </c>
      <c r="J261">
        <v>1</v>
      </c>
      <c r="L261" t="s">
        <v>62</v>
      </c>
      <c r="M261" t="s">
        <v>76</v>
      </c>
      <c r="N261">
        <v>3</v>
      </c>
      <c r="O261">
        <v>42</v>
      </c>
      <c r="P261">
        <v>6.5</v>
      </c>
      <c r="Q261">
        <v>71.290000000000006</v>
      </c>
      <c r="R261">
        <f t="shared" si="21"/>
        <v>4.55</v>
      </c>
      <c r="S261">
        <f t="shared" si="22"/>
        <v>324.36950000000002</v>
      </c>
      <c r="U261">
        <f t="shared" si="20"/>
        <v>324.36950000000002</v>
      </c>
      <c r="V261">
        <f t="shared" si="23"/>
        <v>324369.5</v>
      </c>
      <c r="W261">
        <f t="shared" si="24"/>
        <v>27030.791666666668</v>
      </c>
    </row>
    <row r="262" spans="1:23" x14ac:dyDescent="0.25">
      <c r="A262" t="s">
        <v>59</v>
      </c>
      <c r="B262" t="s">
        <v>522</v>
      </c>
      <c r="C262" t="s">
        <v>534</v>
      </c>
      <c r="D262" t="s">
        <v>534</v>
      </c>
      <c r="E262" t="s">
        <v>60</v>
      </c>
      <c r="G262" t="s">
        <v>524</v>
      </c>
      <c r="H262" t="s">
        <v>555</v>
      </c>
      <c r="I262" t="s">
        <v>556</v>
      </c>
      <c r="J262">
        <v>1</v>
      </c>
      <c r="L262" t="s">
        <v>62</v>
      </c>
      <c r="M262" t="s">
        <v>76</v>
      </c>
      <c r="N262">
        <v>3</v>
      </c>
      <c r="O262">
        <v>42</v>
      </c>
      <c r="P262">
        <v>5.5</v>
      </c>
      <c r="Q262">
        <v>71.290000000000006</v>
      </c>
      <c r="R262">
        <f t="shared" si="21"/>
        <v>3.85</v>
      </c>
      <c r="S262">
        <f t="shared" si="22"/>
        <v>274.46650000000005</v>
      </c>
      <c r="U262">
        <f t="shared" si="20"/>
        <v>274.46650000000005</v>
      </c>
      <c r="V262">
        <f t="shared" si="23"/>
        <v>274466.50000000006</v>
      </c>
      <c r="W262">
        <f t="shared" si="24"/>
        <v>22872.208333333339</v>
      </c>
    </row>
    <row r="263" spans="1:23" x14ac:dyDescent="0.25">
      <c r="A263" t="s">
        <v>59</v>
      </c>
      <c r="B263" t="s">
        <v>522</v>
      </c>
      <c r="C263" t="s">
        <v>534</v>
      </c>
      <c r="D263" t="s">
        <v>534</v>
      </c>
      <c r="E263" t="s">
        <v>60</v>
      </c>
      <c r="G263" t="s">
        <v>524</v>
      </c>
      <c r="H263" t="s">
        <v>557</v>
      </c>
      <c r="I263" t="s">
        <v>558</v>
      </c>
      <c r="J263">
        <v>1</v>
      </c>
      <c r="L263" t="s">
        <v>62</v>
      </c>
      <c r="M263" t="s">
        <v>63</v>
      </c>
      <c r="N263">
        <v>4</v>
      </c>
      <c r="O263">
        <v>32</v>
      </c>
      <c r="P263">
        <v>7</v>
      </c>
      <c r="Q263">
        <v>85.27</v>
      </c>
      <c r="R263">
        <f t="shared" si="21"/>
        <v>3.7333333333333334</v>
      </c>
      <c r="S263">
        <f t="shared" si="22"/>
        <v>318.3413333333333</v>
      </c>
      <c r="U263">
        <f t="shared" si="20"/>
        <v>318.3413333333333</v>
      </c>
      <c r="V263">
        <f t="shared" si="23"/>
        <v>318341.33333333331</v>
      </c>
      <c r="W263">
        <f t="shared" si="24"/>
        <v>26528.444444444442</v>
      </c>
    </row>
    <row r="264" spans="1:23" x14ac:dyDescent="0.25">
      <c r="A264" t="s">
        <v>59</v>
      </c>
      <c r="B264" t="s">
        <v>522</v>
      </c>
      <c r="C264" t="s">
        <v>534</v>
      </c>
      <c r="D264" t="s">
        <v>534</v>
      </c>
      <c r="E264" t="s">
        <v>60</v>
      </c>
      <c r="G264" t="s">
        <v>524</v>
      </c>
      <c r="H264" t="s">
        <v>559</v>
      </c>
      <c r="I264" t="s">
        <v>560</v>
      </c>
      <c r="J264">
        <v>1</v>
      </c>
      <c r="L264" t="s">
        <v>62</v>
      </c>
      <c r="M264" t="s">
        <v>63</v>
      </c>
      <c r="N264">
        <v>4</v>
      </c>
      <c r="O264">
        <v>32</v>
      </c>
      <c r="P264">
        <v>10.5</v>
      </c>
      <c r="Q264">
        <v>95</v>
      </c>
      <c r="R264">
        <f t="shared" si="21"/>
        <v>5.6</v>
      </c>
      <c r="S264">
        <f t="shared" si="22"/>
        <v>532</v>
      </c>
      <c r="U264">
        <f t="shared" si="20"/>
        <v>532</v>
      </c>
      <c r="V264">
        <f t="shared" si="23"/>
        <v>532000</v>
      </c>
      <c r="W264">
        <f t="shared" si="24"/>
        <v>44333.333333333336</v>
      </c>
    </row>
    <row r="265" spans="1:23" x14ac:dyDescent="0.25">
      <c r="A265" t="s">
        <v>59</v>
      </c>
      <c r="B265" t="s">
        <v>522</v>
      </c>
      <c r="C265" t="s">
        <v>534</v>
      </c>
      <c r="D265" t="s">
        <v>534</v>
      </c>
      <c r="E265" t="s">
        <v>60</v>
      </c>
      <c r="G265" t="s">
        <v>524</v>
      </c>
      <c r="H265" t="s">
        <v>561</v>
      </c>
      <c r="I265" t="s">
        <v>562</v>
      </c>
      <c r="J265">
        <v>1</v>
      </c>
      <c r="L265" t="s">
        <v>62</v>
      </c>
      <c r="M265" t="s">
        <v>63</v>
      </c>
      <c r="N265">
        <v>4</v>
      </c>
      <c r="O265">
        <v>32</v>
      </c>
      <c r="P265">
        <v>3</v>
      </c>
      <c r="Q265">
        <v>85.27</v>
      </c>
      <c r="R265">
        <f t="shared" si="21"/>
        <v>1.6</v>
      </c>
      <c r="S265">
        <f t="shared" si="22"/>
        <v>136.43199999999999</v>
      </c>
      <c r="U265">
        <f t="shared" si="20"/>
        <v>136.43199999999999</v>
      </c>
      <c r="V265">
        <f t="shared" si="23"/>
        <v>136432</v>
      </c>
      <c r="W265">
        <f t="shared" si="24"/>
        <v>11369.333333333334</v>
      </c>
    </row>
    <row r="266" spans="1:23" x14ac:dyDescent="0.25">
      <c r="A266" t="s">
        <v>59</v>
      </c>
      <c r="B266" t="s">
        <v>522</v>
      </c>
      <c r="C266" t="s">
        <v>534</v>
      </c>
      <c r="D266" t="s">
        <v>534</v>
      </c>
      <c r="E266" t="s">
        <v>60</v>
      </c>
      <c r="G266" t="s">
        <v>524</v>
      </c>
      <c r="H266" t="s">
        <v>563</v>
      </c>
      <c r="I266" t="s">
        <v>564</v>
      </c>
      <c r="J266">
        <v>1</v>
      </c>
      <c r="L266" t="s">
        <v>62</v>
      </c>
      <c r="M266" t="s">
        <v>63</v>
      </c>
      <c r="N266">
        <v>4</v>
      </c>
      <c r="O266">
        <v>32</v>
      </c>
      <c r="P266">
        <v>5</v>
      </c>
      <c r="Q266">
        <v>71.290000000000006</v>
      </c>
      <c r="R266">
        <f t="shared" si="21"/>
        <v>2.6666666666666665</v>
      </c>
      <c r="S266">
        <f t="shared" si="22"/>
        <v>190.10666666666668</v>
      </c>
      <c r="U266">
        <f t="shared" si="20"/>
        <v>190.10666666666668</v>
      </c>
      <c r="V266">
        <f t="shared" si="23"/>
        <v>190106.66666666669</v>
      </c>
      <c r="W266">
        <f t="shared" si="24"/>
        <v>15842.222222222224</v>
      </c>
    </row>
    <row r="267" spans="1:23" x14ac:dyDescent="0.25">
      <c r="A267" t="s">
        <v>59</v>
      </c>
      <c r="B267" t="s">
        <v>522</v>
      </c>
      <c r="C267" t="s">
        <v>534</v>
      </c>
      <c r="D267" t="s">
        <v>534</v>
      </c>
      <c r="E267" t="s">
        <v>60</v>
      </c>
      <c r="G267" t="s">
        <v>524</v>
      </c>
      <c r="H267" t="s">
        <v>565</v>
      </c>
      <c r="I267" t="s">
        <v>566</v>
      </c>
      <c r="J267">
        <v>1</v>
      </c>
      <c r="L267" t="s">
        <v>62</v>
      </c>
      <c r="M267" t="s">
        <v>63</v>
      </c>
      <c r="N267">
        <v>4</v>
      </c>
      <c r="O267">
        <v>32</v>
      </c>
      <c r="P267">
        <v>4.5</v>
      </c>
      <c r="Q267">
        <v>71.290000000000006</v>
      </c>
      <c r="R267">
        <f t="shared" si="21"/>
        <v>2.4</v>
      </c>
      <c r="S267">
        <f t="shared" si="22"/>
        <v>171.096</v>
      </c>
      <c r="U267">
        <f t="shared" si="20"/>
        <v>171.096</v>
      </c>
      <c r="V267">
        <f t="shared" si="23"/>
        <v>171096</v>
      </c>
      <c r="W267">
        <f t="shared" si="24"/>
        <v>14258</v>
      </c>
    </row>
    <row r="268" spans="1:23" x14ac:dyDescent="0.25">
      <c r="A268" t="s">
        <v>59</v>
      </c>
      <c r="B268" t="s">
        <v>522</v>
      </c>
      <c r="C268" t="s">
        <v>534</v>
      </c>
      <c r="D268" t="s">
        <v>534</v>
      </c>
      <c r="E268" t="s">
        <v>60</v>
      </c>
      <c r="G268" t="s">
        <v>524</v>
      </c>
      <c r="H268" t="s">
        <v>567</v>
      </c>
      <c r="I268" t="s">
        <v>568</v>
      </c>
      <c r="J268">
        <v>1</v>
      </c>
      <c r="L268" t="s">
        <v>62</v>
      </c>
      <c r="M268" t="s">
        <v>76</v>
      </c>
      <c r="N268">
        <v>5</v>
      </c>
      <c r="O268">
        <v>31</v>
      </c>
      <c r="P268">
        <v>12.5</v>
      </c>
      <c r="Q268">
        <v>85.27</v>
      </c>
      <c r="R268">
        <f t="shared" si="21"/>
        <v>6.458333333333333</v>
      </c>
      <c r="S268">
        <f t="shared" si="22"/>
        <v>550.70208333333323</v>
      </c>
      <c r="U268">
        <f t="shared" si="20"/>
        <v>550.70208333333323</v>
      </c>
      <c r="V268">
        <f t="shared" si="23"/>
        <v>550702.08333333326</v>
      </c>
      <c r="W268">
        <f t="shared" si="24"/>
        <v>45891.840277777774</v>
      </c>
    </row>
    <row r="269" spans="1:23" x14ac:dyDescent="0.25">
      <c r="A269" t="s">
        <v>59</v>
      </c>
      <c r="B269" t="s">
        <v>522</v>
      </c>
      <c r="C269" t="s">
        <v>534</v>
      </c>
      <c r="D269" t="s">
        <v>534</v>
      </c>
      <c r="E269" t="s">
        <v>60</v>
      </c>
      <c r="G269" t="s">
        <v>524</v>
      </c>
      <c r="H269" t="s">
        <v>569</v>
      </c>
      <c r="I269" t="s">
        <v>570</v>
      </c>
      <c r="J269">
        <v>1</v>
      </c>
      <c r="L269" t="s">
        <v>62</v>
      </c>
      <c r="M269" t="s">
        <v>76</v>
      </c>
      <c r="N269">
        <v>5</v>
      </c>
      <c r="O269">
        <v>31</v>
      </c>
      <c r="P269">
        <v>8</v>
      </c>
      <c r="Q269">
        <v>95</v>
      </c>
      <c r="R269">
        <f t="shared" si="21"/>
        <v>4.1333333333333337</v>
      </c>
      <c r="S269">
        <f t="shared" si="22"/>
        <v>392.66666666666669</v>
      </c>
      <c r="U269">
        <f t="shared" si="20"/>
        <v>392.66666666666669</v>
      </c>
      <c r="V269">
        <f t="shared" si="23"/>
        <v>392666.66666666669</v>
      </c>
      <c r="W269">
        <f t="shared" si="24"/>
        <v>32722.222222222223</v>
      </c>
    </row>
    <row r="270" spans="1:23" x14ac:dyDescent="0.25">
      <c r="A270" t="s">
        <v>59</v>
      </c>
      <c r="B270" t="s">
        <v>522</v>
      </c>
      <c r="C270" t="s">
        <v>534</v>
      </c>
      <c r="D270" t="s">
        <v>534</v>
      </c>
      <c r="E270" t="s">
        <v>60</v>
      </c>
      <c r="G270" t="s">
        <v>524</v>
      </c>
      <c r="H270" t="s">
        <v>571</v>
      </c>
      <c r="I270" t="s">
        <v>572</v>
      </c>
      <c r="J270">
        <v>1</v>
      </c>
      <c r="L270" t="s">
        <v>62</v>
      </c>
      <c r="M270" t="s">
        <v>76</v>
      </c>
      <c r="N270">
        <v>5</v>
      </c>
      <c r="O270">
        <v>31</v>
      </c>
      <c r="P270">
        <v>6.5</v>
      </c>
      <c r="Q270">
        <v>85.27</v>
      </c>
      <c r="R270">
        <f t="shared" si="21"/>
        <v>3.3583333333333334</v>
      </c>
      <c r="S270">
        <f t="shared" si="22"/>
        <v>286.3650833333333</v>
      </c>
      <c r="U270">
        <f t="shared" si="20"/>
        <v>286.3650833333333</v>
      </c>
      <c r="V270">
        <f t="shared" si="23"/>
        <v>286365.08333333331</v>
      </c>
      <c r="W270">
        <f t="shared" si="24"/>
        <v>23863.756944444442</v>
      </c>
    </row>
    <row r="271" spans="1:23" x14ac:dyDescent="0.25">
      <c r="A271" t="s">
        <v>59</v>
      </c>
      <c r="B271" t="s">
        <v>522</v>
      </c>
      <c r="C271" t="s">
        <v>534</v>
      </c>
      <c r="D271" t="s">
        <v>534</v>
      </c>
      <c r="E271" t="s">
        <v>60</v>
      </c>
      <c r="G271" t="s">
        <v>524</v>
      </c>
      <c r="H271" t="s">
        <v>573</v>
      </c>
      <c r="I271" t="s">
        <v>574</v>
      </c>
      <c r="J271">
        <v>1</v>
      </c>
      <c r="L271" t="s">
        <v>62</v>
      </c>
      <c r="M271" t="s">
        <v>76</v>
      </c>
      <c r="N271">
        <v>5</v>
      </c>
      <c r="O271">
        <v>31</v>
      </c>
      <c r="P271">
        <v>3</v>
      </c>
      <c r="Q271">
        <v>85.27</v>
      </c>
      <c r="R271">
        <f t="shared" si="21"/>
        <v>1.55</v>
      </c>
      <c r="S271">
        <f t="shared" si="22"/>
        <v>132.16849999999999</v>
      </c>
      <c r="U271">
        <f t="shared" si="20"/>
        <v>132.16849999999999</v>
      </c>
      <c r="V271">
        <f t="shared" si="23"/>
        <v>132168.5</v>
      </c>
      <c r="W271">
        <f t="shared" si="24"/>
        <v>11014.041666666666</v>
      </c>
    </row>
    <row r="272" spans="1:23" x14ac:dyDescent="0.25">
      <c r="A272" t="s">
        <v>59</v>
      </c>
      <c r="B272" t="s">
        <v>522</v>
      </c>
      <c r="C272" t="s">
        <v>534</v>
      </c>
      <c r="D272" t="s">
        <v>534</v>
      </c>
      <c r="E272" t="s">
        <v>60</v>
      </c>
      <c r="G272" t="s">
        <v>524</v>
      </c>
      <c r="H272" t="s">
        <v>573</v>
      </c>
      <c r="I272" t="s">
        <v>574</v>
      </c>
      <c r="J272">
        <v>1</v>
      </c>
      <c r="L272" t="s">
        <v>62</v>
      </c>
      <c r="M272" t="s">
        <v>63</v>
      </c>
      <c r="N272">
        <v>6</v>
      </c>
      <c r="O272">
        <v>37</v>
      </c>
      <c r="P272">
        <v>1.5</v>
      </c>
      <c r="Q272">
        <v>85.27</v>
      </c>
      <c r="R272">
        <f t="shared" si="21"/>
        <v>0.92500000000000004</v>
      </c>
      <c r="S272">
        <f t="shared" si="22"/>
        <v>78.874750000000006</v>
      </c>
      <c r="U272">
        <f t="shared" si="20"/>
        <v>78.874750000000006</v>
      </c>
      <c r="V272">
        <f t="shared" si="23"/>
        <v>78874.75</v>
      </c>
      <c r="W272">
        <f t="shared" si="24"/>
        <v>6572.895833333333</v>
      </c>
    </row>
    <row r="273" spans="1:34" x14ac:dyDescent="0.25">
      <c r="A273" t="s">
        <v>59</v>
      </c>
      <c r="B273" t="s">
        <v>522</v>
      </c>
      <c r="C273" t="s">
        <v>534</v>
      </c>
      <c r="D273" t="s">
        <v>534</v>
      </c>
      <c r="E273" t="s">
        <v>60</v>
      </c>
      <c r="G273" t="s">
        <v>524</v>
      </c>
      <c r="H273" t="s">
        <v>575</v>
      </c>
      <c r="I273" t="s">
        <v>576</v>
      </c>
      <c r="J273">
        <v>1</v>
      </c>
      <c r="L273" t="s">
        <v>62</v>
      </c>
      <c r="M273" t="s">
        <v>63</v>
      </c>
      <c r="N273">
        <v>6</v>
      </c>
      <c r="O273">
        <v>37</v>
      </c>
      <c r="P273">
        <v>2</v>
      </c>
      <c r="Q273">
        <v>85.27</v>
      </c>
      <c r="R273">
        <f t="shared" si="21"/>
        <v>1.2333333333333334</v>
      </c>
      <c r="S273">
        <f t="shared" si="22"/>
        <v>105.16633333333333</v>
      </c>
      <c r="U273">
        <f t="shared" si="20"/>
        <v>105.16633333333333</v>
      </c>
      <c r="V273">
        <f t="shared" si="23"/>
        <v>105166.33333333333</v>
      </c>
      <c r="W273">
        <f t="shared" si="24"/>
        <v>8763.8611111111113</v>
      </c>
    </row>
    <row r="274" spans="1:34" x14ac:dyDescent="0.25">
      <c r="A274" t="s">
        <v>59</v>
      </c>
      <c r="B274" t="s">
        <v>522</v>
      </c>
      <c r="C274" t="s">
        <v>534</v>
      </c>
      <c r="D274" t="s">
        <v>534</v>
      </c>
      <c r="E274" t="s">
        <v>60</v>
      </c>
      <c r="G274" t="s">
        <v>524</v>
      </c>
      <c r="H274" t="s">
        <v>577</v>
      </c>
      <c r="I274" t="s">
        <v>578</v>
      </c>
      <c r="J274">
        <v>1</v>
      </c>
      <c r="L274" t="s">
        <v>62</v>
      </c>
      <c r="M274" t="s">
        <v>63</v>
      </c>
      <c r="N274">
        <v>6</v>
      </c>
      <c r="O274">
        <v>37</v>
      </c>
      <c r="P274">
        <v>6</v>
      </c>
      <c r="Q274">
        <v>95</v>
      </c>
      <c r="R274">
        <f t="shared" si="21"/>
        <v>3.7</v>
      </c>
      <c r="S274">
        <f t="shared" si="22"/>
        <v>351.5</v>
      </c>
      <c r="U274">
        <f t="shared" si="20"/>
        <v>351.5</v>
      </c>
      <c r="V274">
        <f t="shared" si="23"/>
        <v>351500</v>
      </c>
      <c r="W274">
        <f t="shared" si="24"/>
        <v>29291.666666666668</v>
      </c>
    </row>
    <row r="275" spans="1:34" x14ac:dyDescent="0.25">
      <c r="A275" t="s">
        <v>59</v>
      </c>
      <c r="B275" t="s">
        <v>522</v>
      </c>
      <c r="C275" t="s">
        <v>534</v>
      </c>
      <c r="D275" t="s">
        <v>534</v>
      </c>
      <c r="E275" t="s">
        <v>60</v>
      </c>
      <c r="G275" t="s">
        <v>524</v>
      </c>
      <c r="H275" t="s">
        <v>579</v>
      </c>
      <c r="I275" t="s">
        <v>580</v>
      </c>
      <c r="J275">
        <v>1</v>
      </c>
      <c r="L275" t="s">
        <v>62</v>
      </c>
      <c r="M275" t="s">
        <v>63</v>
      </c>
      <c r="N275">
        <v>6</v>
      </c>
      <c r="O275">
        <v>37</v>
      </c>
      <c r="P275">
        <v>15</v>
      </c>
      <c r="Q275">
        <v>71.290000000000006</v>
      </c>
      <c r="R275">
        <f t="shared" si="21"/>
        <v>9.25</v>
      </c>
      <c r="S275">
        <f t="shared" si="22"/>
        <v>659.4325</v>
      </c>
      <c r="U275">
        <f t="shared" si="20"/>
        <v>659.4325</v>
      </c>
      <c r="V275">
        <f t="shared" si="23"/>
        <v>659432.5</v>
      </c>
      <c r="W275">
        <f t="shared" si="24"/>
        <v>54952.708333333336</v>
      </c>
    </row>
    <row r="276" spans="1:34" x14ac:dyDescent="0.25">
      <c r="A276" t="s">
        <v>59</v>
      </c>
      <c r="B276" t="s">
        <v>522</v>
      </c>
      <c r="C276" t="s">
        <v>534</v>
      </c>
      <c r="D276" t="s">
        <v>534</v>
      </c>
      <c r="E276" t="s">
        <v>60</v>
      </c>
      <c r="G276" t="s">
        <v>524</v>
      </c>
      <c r="H276" t="s">
        <v>581</v>
      </c>
      <c r="I276" t="s">
        <v>582</v>
      </c>
      <c r="J276">
        <v>1</v>
      </c>
      <c r="L276" t="s">
        <v>62</v>
      </c>
      <c r="M276" t="s">
        <v>63</v>
      </c>
      <c r="N276">
        <v>6</v>
      </c>
      <c r="O276">
        <v>37</v>
      </c>
      <c r="P276">
        <v>5.5</v>
      </c>
      <c r="Q276">
        <v>71.290000000000006</v>
      </c>
      <c r="R276">
        <f t="shared" si="21"/>
        <v>3.3916666666666666</v>
      </c>
      <c r="S276">
        <f t="shared" si="22"/>
        <v>241.79191666666668</v>
      </c>
      <c r="U276">
        <f t="shared" si="20"/>
        <v>241.79191666666668</v>
      </c>
      <c r="V276">
        <f t="shared" si="23"/>
        <v>241791.91666666669</v>
      </c>
      <c r="W276">
        <f t="shared" si="24"/>
        <v>20149.326388888891</v>
      </c>
    </row>
    <row r="277" spans="1:34" x14ac:dyDescent="0.25">
      <c r="A277" t="s">
        <v>59</v>
      </c>
      <c r="B277" t="s">
        <v>522</v>
      </c>
      <c r="C277" t="s">
        <v>534</v>
      </c>
      <c r="D277" t="s">
        <v>534</v>
      </c>
      <c r="E277" t="s">
        <v>60</v>
      </c>
      <c r="G277" t="s">
        <v>524</v>
      </c>
      <c r="H277" t="s">
        <v>172</v>
      </c>
      <c r="I277" t="s">
        <v>40</v>
      </c>
      <c r="J277">
        <v>1</v>
      </c>
      <c r="L277" t="s">
        <v>124</v>
      </c>
      <c r="M277" t="s">
        <v>40</v>
      </c>
      <c r="P277">
        <v>60</v>
      </c>
      <c r="Q277">
        <v>61</v>
      </c>
      <c r="R277">
        <f t="shared" si="21"/>
        <v>0</v>
      </c>
      <c r="S277">
        <f t="shared" si="22"/>
        <v>0</v>
      </c>
      <c r="T277">
        <v>0</v>
      </c>
      <c r="U277">
        <f t="shared" si="20"/>
        <v>0</v>
      </c>
      <c r="V277">
        <f t="shared" si="23"/>
        <v>0</v>
      </c>
      <c r="W277">
        <f t="shared" si="24"/>
        <v>0</v>
      </c>
      <c r="X277" t="s">
        <v>40</v>
      </c>
      <c r="Y277" t="s">
        <v>40</v>
      </c>
      <c r="Z277">
        <v>3093</v>
      </c>
      <c r="AA277">
        <v>3094</v>
      </c>
      <c r="AF277">
        <v>135</v>
      </c>
      <c r="AH277">
        <v>2019</v>
      </c>
    </row>
    <row r="278" spans="1:34" x14ac:dyDescent="0.25">
      <c r="A278" t="s">
        <v>36</v>
      </c>
      <c r="B278" t="s">
        <v>522</v>
      </c>
      <c r="C278" t="s">
        <v>583</v>
      </c>
      <c r="D278" t="s">
        <v>583</v>
      </c>
      <c r="E278" t="s">
        <v>40</v>
      </c>
      <c r="G278" t="s">
        <v>524</v>
      </c>
      <c r="H278" t="s">
        <v>295</v>
      </c>
      <c r="I278" t="s">
        <v>40</v>
      </c>
      <c r="J278">
        <v>1</v>
      </c>
      <c r="L278" t="s">
        <v>41</v>
      </c>
      <c r="Q278">
        <v>0</v>
      </c>
      <c r="R278">
        <f t="shared" si="21"/>
        <v>0</v>
      </c>
      <c r="S278">
        <f t="shared" si="22"/>
        <v>0</v>
      </c>
      <c r="T278">
        <v>661.23900000000003</v>
      </c>
      <c r="U278">
        <f t="shared" si="20"/>
        <v>661.23900000000003</v>
      </c>
      <c r="V278">
        <f t="shared" si="23"/>
        <v>661239</v>
      </c>
      <c r="W278">
        <f t="shared" si="24"/>
        <v>55103.25</v>
      </c>
      <c r="X278" t="s">
        <v>40</v>
      </c>
      <c r="Y278" t="s">
        <v>40</v>
      </c>
      <c r="Z278">
        <v>3093</v>
      </c>
      <c r="AA278">
        <v>3094</v>
      </c>
      <c r="AF278">
        <v>102</v>
      </c>
      <c r="AH278">
        <v>2019</v>
      </c>
    </row>
    <row r="279" spans="1:34" x14ac:dyDescent="0.25">
      <c r="A279" t="s">
        <v>36</v>
      </c>
      <c r="B279" t="s">
        <v>522</v>
      </c>
      <c r="C279" t="s">
        <v>583</v>
      </c>
      <c r="D279" t="s">
        <v>583</v>
      </c>
      <c r="E279" t="s">
        <v>40</v>
      </c>
      <c r="G279" t="s">
        <v>524</v>
      </c>
      <c r="H279" t="s">
        <v>295</v>
      </c>
      <c r="I279" t="s">
        <v>40</v>
      </c>
      <c r="J279">
        <v>1</v>
      </c>
      <c r="L279" t="s">
        <v>41</v>
      </c>
      <c r="Q279">
        <v>0</v>
      </c>
      <c r="R279">
        <f t="shared" si="21"/>
        <v>0</v>
      </c>
      <c r="S279">
        <f t="shared" si="22"/>
        <v>0</v>
      </c>
      <c r="T279">
        <v>616.69000000000005</v>
      </c>
      <c r="U279">
        <f t="shared" si="20"/>
        <v>616.69000000000005</v>
      </c>
      <c r="V279">
        <f t="shared" si="23"/>
        <v>616690</v>
      </c>
      <c r="W279">
        <f t="shared" si="24"/>
        <v>51390.833333333336</v>
      </c>
      <c r="X279" t="s">
        <v>40</v>
      </c>
      <c r="Y279" t="s">
        <v>40</v>
      </c>
      <c r="Z279">
        <v>3093</v>
      </c>
      <c r="AA279">
        <v>3094</v>
      </c>
      <c r="AF279">
        <v>102</v>
      </c>
      <c r="AH279">
        <v>2019</v>
      </c>
    </row>
    <row r="280" spans="1:34" x14ac:dyDescent="0.25">
      <c r="A280" t="s">
        <v>36</v>
      </c>
      <c r="B280" t="s">
        <v>522</v>
      </c>
      <c r="C280" t="s">
        <v>583</v>
      </c>
      <c r="D280" t="s">
        <v>583</v>
      </c>
      <c r="E280" t="s">
        <v>40</v>
      </c>
      <c r="G280" t="s">
        <v>524</v>
      </c>
      <c r="H280" t="s">
        <v>49</v>
      </c>
      <c r="I280" t="s">
        <v>40</v>
      </c>
      <c r="J280">
        <v>1</v>
      </c>
      <c r="L280" t="s">
        <v>41</v>
      </c>
      <c r="Q280">
        <v>0</v>
      </c>
      <c r="R280">
        <f t="shared" si="21"/>
        <v>0</v>
      </c>
      <c r="S280">
        <f t="shared" si="22"/>
        <v>0</v>
      </c>
      <c r="T280">
        <v>792.68799999999999</v>
      </c>
      <c r="U280">
        <f t="shared" si="20"/>
        <v>792.68799999999999</v>
      </c>
      <c r="V280">
        <f t="shared" si="23"/>
        <v>792688</v>
      </c>
      <c r="W280">
        <f t="shared" si="24"/>
        <v>66057.333333333328</v>
      </c>
      <c r="X280" t="s">
        <v>40</v>
      </c>
      <c r="Y280" t="s">
        <v>40</v>
      </c>
      <c r="Z280">
        <v>3093</v>
      </c>
      <c r="AA280">
        <v>3094</v>
      </c>
      <c r="AF280">
        <v>102</v>
      </c>
      <c r="AH280">
        <v>2019</v>
      </c>
    </row>
    <row r="281" spans="1:34" x14ac:dyDescent="0.25">
      <c r="A281" t="s">
        <v>36</v>
      </c>
      <c r="B281" t="s">
        <v>522</v>
      </c>
      <c r="C281" t="s">
        <v>583</v>
      </c>
      <c r="D281" t="s">
        <v>583</v>
      </c>
      <c r="E281" t="s">
        <v>40</v>
      </c>
      <c r="G281" t="s">
        <v>524</v>
      </c>
      <c r="H281" t="s">
        <v>42</v>
      </c>
      <c r="I281" t="s">
        <v>40</v>
      </c>
      <c r="J281">
        <v>1</v>
      </c>
      <c r="L281" t="s">
        <v>41</v>
      </c>
      <c r="Q281">
        <v>0</v>
      </c>
      <c r="R281">
        <f t="shared" si="21"/>
        <v>0</v>
      </c>
      <c r="S281">
        <f t="shared" si="22"/>
        <v>0</v>
      </c>
      <c r="T281">
        <v>482.82499999999999</v>
      </c>
      <c r="U281">
        <f t="shared" si="20"/>
        <v>482.82499999999999</v>
      </c>
      <c r="V281">
        <f t="shared" si="23"/>
        <v>482825</v>
      </c>
      <c r="W281">
        <f t="shared" si="24"/>
        <v>40235.416666666664</v>
      </c>
      <c r="X281" t="s">
        <v>40</v>
      </c>
      <c r="Y281" t="s">
        <v>40</v>
      </c>
      <c r="Z281">
        <v>3093</v>
      </c>
      <c r="AA281">
        <v>3094</v>
      </c>
      <c r="AF281">
        <v>102</v>
      </c>
      <c r="AH281">
        <v>2019</v>
      </c>
    </row>
    <row r="282" spans="1:34" x14ac:dyDescent="0.25">
      <c r="A282" t="s">
        <v>36</v>
      </c>
      <c r="B282" t="s">
        <v>522</v>
      </c>
      <c r="C282" t="s">
        <v>583</v>
      </c>
      <c r="D282" t="s">
        <v>583</v>
      </c>
      <c r="E282" t="s">
        <v>40</v>
      </c>
      <c r="G282" t="s">
        <v>524</v>
      </c>
      <c r="H282" t="s">
        <v>56</v>
      </c>
      <c r="I282" t="s">
        <v>40</v>
      </c>
      <c r="J282">
        <v>1</v>
      </c>
      <c r="L282" t="s">
        <v>41</v>
      </c>
      <c r="Q282">
        <v>0</v>
      </c>
      <c r="R282">
        <f t="shared" si="21"/>
        <v>0</v>
      </c>
      <c r="S282">
        <f t="shared" si="22"/>
        <v>0</v>
      </c>
      <c r="T282">
        <v>3664</v>
      </c>
      <c r="U282">
        <f t="shared" si="20"/>
        <v>3664</v>
      </c>
      <c r="V282">
        <f t="shared" si="23"/>
        <v>3664000</v>
      </c>
      <c r="W282">
        <f t="shared" si="24"/>
        <v>305333.33333333331</v>
      </c>
      <c r="X282" t="s">
        <v>40</v>
      </c>
      <c r="Y282" t="s">
        <v>40</v>
      </c>
      <c r="Z282">
        <v>3093</v>
      </c>
      <c r="AA282">
        <v>3094</v>
      </c>
      <c r="AF282">
        <v>102</v>
      </c>
      <c r="AH282">
        <v>2019</v>
      </c>
    </row>
    <row r="283" spans="1:34" x14ac:dyDescent="0.25">
      <c r="A283" t="s">
        <v>59</v>
      </c>
      <c r="B283" t="s">
        <v>522</v>
      </c>
      <c r="C283" t="s">
        <v>583</v>
      </c>
      <c r="D283" t="s">
        <v>583</v>
      </c>
      <c r="E283" t="s">
        <v>60</v>
      </c>
      <c r="G283" t="s">
        <v>524</v>
      </c>
      <c r="H283" t="s">
        <v>584</v>
      </c>
      <c r="I283" t="s">
        <v>585</v>
      </c>
      <c r="J283">
        <v>1</v>
      </c>
      <c r="L283" t="s">
        <v>62</v>
      </c>
      <c r="M283" t="s">
        <v>76</v>
      </c>
      <c r="N283">
        <v>1</v>
      </c>
      <c r="O283">
        <v>110</v>
      </c>
      <c r="P283">
        <v>1.5</v>
      </c>
      <c r="Q283">
        <v>90.5</v>
      </c>
      <c r="R283">
        <f t="shared" si="21"/>
        <v>2.75</v>
      </c>
      <c r="S283">
        <f t="shared" si="22"/>
        <v>248.875</v>
      </c>
      <c r="U283">
        <f t="shared" si="20"/>
        <v>248.875</v>
      </c>
      <c r="V283">
        <f t="shared" si="23"/>
        <v>248875</v>
      </c>
      <c r="W283">
        <f t="shared" si="24"/>
        <v>20739.583333333332</v>
      </c>
      <c r="Z283">
        <v>3093</v>
      </c>
      <c r="AA283">
        <v>3094</v>
      </c>
      <c r="AF283">
        <v>102</v>
      </c>
      <c r="AH283">
        <v>2019</v>
      </c>
    </row>
    <row r="284" spans="1:34" x14ac:dyDescent="0.25">
      <c r="A284" t="s">
        <v>59</v>
      </c>
      <c r="B284" t="s">
        <v>522</v>
      </c>
      <c r="C284" t="s">
        <v>583</v>
      </c>
      <c r="D284" t="s">
        <v>583</v>
      </c>
      <c r="E284" t="s">
        <v>60</v>
      </c>
      <c r="G284" t="s">
        <v>524</v>
      </c>
      <c r="H284" t="s">
        <v>586</v>
      </c>
      <c r="I284" t="s">
        <v>587</v>
      </c>
      <c r="J284">
        <v>1</v>
      </c>
      <c r="L284" t="s">
        <v>62</v>
      </c>
      <c r="M284" t="s">
        <v>76</v>
      </c>
      <c r="N284">
        <v>1</v>
      </c>
      <c r="O284">
        <v>110</v>
      </c>
      <c r="P284">
        <v>5</v>
      </c>
      <c r="Q284">
        <v>90.5</v>
      </c>
      <c r="R284">
        <f t="shared" si="21"/>
        <v>9.1666666666666661</v>
      </c>
      <c r="S284">
        <f t="shared" si="22"/>
        <v>829.58333333333326</v>
      </c>
      <c r="U284">
        <f t="shared" si="20"/>
        <v>829.58333333333326</v>
      </c>
      <c r="V284">
        <f t="shared" si="23"/>
        <v>829583.33333333326</v>
      </c>
      <c r="W284">
        <f t="shared" si="24"/>
        <v>69131.944444444438</v>
      </c>
      <c r="Z284">
        <v>3093</v>
      </c>
      <c r="AA284">
        <v>3094</v>
      </c>
      <c r="AF284">
        <v>102</v>
      </c>
      <c r="AH284">
        <v>2019</v>
      </c>
    </row>
    <row r="285" spans="1:34" x14ac:dyDescent="0.25">
      <c r="A285" t="s">
        <v>59</v>
      </c>
      <c r="B285" t="s">
        <v>522</v>
      </c>
      <c r="C285" t="s">
        <v>583</v>
      </c>
      <c r="D285" t="s">
        <v>583</v>
      </c>
      <c r="E285" t="s">
        <v>60</v>
      </c>
      <c r="G285" t="s">
        <v>524</v>
      </c>
      <c r="H285" t="s">
        <v>588</v>
      </c>
      <c r="I285" t="s">
        <v>589</v>
      </c>
      <c r="J285">
        <v>1</v>
      </c>
      <c r="L285" t="s">
        <v>62</v>
      </c>
      <c r="M285" t="s">
        <v>76</v>
      </c>
      <c r="N285">
        <v>1</v>
      </c>
      <c r="O285">
        <v>110</v>
      </c>
      <c r="P285">
        <v>3</v>
      </c>
      <c r="Q285">
        <v>90.5</v>
      </c>
      <c r="R285">
        <f t="shared" si="21"/>
        <v>5.5</v>
      </c>
      <c r="S285">
        <f t="shared" si="22"/>
        <v>497.75</v>
      </c>
      <c r="U285">
        <f t="shared" si="20"/>
        <v>497.75</v>
      </c>
      <c r="V285">
        <f t="shared" si="23"/>
        <v>497750</v>
      </c>
      <c r="W285">
        <f t="shared" si="24"/>
        <v>41479.166666666664</v>
      </c>
      <c r="Z285">
        <v>3093</v>
      </c>
      <c r="AA285">
        <v>3094</v>
      </c>
      <c r="AF285">
        <v>102</v>
      </c>
      <c r="AH285">
        <v>2019</v>
      </c>
    </row>
    <row r="286" spans="1:34" x14ac:dyDescent="0.25">
      <c r="A286" t="s">
        <v>59</v>
      </c>
      <c r="B286" t="s">
        <v>522</v>
      </c>
      <c r="C286" t="s">
        <v>583</v>
      </c>
      <c r="D286" t="s">
        <v>583</v>
      </c>
      <c r="E286" t="s">
        <v>60</v>
      </c>
      <c r="G286" t="s">
        <v>87</v>
      </c>
      <c r="H286" t="s">
        <v>590</v>
      </c>
      <c r="I286" t="s">
        <v>591</v>
      </c>
      <c r="J286">
        <v>1</v>
      </c>
      <c r="L286" t="s">
        <v>62</v>
      </c>
      <c r="M286" t="s">
        <v>76</v>
      </c>
      <c r="N286">
        <v>1</v>
      </c>
      <c r="O286">
        <v>110</v>
      </c>
      <c r="P286">
        <v>11.5</v>
      </c>
      <c r="Q286">
        <v>87.45</v>
      </c>
      <c r="R286">
        <f t="shared" si="21"/>
        <v>21.083333333333332</v>
      </c>
      <c r="S286">
        <f t="shared" si="22"/>
        <v>1843.7375</v>
      </c>
      <c r="U286">
        <f t="shared" si="20"/>
        <v>1843.7375</v>
      </c>
      <c r="V286">
        <f t="shared" si="23"/>
        <v>1843737.5</v>
      </c>
      <c r="W286">
        <f t="shared" si="24"/>
        <v>153644.79166666666</v>
      </c>
      <c r="X286" t="s">
        <v>592</v>
      </c>
      <c r="Y286" t="s">
        <v>593</v>
      </c>
      <c r="Z286">
        <v>3093</v>
      </c>
      <c r="AA286">
        <v>3094</v>
      </c>
      <c r="AF286">
        <v>102</v>
      </c>
      <c r="AH286">
        <v>2019</v>
      </c>
    </row>
    <row r="287" spans="1:34" x14ac:dyDescent="0.25">
      <c r="A287" t="s">
        <v>59</v>
      </c>
      <c r="B287" t="s">
        <v>522</v>
      </c>
      <c r="C287" t="s">
        <v>583</v>
      </c>
      <c r="D287" t="s">
        <v>583</v>
      </c>
      <c r="E287" t="s">
        <v>60</v>
      </c>
      <c r="G287" t="s">
        <v>71</v>
      </c>
      <c r="H287" t="s">
        <v>594</v>
      </c>
      <c r="I287" t="s">
        <v>595</v>
      </c>
      <c r="J287">
        <v>1</v>
      </c>
      <c r="L287" t="s">
        <v>62</v>
      </c>
      <c r="M287" t="s">
        <v>76</v>
      </c>
      <c r="N287">
        <v>1</v>
      </c>
      <c r="O287">
        <v>110</v>
      </c>
      <c r="P287">
        <v>9</v>
      </c>
      <c r="Q287">
        <v>87.45</v>
      </c>
      <c r="R287">
        <f t="shared" si="21"/>
        <v>16.5</v>
      </c>
      <c r="S287">
        <f t="shared" si="22"/>
        <v>1442.925</v>
      </c>
      <c r="U287">
        <f t="shared" si="20"/>
        <v>1442.925</v>
      </c>
      <c r="V287">
        <f t="shared" si="23"/>
        <v>1442925</v>
      </c>
      <c r="W287">
        <f t="shared" si="24"/>
        <v>120243.75</v>
      </c>
      <c r="X287" t="s">
        <v>592</v>
      </c>
      <c r="Y287" t="s">
        <v>596</v>
      </c>
      <c r="Z287">
        <v>3093</v>
      </c>
      <c r="AA287">
        <v>3094</v>
      </c>
      <c r="AF287">
        <v>102</v>
      </c>
      <c r="AH287">
        <v>2019</v>
      </c>
    </row>
    <row r="288" spans="1:34" x14ac:dyDescent="0.25">
      <c r="A288" t="s">
        <v>59</v>
      </c>
      <c r="B288" t="s">
        <v>522</v>
      </c>
      <c r="C288" t="s">
        <v>583</v>
      </c>
      <c r="D288" t="s">
        <v>583</v>
      </c>
      <c r="E288" t="s">
        <v>60</v>
      </c>
      <c r="G288" t="s">
        <v>71</v>
      </c>
      <c r="H288" t="s">
        <v>594</v>
      </c>
      <c r="I288" t="s">
        <v>595</v>
      </c>
      <c r="J288">
        <v>1</v>
      </c>
      <c r="L288" t="s">
        <v>62</v>
      </c>
      <c r="M288" t="s">
        <v>63</v>
      </c>
      <c r="N288">
        <v>2</v>
      </c>
      <c r="O288">
        <v>100</v>
      </c>
      <c r="P288">
        <v>17.5</v>
      </c>
      <c r="Q288">
        <v>87.45</v>
      </c>
      <c r="R288">
        <f t="shared" si="21"/>
        <v>29.166666666666668</v>
      </c>
      <c r="S288">
        <f t="shared" si="22"/>
        <v>2550.625</v>
      </c>
      <c r="U288">
        <f t="shared" si="20"/>
        <v>2550.625</v>
      </c>
      <c r="V288">
        <f t="shared" si="23"/>
        <v>2550625</v>
      </c>
      <c r="W288">
        <f t="shared" si="24"/>
        <v>212552.08333333334</v>
      </c>
    </row>
    <row r="289" spans="1:23" x14ac:dyDescent="0.25">
      <c r="A289" t="s">
        <v>59</v>
      </c>
      <c r="B289" t="s">
        <v>522</v>
      </c>
      <c r="C289" t="s">
        <v>583</v>
      </c>
      <c r="D289" t="s">
        <v>583</v>
      </c>
      <c r="E289" t="s">
        <v>60</v>
      </c>
      <c r="G289" t="s">
        <v>524</v>
      </c>
      <c r="H289" t="s">
        <v>597</v>
      </c>
      <c r="I289" t="s">
        <v>598</v>
      </c>
      <c r="J289">
        <v>1</v>
      </c>
      <c r="L289" t="s">
        <v>62</v>
      </c>
      <c r="M289" t="s">
        <v>63</v>
      </c>
      <c r="N289">
        <v>2</v>
      </c>
      <c r="O289">
        <v>100</v>
      </c>
      <c r="P289">
        <v>7.5</v>
      </c>
      <c r="Q289">
        <v>90.5</v>
      </c>
      <c r="R289">
        <f t="shared" si="21"/>
        <v>12.5</v>
      </c>
      <c r="S289">
        <f t="shared" si="22"/>
        <v>1131.25</v>
      </c>
      <c r="U289">
        <f t="shared" si="20"/>
        <v>1131.25</v>
      </c>
      <c r="V289">
        <f t="shared" si="23"/>
        <v>1131250</v>
      </c>
      <c r="W289">
        <f t="shared" si="24"/>
        <v>94270.833333333328</v>
      </c>
    </row>
    <row r="290" spans="1:23" x14ac:dyDescent="0.25">
      <c r="A290" t="s">
        <v>59</v>
      </c>
      <c r="B290" t="s">
        <v>522</v>
      </c>
      <c r="C290" t="s">
        <v>583</v>
      </c>
      <c r="D290" t="s">
        <v>583</v>
      </c>
      <c r="E290" t="s">
        <v>60</v>
      </c>
      <c r="G290" t="s">
        <v>69</v>
      </c>
      <c r="H290" t="s">
        <v>599</v>
      </c>
      <c r="I290" t="s">
        <v>600</v>
      </c>
      <c r="J290">
        <v>1</v>
      </c>
      <c r="L290" t="s">
        <v>62</v>
      </c>
      <c r="M290" t="s">
        <v>63</v>
      </c>
      <c r="N290">
        <v>2</v>
      </c>
      <c r="O290">
        <v>100</v>
      </c>
      <c r="P290">
        <v>5</v>
      </c>
      <c r="Q290">
        <v>87.45</v>
      </c>
      <c r="R290">
        <f t="shared" si="21"/>
        <v>8.3333333333333339</v>
      </c>
      <c r="S290">
        <f t="shared" si="22"/>
        <v>728.75000000000011</v>
      </c>
      <c r="U290">
        <f t="shared" si="20"/>
        <v>728.75000000000011</v>
      </c>
      <c r="V290">
        <f t="shared" si="23"/>
        <v>728750.00000000012</v>
      </c>
      <c r="W290">
        <f t="shared" si="24"/>
        <v>60729.166666666679</v>
      </c>
    </row>
    <row r="291" spans="1:23" x14ac:dyDescent="0.25">
      <c r="A291" t="s">
        <v>59</v>
      </c>
      <c r="B291" t="s">
        <v>522</v>
      </c>
      <c r="C291" t="s">
        <v>583</v>
      </c>
      <c r="D291" t="s">
        <v>583</v>
      </c>
      <c r="E291" t="s">
        <v>60</v>
      </c>
      <c r="G291" t="s">
        <v>524</v>
      </c>
      <c r="H291" t="s">
        <v>601</v>
      </c>
      <c r="I291" t="s">
        <v>602</v>
      </c>
      <c r="J291">
        <v>1</v>
      </c>
      <c r="L291" t="s">
        <v>62</v>
      </c>
      <c r="M291" t="s">
        <v>76</v>
      </c>
      <c r="N291">
        <v>3</v>
      </c>
      <c r="O291">
        <v>90</v>
      </c>
      <c r="P291">
        <v>4.5</v>
      </c>
      <c r="Q291">
        <v>90.5</v>
      </c>
      <c r="R291">
        <f t="shared" si="21"/>
        <v>6.75</v>
      </c>
      <c r="S291">
        <f t="shared" si="22"/>
        <v>610.875</v>
      </c>
      <c r="U291">
        <f t="shared" si="20"/>
        <v>610.875</v>
      </c>
      <c r="V291">
        <f t="shared" si="23"/>
        <v>610875</v>
      </c>
      <c r="W291">
        <f t="shared" si="24"/>
        <v>50906.25</v>
      </c>
    </row>
    <row r="292" spans="1:23" x14ac:dyDescent="0.25">
      <c r="A292" t="s">
        <v>59</v>
      </c>
      <c r="B292" t="s">
        <v>522</v>
      </c>
      <c r="C292" t="s">
        <v>583</v>
      </c>
      <c r="D292" t="s">
        <v>583</v>
      </c>
      <c r="E292" t="s">
        <v>60</v>
      </c>
      <c r="G292" t="s">
        <v>87</v>
      </c>
      <c r="H292" t="s">
        <v>603</v>
      </c>
      <c r="I292" t="s">
        <v>604</v>
      </c>
      <c r="J292">
        <v>1</v>
      </c>
      <c r="L292" t="s">
        <v>62</v>
      </c>
      <c r="M292" t="s">
        <v>76</v>
      </c>
      <c r="N292">
        <v>3</v>
      </c>
      <c r="O292">
        <v>90</v>
      </c>
      <c r="P292">
        <v>3.5</v>
      </c>
      <c r="Q292">
        <v>87.45</v>
      </c>
      <c r="R292">
        <f t="shared" si="21"/>
        <v>5.25</v>
      </c>
      <c r="S292">
        <f t="shared" si="22"/>
        <v>459.11250000000001</v>
      </c>
      <c r="U292">
        <f t="shared" si="20"/>
        <v>459.11250000000001</v>
      </c>
      <c r="V292">
        <f t="shared" si="23"/>
        <v>459112.5</v>
      </c>
      <c r="W292">
        <f t="shared" si="24"/>
        <v>38259.375</v>
      </c>
    </row>
    <row r="293" spans="1:23" x14ac:dyDescent="0.25">
      <c r="A293" t="s">
        <v>59</v>
      </c>
      <c r="B293" t="s">
        <v>522</v>
      </c>
      <c r="C293" t="s">
        <v>583</v>
      </c>
      <c r="D293" t="s">
        <v>583</v>
      </c>
      <c r="E293" t="s">
        <v>60</v>
      </c>
      <c r="G293" t="s">
        <v>94</v>
      </c>
      <c r="H293" t="s">
        <v>605</v>
      </c>
      <c r="I293" t="s">
        <v>606</v>
      </c>
      <c r="J293">
        <v>1</v>
      </c>
      <c r="L293" t="s">
        <v>62</v>
      </c>
      <c r="M293" t="s">
        <v>76</v>
      </c>
      <c r="N293">
        <v>3</v>
      </c>
      <c r="O293">
        <v>90</v>
      </c>
      <c r="P293">
        <v>6</v>
      </c>
      <c r="Q293">
        <v>70.55</v>
      </c>
      <c r="R293">
        <f t="shared" si="21"/>
        <v>9</v>
      </c>
      <c r="S293">
        <f t="shared" si="22"/>
        <v>634.94999999999993</v>
      </c>
      <c r="U293">
        <f t="shared" si="20"/>
        <v>634.94999999999993</v>
      </c>
      <c r="V293">
        <f t="shared" si="23"/>
        <v>634949.99999999988</v>
      </c>
      <c r="W293">
        <f t="shared" si="24"/>
        <v>52912.499999999993</v>
      </c>
    </row>
    <row r="294" spans="1:23" x14ac:dyDescent="0.25">
      <c r="A294" t="s">
        <v>59</v>
      </c>
      <c r="B294" t="s">
        <v>522</v>
      </c>
      <c r="C294" t="s">
        <v>583</v>
      </c>
      <c r="D294" t="s">
        <v>583</v>
      </c>
      <c r="E294" t="s">
        <v>60</v>
      </c>
      <c r="G294" t="s">
        <v>524</v>
      </c>
      <c r="H294" t="s">
        <v>607</v>
      </c>
      <c r="I294" t="s">
        <v>608</v>
      </c>
      <c r="J294">
        <v>1</v>
      </c>
      <c r="L294" t="s">
        <v>62</v>
      </c>
      <c r="M294" t="s">
        <v>76</v>
      </c>
      <c r="N294">
        <v>3</v>
      </c>
      <c r="O294">
        <v>90</v>
      </c>
      <c r="P294">
        <v>3</v>
      </c>
      <c r="Q294">
        <v>90.5</v>
      </c>
      <c r="R294">
        <f t="shared" si="21"/>
        <v>4.5</v>
      </c>
      <c r="S294">
        <f t="shared" si="22"/>
        <v>407.25</v>
      </c>
      <c r="U294">
        <f t="shared" si="20"/>
        <v>407.25</v>
      </c>
      <c r="V294">
        <f t="shared" si="23"/>
        <v>407250</v>
      </c>
      <c r="W294">
        <f t="shared" si="24"/>
        <v>33937.5</v>
      </c>
    </row>
    <row r="295" spans="1:23" x14ac:dyDescent="0.25">
      <c r="A295" t="s">
        <v>59</v>
      </c>
      <c r="B295" t="s">
        <v>522</v>
      </c>
      <c r="C295" t="s">
        <v>583</v>
      </c>
      <c r="D295" t="s">
        <v>583</v>
      </c>
      <c r="E295" t="s">
        <v>60</v>
      </c>
      <c r="G295" t="s">
        <v>493</v>
      </c>
      <c r="H295" t="s">
        <v>609</v>
      </c>
      <c r="I295" t="s">
        <v>610</v>
      </c>
      <c r="J295">
        <v>1</v>
      </c>
      <c r="L295" t="s">
        <v>62</v>
      </c>
      <c r="M295" t="s">
        <v>76</v>
      </c>
      <c r="N295">
        <v>3</v>
      </c>
      <c r="O295">
        <v>90</v>
      </c>
      <c r="P295">
        <v>1.5</v>
      </c>
      <c r="Q295">
        <v>87.45</v>
      </c>
      <c r="R295">
        <f t="shared" si="21"/>
        <v>2.25</v>
      </c>
      <c r="S295">
        <f t="shared" si="22"/>
        <v>196.76250000000002</v>
      </c>
      <c r="U295">
        <f t="shared" si="20"/>
        <v>196.76250000000002</v>
      </c>
      <c r="V295">
        <f t="shared" si="23"/>
        <v>196762.50000000003</v>
      </c>
      <c r="W295">
        <f t="shared" si="24"/>
        <v>16396.875000000004</v>
      </c>
    </row>
    <row r="296" spans="1:23" x14ac:dyDescent="0.25">
      <c r="A296" t="s">
        <v>59</v>
      </c>
      <c r="B296" t="s">
        <v>522</v>
      </c>
      <c r="C296" t="s">
        <v>583</v>
      </c>
      <c r="D296" t="s">
        <v>583</v>
      </c>
      <c r="E296" t="s">
        <v>60</v>
      </c>
      <c r="G296" t="s">
        <v>524</v>
      </c>
      <c r="H296" t="s">
        <v>611</v>
      </c>
      <c r="I296" t="s">
        <v>612</v>
      </c>
      <c r="J296">
        <v>1</v>
      </c>
      <c r="L296" t="s">
        <v>62</v>
      </c>
      <c r="M296" t="s">
        <v>76</v>
      </c>
      <c r="N296">
        <v>3</v>
      </c>
      <c r="O296">
        <v>90</v>
      </c>
      <c r="P296">
        <v>1.5</v>
      </c>
      <c r="Q296">
        <v>90.5</v>
      </c>
      <c r="R296">
        <f t="shared" si="21"/>
        <v>2.25</v>
      </c>
      <c r="S296">
        <f t="shared" si="22"/>
        <v>203.625</v>
      </c>
      <c r="U296">
        <f t="shared" si="20"/>
        <v>203.625</v>
      </c>
      <c r="V296">
        <f t="shared" si="23"/>
        <v>203625</v>
      </c>
      <c r="W296">
        <f t="shared" si="24"/>
        <v>16968.75</v>
      </c>
    </row>
    <row r="297" spans="1:23" x14ac:dyDescent="0.25">
      <c r="A297" t="s">
        <v>59</v>
      </c>
      <c r="B297" t="s">
        <v>522</v>
      </c>
      <c r="C297" t="s">
        <v>583</v>
      </c>
      <c r="D297" t="s">
        <v>583</v>
      </c>
      <c r="E297" t="s">
        <v>60</v>
      </c>
      <c r="G297" t="s">
        <v>524</v>
      </c>
      <c r="H297" t="s">
        <v>613</v>
      </c>
      <c r="I297" t="s">
        <v>614</v>
      </c>
      <c r="J297">
        <v>1</v>
      </c>
      <c r="L297" t="s">
        <v>62</v>
      </c>
      <c r="M297" t="s">
        <v>76</v>
      </c>
      <c r="N297">
        <v>3</v>
      </c>
      <c r="O297">
        <v>90</v>
      </c>
      <c r="P297">
        <v>4</v>
      </c>
      <c r="Q297">
        <v>90.5</v>
      </c>
      <c r="R297">
        <f t="shared" si="21"/>
        <v>6</v>
      </c>
      <c r="S297">
        <f t="shared" si="22"/>
        <v>543</v>
      </c>
      <c r="U297">
        <f t="shared" si="20"/>
        <v>543</v>
      </c>
      <c r="V297">
        <f t="shared" si="23"/>
        <v>543000</v>
      </c>
      <c r="W297">
        <f t="shared" si="24"/>
        <v>45250</v>
      </c>
    </row>
    <row r="298" spans="1:23" x14ac:dyDescent="0.25">
      <c r="A298" t="s">
        <v>59</v>
      </c>
      <c r="B298" t="s">
        <v>522</v>
      </c>
      <c r="C298" t="s">
        <v>583</v>
      </c>
      <c r="D298" t="s">
        <v>583</v>
      </c>
      <c r="E298" t="s">
        <v>60</v>
      </c>
      <c r="G298" t="s">
        <v>87</v>
      </c>
      <c r="H298" t="s">
        <v>615</v>
      </c>
      <c r="I298" t="s">
        <v>616</v>
      </c>
      <c r="J298">
        <v>1</v>
      </c>
      <c r="L298" t="s">
        <v>62</v>
      </c>
      <c r="M298" t="s">
        <v>76</v>
      </c>
      <c r="N298">
        <v>3</v>
      </c>
      <c r="O298">
        <v>90</v>
      </c>
      <c r="P298">
        <v>6</v>
      </c>
      <c r="Q298">
        <v>87.45</v>
      </c>
      <c r="R298">
        <f t="shared" si="21"/>
        <v>9</v>
      </c>
      <c r="S298">
        <f t="shared" si="22"/>
        <v>787.05000000000007</v>
      </c>
      <c r="U298">
        <f t="shared" si="20"/>
        <v>787.05000000000007</v>
      </c>
      <c r="V298">
        <f t="shared" si="23"/>
        <v>787050.00000000012</v>
      </c>
      <c r="W298">
        <f t="shared" si="24"/>
        <v>65587.500000000015</v>
      </c>
    </row>
    <row r="299" spans="1:23" x14ac:dyDescent="0.25">
      <c r="A299" t="s">
        <v>59</v>
      </c>
      <c r="B299" t="s">
        <v>522</v>
      </c>
      <c r="C299" t="s">
        <v>583</v>
      </c>
      <c r="D299" t="s">
        <v>583</v>
      </c>
      <c r="E299" t="s">
        <v>60</v>
      </c>
      <c r="G299" t="s">
        <v>524</v>
      </c>
      <c r="H299" t="s">
        <v>617</v>
      </c>
      <c r="I299" t="s">
        <v>618</v>
      </c>
      <c r="J299">
        <v>1</v>
      </c>
      <c r="L299" t="s">
        <v>62</v>
      </c>
      <c r="M299" t="s">
        <v>63</v>
      </c>
      <c r="N299">
        <v>4</v>
      </c>
      <c r="O299">
        <v>82</v>
      </c>
      <c r="P299">
        <v>3</v>
      </c>
      <c r="Q299">
        <v>90.5</v>
      </c>
      <c r="R299">
        <f t="shared" si="21"/>
        <v>4.0999999999999996</v>
      </c>
      <c r="S299">
        <f t="shared" si="22"/>
        <v>371.04999999999995</v>
      </c>
      <c r="U299">
        <f t="shared" si="20"/>
        <v>371.04999999999995</v>
      </c>
      <c r="V299">
        <f t="shared" si="23"/>
        <v>371049.99999999994</v>
      </c>
      <c r="W299">
        <f t="shared" si="24"/>
        <v>30920.833333333328</v>
      </c>
    </row>
    <row r="300" spans="1:23" x14ac:dyDescent="0.25">
      <c r="A300" t="s">
        <v>59</v>
      </c>
      <c r="B300" t="s">
        <v>522</v>
      </c>
      <c r="C300" t="s">
        <v>583</v>
      </c>
      <c r="D300" t="s">
        <v>583</v>
      </c>
      <c r="E300" t="s">
        <v>60</v>
      </c>
      <c r="G300" t="s">
        <v>524</v>
      </c>
      <c r="H300" t="s">
        <v>619</v>
      </c>
      <c r="I300" t="s">
        <v>620</v>
      </c>
      <c r="J300">
        <v>1</v>
      </c>
      <c r="L300" t="s">
        <v>62</v>
      </c>
      <c r="M300" t="s">
        <v>63</v>
      </c>
      <c r="N300">
        <v>4</v>
      </c>
      <c r="O300">
        <v>82</v>
      </c>
      <c r="P300">
        <v>10.5</v>
      </c>
      <c r="Q300">
        <v>90.5</v>
      </c>
      <c r="R300">
        <f t="shared" si="21"/>
        <v>14.35</v>
      </c>
      <c r="S300">
        <f t="shared" si="22"/>
        <v>1298.675</v>
      </c>
      <c r="U300">
        <f t="shared" si="20"/>
        <v>1298.675</v>
      </c>
      <c r="V300">
        <f t="shared" si="23"/>
        <v>1298675</v>
      </c>
      <c r="W300">
        <f t="shared" si="24"/>
        <v>108222.91666666667</v>
      </c>
    </row>
    <row r="301" spans="1:23" x14ac:dyDescent="0.25">
      <c r="A301" t="s">
        <v>59</v>
      </c>
      <c r="B301" t="s">
        <v>522</v>
      </c>
      <c r="C301" t="s">
        <v>583</v>
      </c>
      <c r="D301" t="s">
        <v>583</v>
      </c>
      <c r="E301" t="s">
        <v>60</v>
      </c>
      <c r="G301" t="s">
        <v>524</v>
      </c>
      <c r="H301" t="s">
        <v>621</v>
      </c>
      <c r="I301" t="s">
        <v>622</v>
      </c>
      <c r="J301">
        <v>1</v>
      </c>
      <c r="L301" t="s">
        <v>62</v>
      </c>
      <c r="M301" t="s">
        <v>63</v>
      </c>
      <c r="N301">
        <v>4</v>
      </c>
      <c r="O301">
        <v>82</v>
      </c>
      <c r="P301">
        <v>1.5</v>
      </c>
      <c r="Q301">
        <v>90.5</v>
      </c>
      <c r="R301">
        <f t="shared" si="21"/>
        <v>2.0499999999999998</v>
      </c>
      <c r="S301">
        <f t="shared" si="22"/>
        <v>185.52499999999998</v>
      </c>
      <c r="U301">
        <f t="shared" si="20"/>
        <v>185.52499999999998</v>
      </c>
      <c r="V301">
        <f t="shared" si="23"/>
        <v>185524.99999999997</v>
      </c>
      <c r="W301">
        <f t="shared" si="24"/>
        <v>15460.416666666664</v>
      </c>
    </row>
    <row r="302" spans="1:23" x14ac:dyDescent="0.25">
      <c r="A302" t="s">
        <v>59</v>
      </c>
      <c r="B302" t="s">
        <v>522</v>
      </c>
      <c r="C302" t="s">
        <v>583</v>
      </c>
      <c r="D302" t="s">
        <v>583</v>
      </c>
      <c r="E302" t="s">
        <v>60</v>
      </c>
      <c r="G302" t="s">
        <v>524</v>
      </c>
      <c r="H302" t="s">
        <v>623</v>
      </c>
      <c r="I302" t="s">
        <v>624</v>
      </c>
      <c r="J302">
        <v>1</v>
      </c>
      <c r="L302" t="s">
        <v>62</v>
      </c>
      <c r="M302" t="s">
        <v>63</v>
      </c>
      <c r="N302">
        <v>4</v>
      </c>
      <c r="O302">
        <v>82</v>
      </c>
      <c r="P302">
        <v>6</v>
      </c>
      <c r="Q302">
        <v>90.5</v>
      </c>
      <c r="R302">
        <f t="shared" si="21"/>
        <v>8.1999999999999993</v>
      </c>
      <c r="S302">
        <f t="shared" si="22"/>
        <v>742.09999999999991</v>
      </c>
      <c r="U302">
        <f t="shared" si="20"/>
        <v>742.09999999999991</v>
      </c>
      <c r="V302">
        <f t="shared" si="23"/>
        <v>742099.99999999988</v>
      </c>
      <c r="W302">
        <f t="shared" si="24"/>
        <v>61841.666666666657</v>
      </c>
    </row>
    <row r="303" spans="1:23" x14ac:dyDescent="0.25">
      <c r="A303" t="s">
        <v>59</v>
      </c>
      <c r="B303" t="s">
        <v>522</v>
      </c>
      <c r="C303" t="s">
        <v>583</v>
      </c>
      <c r="D303" t="s">
        <v>583</v>
      </c>
      <c r="E303" t="s">
        <v>60</v>
      </c>
      <c r="G303" t="s">
        <v>524</v>
      </c>
      <c r="H303" t="s">
        <v>625</v>
      </c>
      <c r="I303" t="s">
        <v>626</v>
      </c>
      <c r="J303">
        <v>1</v>
      </c>
      <c r="L303" t="s">
        <v>62</v>
      </c>
      <c r="M303" t="s">
        <v>63</v>
      </c>
      <c r="N303">
        <v>4</v>
      </c>
      <c r="O303">
        <v>82</v>
      </c>
      <c r="P303">
        <v>1.5</v>
      </c>
      <c r="Q303">
        <v>90.5</v>
      </c>
      <c r="R303">
        <f t="shared" si="21"/>
        <v>2.0499999999999998</v>
      </c>
      <c r="S303">
        <f t="shared" si="22"/>
        <v>185.52499999999998</v>
      </c>
      <c r="U303">
        <f t="shared" si="20"/>
        <v>185.52499999999998</v>
      </c>
      <c r="V303">
        <f t="shared" si="23"/>
        <v>185524.99999999997</v>
      </c>
      <c r="W303">
        <f t="shared" si="24"/>
        <v>15460.416666666664</v>
      </c>
    </row>
    <row r="304" spans="1:23" x14ac:dyDescent="0.25">
      <c r="A304" t="s">
        <v>59</v>
      </c>
      <c r="B304" t="s">
        <v>522</v>
      </c>
      <c r="C304" t="s">
        <v>583</v>
      </c>
      <c r="D304" t="s">
        <v>583</v>
      </c>
      <c r="E304" t="s">
        <v>60</v>
      </c>
      <c r="G304" t="s">
        <v>524</v>
      </c>
      <c r="H304" t="s">
        <v>627</v>
      </c>
      <c r="I304" t="s">
        <v>628</v>
      </c>
      <c r="J304">
        <v>1</v>
      </c>
      <c r="L304" t="s">
        <v>62</v>
      </c>
      <c r="M304" t="s">
        <v>63</v>
      </c>
      <c r="N304">
        <v>4</v>
      </c>
      <c r="O304">
        <v>82</v>
      </c>
      <c r="P304">
        <v>3</v>
      </c>
      <c r="Q304">
        <v>90.5</v>
      </c>
      <c r="R304">
        <f t="shared" si="21"/>
        <v>4.0999999999999996</v>
      </c>
      <c r="S304">
        <f t="shared" si="22"/>
        <v>371.04999999999995</v>
      </c>
      <c r="U304">
        <f t="shared" si="20"/>
        <v>371.04999999999995</v>
      </c>
      <c r="V304">
        <f t="shared" si="23"/>
        <v>371049.99999999994</v>
      </c>
      <c r="W304">
        <f t="shared" si="24"/>
        <v>30920.833333333328</v>
      </c>
    </row>
    <row r="305" spans="1:23" x14ac:dyDescent="0.25">
      <c r="A305" t="s">
        <v>59</v>
      </c>
      <c r="B305" t="s">
        <v>522</v>
      </c>
      <c r="C305" t="s">
        <v>583</v>
      </c>
      <c r="D305" t="s">
        <v>583</v>
      </c>
      <c r="E305" t="s">
        <v>60</v>
      </c>
      <c r="G305" t="s">
        <v>524</v>
      </c>
      <c r="H305" t="s">
        <v>629</v>
      </c>
      <c r="I305" t="s">
        <v>630</v>
      </c>
      <c r="J305">
        <v>1</v>
      </c>
      <c r="L305" t="s">
        <v>62</v>
      </c>
      <c r="M305" t="s">
        <v>63</v>
      </c>
      <c r="N305">
        <v>4</v>
      </c>
      <c r="O305">
        <v>82</v>
      </c>
      <c r="P305">
        <v>1.5</v>
      </c>
      <c r="Q305">
        <v>90.5</v>
      </c>
      <c r="R305">
        <f t="shared" si="21"/>
        <v>2.0499999999999998</v>
      </c>
      <c r="S305">
        <f t="shared" si="22"/>
        <v>185.52499999999998</v>
      </c>
      <c r="U305">
        <f t="shared" si="20"/>
        <v>185.52499999999998</v>
      </c>
      <c r="V305">
        <f t="shared" si="23"/>
        <v>185524.99999999997</v>
      </c>
      <c r="W305">
        <f t="shared" si="24"/>
        <v>15460.416666666664</v>
      </c>
    </row>
    <row r="306" spans="1:23" x14ac:dyDescent="0.25">
      <c r="A306" t="s">
        <v>59</v>
      </c>
      <c r="B306" t="s">
        <v>522</v>
      </c>
      <c r="C306" t="s">
        <v>583</v>
      </c>
      <c r="D306" t="s">
        <v>583</v>
      </c>
      <c r="E306" t="s">
        <v>60</v>
      </c>
      <c r="G306" t="s">
        <v>524</v>
      </c>
      <c r="H306" t="s">
        <v>631</v>
      </c>
      <c r="I306" t="s">
        <v>632</v>
      </c>
      <c r="J306">
        <v>1</v>
      </c>
      <c r="L306" t="s">
        <v>62</v>
      </c>
      <c r="M306" t="s">
        <v>63</v>
      </c>
      <c r="N306">
        <v>4</v>
      </c>
      <c r="O306">
        <v>82</v>
      </c>
      <c r="P306">
        <v>3</v>
      </c>
      <c r="Q306">
        <v>90.5</v>
      </c>
      <c r="R306">
        <f t="shared" si="21"/>
        <v>4.0999999999999996</v>
      </c>
      <c r="S306">
        <f t="shared" si="22"/>
        <v>371.04999999999995</v>
      </c>
      <c r="U306">
        <f t="shared" si="20"/>
        <v>371.04999999999995</v>
      </c>
      <c r="V306">
        <f t="shared" si="23"/>
        <v>371049.99999999994</v>
      </c>
      <c r="W306">
        <f t="shared" si="24"/>
        <v>30920.833333333328</v>
      </c>
    </row>
    <row r="307" spans="1:23" x14ac:dyDescent="0.25">
      <c r="A307" t="s">
        <v>59</v>
      </c>
      <c r="B307" t="s">
        <v>522</v>
      </c>
      <c r="C307" t="s">
        <v>583</v>
      </c>
      <c r="D307" t="s">
        <v>583</v>
      </c>
      <c r="E307" t="s">
        <v>60</v>
      </c>
      <c r="G307" t="s">
        <v>524</v>
      </c>
      <c r="H307" t="s">
        <v>633</v>
      </c>
      <c r="I307" t="s">
        <v>634</v>
      </c>
      <c r="J307">
        <v>1</v>
      </c>
      <c r="L307" t="s">
        <v>62</v>
      </c>
      <c r="M307" t="s">
        <v>76</v>
      </c>
      <c r="N307">
        <v>5</v>
      </c>
      <c r="O307">
        <v>80</v>
      </c>
      <c r="P307">
        <v>3</v>
      </c>
      <c r="Q307">
        <v>90.5</v>
      </c>
      <c r="R307">
        <f t="shared" si="21"/>
        <v>4</v>
      </c>
      <c r="S307">
        <f t="shared" si="22"/>
        <v>362</v>
      </c>
      <c r="U307">
        <f t="shared" si="20"/>
        <v>362</v>
      </c>
      <c r="V307">
        <f t="shared" si="23"/>
        <v>362000</v>
      </c>
      <c r="W307">
        <f t="shared" si="24"/>
        <v>30166.666666666668</v>
      </c>
    </row>
    <row r="308" spans="1:23" x14ac:dyDescent="0.25">
      <c r="A308" t="s">
        <v>59</v>
      </c>
      <c r="B308" t="s">
        <v>522</v>
      </c>
      <c r="C308" t="s">
        <v>583</v>
      </c>
      <c r="D308" t="s">
        <v>583</v>
      </c>
      <c r="E308" t="s">
        <v>60</v>
      </c>
      <c r="G308" t="s">
        <v>524</v>
      </c>
      <c r="H308" t="s">
        <v>635</v>
      </c>
      <c r="I308" t="s">
        <v>636</v>
      </c>
      <c r="J308">
        <v>1</v>
      </c>
      <c r="L308" t="s">
        <v>62</v>
      </c>
      <c r="M308" t="s">
        <v>76</v>
      </c>
      <c r="N308">
        <v>5</v>
      </c>
      <c r="O308">
        <v>80</v>
      </c>
      <c r="P308">
        <v>5</v>
      </c>
      <c r="Q308">
        <v>90.5</v>
      </c>
      <c r="R308">
        <f t="shared" si="21"/>
        <v>6.666666666666667</v>
      </c>
      <c r="S308">
        <f t="shared" si="22"/>
        <v>603.33333333333337</v>
      </c>
      <c r="U308">
        <f t="shared" si="20"/>
        <v>603.33333333333337</v>
      </c>
      <c r="V308">
        <f t="shared" si="23"/>
        <v>603333.33333333337</v>
      </c>
      <c r="W308">
        <f t="shared" si="24"/>
        <v>50277.777777777781</v>
      </c>
    </row>
    <row r="309" spans="1:23" x14ac:dyDescent="0.25">
      <c r="A309" t="s">
        <v>59</v>
      </c>
      <c r="B309" t="s">
        <v>522</v>
      </c>
      <c r="C309" t="s">
        <v>583</v>
      </c>
      <c r="D309" t="s">
        <v>583</v>
      </c>
      <c r="E309" t="s">
        <v>60</v>
      </c>
      <c r="G309" t="s">
        <v>524</v>
      </c>
      <c r="H309" t="s">
        <v>637</v>
      </c>
      <c r="I309" t="s">
        <v>638</v>
      </c>
      <c r="J309">
        <v>1</v>
      </c>
      <c r="L309" t="s">
        <v>62</v>
      </c>
      <c r="M309" t="s">
        <v>76</v>
      </c>
      <c r="N309">
        <v>5</v>
      </c>
      <c r="O309">
        <v>80</v>
      </c>
      <c r="P309">
        <v>1.5</v>
      </c>
      <c r="Q309">
        <v>90.5</v>
      </c>
      <c r="R309">
        <f t="shared" si="21"/>
        <v>2</v>
      </c>
      <c r="S309">
        <f t="shared" si="22"/>
        <v>181</v>
      </c>
      <c r="U309">
        <f t="shared" si="20"/>
        <v>181</v>
      </c>
      <c r="V309">
        <f t="shared" si="23"/>
        <v>181000</v>
      </c>
      <c r="W309">
        <f t="shared" si="24"/>
        <v>15083.333333333334</v>
      </c>
    </row>
    <row r="310" spans="1:23" x14ac:dyDescent="0.25">
      <c r="A310" t="s">
        <v>59</v>
      </c>
      <c r="B310" t="s">
        <v>522</v>
      </c>
      <c r="C310" t="s">
        <v>583</v>
      </c>
      <c r="D310" t="s">
        <v>583</v>
      </c>
      <c r="E310" t="s">
        <v>60</v>
      </c>
      <c r="G310" t="s">
        <v>524</v>
      </c>
      <c r="H310" t="s">
        <v>639</v>
      </c>
      <c r="I310" t="s">
        <v>640</v>
      </c>
      <c r="J310">
        <v>1</v>
      </c>
      <c r="L310" t="s">
        <v>62</v>
      </c>
      <c r="M310" t="s">
        <v>76</v>
      </c>
      <c r="N310">
        <v>5</v>
      </c>
      <c r="O310">
        <v>80</v>
      </c>
      <c r="P310">
        <v>6</v>
      </c>
      <c r="Q310">
        <v>90.5</v>
      </c>
      <c r="R310">
        <f t="shared" si="21"/>
        <v>8</v>
      </c>
      <c r="S310">
        <f t="shared" si="22"/>
        <v>724</v>
      </c>
      <c r="U310">
        <f t="shared" si="20"/>
        <v>724</v>
      </c>
      <c r="V310">
        <f t="shared" si="23"/>
        <v>724000</v>
      </c>
      <c r="W310">
        <f t="shared" si="24"/>
        <v>60333.333333333336</v>
      </c>
    </row>
    <row r="311" spans="1:23" x14ac:dyDescent="0.25">
      <c r="A311" t="s">
        <v>59</v>
      </c>
      <c r="B311" t="s">
        <v>522</v>
      </c>
      <c r="C311" t="s">
        <v>583</v>
      </c>
      <c r="D311" t="s">
        <v>583</v>
      </c>
      <c r="E311" t="s">
        <v>60</v>
      </c>
      <c r="G311" t="s">
        <v>524</v>
      </c>
      <c r="H311" t="s">
        <v>641</v>
      </c>
      <c r="I311" t="s">
        <v>642</v>
      </c>
      <c r="J311">
        <v>1</v>
      </c>
      <c r="L311" t="s">
        <v>62</v>
      </c>
      <c r="M311" t="s">
        <v>76</v>
      </c>
      <c r="N311">
        <v>5</v>
      </c>
      <c r="O311">
        <v>80</v>
      </c>
      <c r="P311">
        <v>2</v>
      </c>
      <c r="Q311">
        <v>90.5</v>
      </c>
      <c r="R311">
        <f t="shared" si="21"/>
        <v>2.6666666666666665</v>
      </c>
      <c r="S311">
        <f t="shared" si="22"/>
        <v>241.33333333333331</v>
      </c>
      <c r="U311">
        <f t="shared" si="20"/>
        <v>241.33333333333331</v>
      </c>
      <c r="V311">
        <f t="shared" si="23"/>
        <v>241333.33333333331</v>
      </c>
      <c r="W311">
        <f t="shared" si="24"/>
        <v>20111.111111111109</v>
      </c>
    </row>
    <row r="312" spans="1:23" x14ac:dyDescent="0.25">
      <c r="A312" t="s">
        <v>59</v>
      </c>
      <c r="B312" t="s">
        <v>522</v>
      </c>
      <c r="C312" t="s">
        <v>583</v>
      </c>
      <c r="D312" t="s">
        <v>583</v>
      </c>
      <c r="E312" t="s">
        <v>60</v>
      </c>
      <c r="G312" t="s">
        <v>524</v>
      </c>
      <c r="H312" t="s">
        <v>643</v>
      </c>
      <c r="I312" t="s">
        <v>644</v>
      </c>
      <c r="J312">
        <v>1</v>
      </c>
      <c r="L312" t="s">
        <v>62</v>
      </c>
      <c r="M312" t="s">
        <v>76</v>
      </c>
      <c r="N312">
        <v>5</v>
      </c>
      <c r="O312">
        <v>80</v>
      </c>
      <c r="P312">
        <v>3</v>
      </c>
      <c r="Q312">
        <v>90.5</v>
      </c>
      <c r="R312">
        <f t="shared" si="21"/>
        <v>4</v>
      </c>
      <c r="S312">
        <f t="shared" si="22"/>
        <v>362</v>
      </c>
      <c r="U312">
        <f t="shared" si="20"/>
        <v>362</v>
      </c>
      <c r="V312">
        <f t="shared" si="23"/>
        <v>362000</v>
      </c>
      <c r="W312">
        <f t="shared" si="24"/>
        <v>30166.666666666668</v>
      </c>
    </row>
    <row r="313" spans="1:23" x14ac:dyDescent="0.25">
      <c r="A313" t="s">
        <v>59</v>
      </c>
      <c r="B313" t="s">
        <v>522</v>
      </c>
      <c r="C313" t="s">
        <v>583</v>
      </c>
      <c r="D313" t="s">
        <v>583</v>
      </c>
      <c r="E313" t="s">
        <v>60</v>
      </c>
      <c r="G313" t="s">
        <v>524</v>
      </c>
      <c r="H313" t="s">
        <v>645</v>
      </c>
      <c r="I313" t="s">
        <v>646</v>
      </c>
      <c r="J313">
        <v>1</v>
      </c>
      <c r="L313" t="s">
        <v>62</v>
      </c>
      <c r="M313" t="s">
        <v>76</v>
      </c>
      <c r="N313">
        <v>5</v>
      </c>
      <c r="O313">
        <v>80</v>
      </c>
      <c r="P313">
        <v>5</v>
      </c>
      <c r="Q313">
        <v>90.5</v>
      </c>
      <c r="R313">
        <f t="shared" si="21"/>
        <v>6.666666666666667</v>
      </c>
      <c r="S313">
        <f t="shared" si="22"/>
        <v>603.33333333333337</v>
      </c>
      <c r="U313">
        <f t="shared" ref="U313:U376" si="25">S313+T313</f>
        <v>603.33333333333337</v>
      </c>
      <c r="V313">
        <f t="shared" si="23"/>
        <v>603333.33333333337</v>
      </c>
      <c r="W313">
        <f t="shared" si="24"/>
        <v>50277.777777777781</v>
      </c>
    </row>
    <row r="314" spans="1:23" x14ac:dyDescent="0.25">
      <c r="A314" t="s">
        <v>59</v>
      </c>
      <c r="B314" t="s">
        <v>522</v>
      </c>
      <c r="C314" t="s">
        <v>583</v>
      </c>
      <c r="D314" t="s">
        <v>583</v>
      </c>
      <c r="E314" t="s">
        <v>60</v>
      </c>
      <c r="G314" t="s">
        <v>69</v>
      </c>
      <c r="H314" t="s">
        <v>647</v>
      </c>
      <c r="I314" t="s">
        <v>648</v>
      </c>
      <c r="J314">
        <v>1</v>
      </c>
      <c r="L314" t="s">
        <v>62</v>
      </c>
      <c r="M314" t="s">
        <v>76</v>
      </c>
      <c r="N314">
        <v>5</v>
      </c>
      <c r="O314">
        <v>80</v>
      </c>
      <c r="P314">
        <v>3</v>
      </c>
      <c r="Q314">
        <v>87.45</v>
      </c>
      <c r="R314">
        <f t="shared" si="21"/>
        <v>4</v>
      </c>
      <c r="S314">
        <f t="shared" si="22"/>
        <v>349.8</v>
      </c>
      <c r="U314">
        <f t="shared" si="25"/>
        <v>349.8</v>
      </c>
      <c r="V314">
        <f t="shared" si="23"/>
        <v>349800</v>
      </c>
      <c r="W314">
        <f t="shared" si="24"/>
        <v>29150</v>
      </c>
    </row>
    <row r="315" spans="1:23" x14ac:dyDescent="0.25">
      <c r="A315" t="s">
        <v>59</v>
      </c>
      <c r="B315" t="s">
        <v>522</v>
      </c>
      <c r="C315" t="s">
        <v>583</v>
      </c>
      <c r="D315" t="s">
        <v>583</v>
      </c>
      <c r="E315" t="s">
        <v>60</v>
      </c>
      <c r="G315" t="s">
        <v>524</v>
      </c>
      <c r="H315" t="s">
        <v>649</v>
      </c>
      <c r="I315" t="s">
        <v>650</v>
      </c>
      <c r="J315">
        <v>1</v>
      </c>
      <c r="L315" t="s">
        <v>62</v>
      </c>
      <c r="M315" t="s">
        <v>76</v>
      </c>
      <c r="N315">
        <v>5</v>
      </c>
      <c r="O315">
        <v>80</v>
      </c>
      <c r="P315">
        <v>1.5</v>
      </c>
      <c r="Q315">
        <v>90.5</v>
      </c>
      <c r="R315">
        <f t="shared" si="21"/>
        <v>2</v>
      </c>
      <c r="S315">
        <f t="shared" si="22"/>
        <v>181</v>
      </c>
      <c r="U315">
        <f t="shared" si="25"/>
        <v>181</v>
      </c>
      <c r="V315">
        <f t="shared" si="23"/>
        <v>181000</v>
      </c>
      <c r="W315">
        <f t="shared" si="24"/>
        <v>15083.333333333334</v>
      </c>
    </row>
    <row r="316" spans="1:23" x14ac:dyDescent="0.25">
      <c r="A316" t="s">
        <v>59</v>
      </c>
      <c r="B316" t="s">
        <v>522</v>
      </c>
      <c r="C316" t="s">
        <v>583</v>
      </c>
      <c r="D316" t="s">
        <v>583</v>
      </c>
      <c r="E316" t="s">
        <v>60</v>
      </c>
      <c r="G316" t="s">
        <v>524</v>
      </c>
      <c r="H316" t="s">
        <v>649</v>
      </c>
      <c r="I316" t="s">
        <v>650</v>
      </c>
      <c r="J316">
        <v>1</v>
      </c>
      <c r="L316" t="s">
        <v>62</v>
      </c>
      <c r="M316" t="s">
        <v>63</v>
      </c>
      <c r="N316">
        <v>6</v>
      </c>
      <c r="O316">
        <v>76</v>
      </c>
      <c r="P316">
        <v>1.5</v>
      </c>
      <c r="Q316">
        <v>90.5</v>
      </c>
      <c r="R316">
        <f t="shared" si="21"/>
        <v>1.9</v>
      </c>
      <c r="S316">
        <f t="shared" si="22"/>
        <v>171.95</v>
      </c>
      <c r="U316">
        <f t="shared" si="25"/>
        <v>171.95</v>
      </c>
      <c r="V316">
        <f t="shared" si="23"/>
        <v>171950</v>
      </c>
      <c r="W316">
        <f t="shared" si="24"/>
        <v>14329.166666666666</v>
      </c>
    </row>
    <row r="317" spans="1:23" x14ac:dyDescent="0.25">
      <c r="A317" t="s">
        <v>59</v>
      </c>
      <c r="B317" t="s">
        <v>522</v>
      </c>
      <c r="C317" t="s">
        <v>583</v>
      </c>
      <c r="D317" t="s">
        <v>583</v>
      </c>
      <c r="E317" t="s">
        <v>60</v>
      </c>
      <c r="G317" t="s">
        <v>524</v>
      </c>
      <c r="H317" t="s">
        <v>651</v>
      </c>
      <c r="I317" t="s">
        <v>652</v>
      </c>
      <c r="J317">
        <v>1</v>
      </c>
      <c r="L317" t="s">
        <v>62</v>
      </c>
      <c r="M317" t="s">
        <v>63</v>
      </c>
      <c r="N317">
        <v>6</v>
      </c>
      <c r="O317">
        <v>76</v>
      </c>
      <c r="P317">
        <v>3</v>
      </c>
      <c r="Q317">
        <v>90.5</v>
      </c>
      <c r="R317">
        <f t="shared" si="21"/>
        <v>3.8</v>
      </c>
      <c r="S317">
        <f t="shared" si="22"/>
        <v>343.9</v>
      </c>
      <c r="U317">
        <f t="shared" si="25"/>
        <v>343.9</v>
      </c>
      <c r="V317">
        <f t="shared" si="23"/>
        <v>343900</v>
      </c>
      <c r="W317">
        <f t="shared" si="24"/>
        <v>28658.333333333332</v>
      </c>
    </row>
    <row r="318" spans="1:23" x14ac:dyDescent="0.25">
      <c r="A318" t="s">
        <v>59</v>
      </c>
      <c r="B318" t="s">
        <v>522</v>
      </c>
      <c r="C318" t="s">
        <v>583</v>
      </c>
      <c r="D318" t="s">
        <v>583</v>
      </c>
      <c r="E318" t="s">
        <v>60</v>
      </c>
      <c r="G318" t="s">
        <v>524</v>
      </c>
      <c r="H318" t="s">
        <v>653</v>
      </c>
      <c r="I318" t="s">
        <v>654</v>
      </c>
      <c r="J318">
        <v>1</v>
      </c>
      <c r="L318" t="s">
        <v>62</v>
      </c>
      <c r="M318" t="s">
        <v>63</v>
      </c>
      <c r="N318">
        <v>6</v>
      </c>
      <c r="O318">
        <v>76</v>
      </c>
      <c r="P318">
        <v>11</v>
      </c>
      <c r="Q318">
        <v>90.5</v>
      </c>
      <c r="R318">
        <f t="shared" si="21"/>
        <v>13.933333333333334</v>
      </c>
      <c r="S318">
        <f t="shared" si="22"/>
        <v>1260.9666666666667</v>
      </c>
      <c r="U318">
        <f t="shared" si="25"/>
        <v>1260.9666666666667</v>
      </c>
      <c r="V318">
        <f t="shared" si="23"/>
        <v>1260966.6666666667</v>
      </c>
      <c r="W318">
        <f t="shared" si="24"/>
        <v>105080.55555555556</v>
      </c>
    </row>
    <row r="319" spans="1:23" x14ac:dyDescent="0.25">
      <c r="A319" t="s">
        <v>59</v>
      </c>
      <c r="B319" t="s">
        <v>522</v>
      </c>
      <c r="C319" t="s">
        <v>583</v>
      </c>
      <c r="D319" t="s">
        <v>583</v>
      </c>
      <c r="E319" t="s">
        <v>60</v>
      </c>
      <c r="G319" t="s">
        <v>524</v>
      </c>
      <c r="H319" t="s">
        <v>655</v>
      </c>
      <c r="I319" t="s">
        <v>656</v>
      </c>
      <c r="J319">
        <v>1</v>
      </c>
      <c r="L319" t="s">
        <v>62</v>
      </c>
      <c r="M319" t="s">
        <v>63</v>
      </c>
      <c r="N319">
        <v>6</v>
      </c>
      <c r="O319">
        <v>76</v>
      </c>
      <c r="P319">
        <v>3</v>
      </c>
      <c r="Q319">
        <v>90.5</v>
      </c>
      <c r="R319">
        <f t="shared" si="21"/>
        <v>3.8</v>
      </c>
      <c r="S319">
        <f t="shared" si="22"/>
        <v>343.9</v>
      </c>
      <c r="U319">
        <f t="shared" si="25"/>
        <v>343.9</v>
      </c>
      <c r="V319">
        <f t="shared" si="23"/>
        <v>343900</v>
      </c>
      <c r="W319">
        <f t="shared" si="24"/>
        <v>28658.333333333332</v>
      </c>
    </row>
    <row r="320" spans="1:23" x14ac:dyDescent="0.25">
      <c r="A320" t="s">
        <v>59</v>
      </c>
      <c r="B320" t="s">
        <v>522</v>
      </c>
      <c r="C320" t="s">
        <v>583</v>
      </c>
      <c r="D320" t="s">
        <v>583</v>
      </c>
      <c r="E320" t="s">
        <v>60</v>
      </c>
      <c r="G320" t="s">
        <v>524</v>
      </c>
      <c r="H320" t="s">
        <v>657</v>
      </c>
      <c r="I320" t="s">
        <v>658</v>
      </c>
      <c r="J320">
        <v>1</v>
      </c>
      <c r="L320" t="s">
        <v>62</v>
      </c>
      <c r="M320" t="s">
        <v>63</v>
      </c>
      <c r="N320">
        <v>6</v>
      </c>
      <c r="O320">
        <v>76</v>
      </c>
      <c r="P320">
        <v>3</v>
      </c>
      <c r="Q320">
        <v>90.5</v>
      </c>
      <c r="R320">
        <f t="shared" si="21"/>
        <v>3.8</v>
      </c>
      <c r="S320">
        <f t="shared" si="22"/>
        <v>343.9</v>
      </c>
      <c r="U320">
        <f t="shared" si="25"/>
        <v>343.9</v>
      </c>
      <c r="V320">
        <f t="shared" si="23"/>
        <v>343900</v>
      </c>
      <c r="W320">
        <f t="shared" si="24"/>
        <v>28658.333333333332</v>
      </c>
    </row>
    <row r="321" spans="1:34" x14ac:dyDescent="0.25">
      <c r="A321" t="s">
        <v>59</v>
      </c>
      <c r="B321" t="s">
        <v>522</v>
      </c>
      <c r="C321" t="s">
        <v>583</v>
      </c>
      <c r="D321" t="s">
        <v>583</v>
      </c>
      <c r="E321" t="s">
        <v>60</v>
      </c>
      <c r="G321" t="s">
        <v>524</v>
      </c>
      <c r="H321" t="s">
        <v>659</v>
      </c>
      <c r="I321" t="s">
        <v>660</v>
      </c>
      <c r="J321">
        <v>1</v>
      </c>
      <c r="L321" t="s">
        <v>62</v>
      </c>
      <c r="M321" t="s">
        <v>63</v>
      </c>
      <c r="N321">
        <v>6</v>
      </c>
      <c r="O321">
        <v>76</v>
      </c>
      <c r="P321">
        <v>4</v>
      </c>
      <c r="Q321">
        <v>90.5</v>
      </c>
      <c r="R321">
        <f t="shared" si="21"/>
        <v>5.0666666666666664</v>
      </c>
      <c r="S321">
        <f t="shared" si="22"/>
        <v>458.5333333333333</v>
      </c>
      <c r="U321">
        <f t="shared" si="25"/>
        <v>458.5333333333333</v>
      </c>
      <c r="V321">
        <f t="shared" si="23"/>
        <v>458533.33333333331</v>
      </c>
      <c r="W321">
        <f t="shared" si="24"/>
        <v>38211.111111111109</v>
      </c>
    </row>
    <row r="322" spans="1:34" x14ac:dyDescent="0.25">
      <c r="A322" t="s">
        <v>59</v>
      </c>
      <c r="B322" t="s">
        <v>522</v>
      </c>
      <c r="C322" t="s">
        <v>583</v>
      </c>
      <c r="D322" t="s">
        <v>583</v>
      </c>
      <c r="E322" t="s">
        <v>60</v>
      </c>
      <c r="G322" t="s">
        <v>524</v>
      </c>
      <c r="H322" t="s">
        <v>661</v>
      </c>
      <c r="I322" t="s">
        <v>662</v>
      </c>
      <c r="J322">
        <v>1</v>
      </c>
      <c r="L322" t="s">
        <v>62</v>
      </c>
      <c r="M322" t="s">
        <v>63</v>
      </c>
      <c r="N322">
        <v>6</v>
      </c>
      <c r="O322">
        <v>76</v>
      </c>
      <c r="P322">
        <v>1.5</v>
      </c>
      <c r="Q322">
        <v>90.5</v>
      </c>
      <c r="R322">
        <f t="shared" ref="R322:R385" si="26">O322*P322/60*J322</f>
        <v>1.9</v>
      </c>
      <c r="S322">
        <f t="shared" ref="S322:S385" si="27">Q322*R322</f>
        <v>171.95</v>
      </c>
      <c r="U322">
        <f t="shared" si="25"/>
        <v>171.95</v>
      </c>
      <c r="V322">
        <f t="shared" ref="V322:V385" si="28">U322*1000</f>
        <v>171950</v>
      </c>
      <c r="W322">
        <f t="shared" ref="W322:W385" si="29">V322/12</f>
        <v>14329.166666666666</v>
      </c>
    </row>
    <row r="323" spans="1:34" x14ac:dyDescent="0.25">
      <c r="A323" t="s">
        <v>59</v>
      </c>
      <c r="B323" t="s">
        <v>522</v>
      </c>
      <c r="C323" t="s">
        <v>583</v>
      </c>
      <c r="D323" t="s">
        <v>583</v>
      </c>
      <c r="E323" t="s">
        <v>60</v>
      </c>
      <c r="G323" t="s">
        <v>524</v>
      </c>
      <c r="H323" t="s">
        <v>663</v>
      </c>
      <c r="I323" t="s">
        <v>664</v>
      </c>
      <c r="J323">
        <v>1</v>
      </c>
      <c r="L323" t="s">
        <v>62</v>
      </c>
      <c r="M323" t="s">
        <v>63</v>
      </c>
      <c r="N323">
        <v>6</v>
      </c>
      <c r="O323">
        <v>76</v>
      </c>
      <c r="P323">
        <v>1.5</v>
      </c>
      <c r="Q323">
        <v>90.5</v>
      </c>
      <c r="R323">
        <f t="shared" si="26"/>
        <v>1.9</v>
      </c>
      <c r="S323">
        <f t="shared" si="27"/>
        <v>171.95</v>
      </c>
      <c r="U323">
        <f t="shared" si="25"/>
        <v>171.95</v>
      </c>
      <c r="V323">
        <f t="shared" si="28"/>
        <v>171950</v>
      </c>
      <c r="W323">
        <f t="shared" si="29"/>
        <v>14329.166666666666</v>
      </c>
    </row>
    <row r="324" spans="1:34" x14ac:dyDescent="0.25">
      <c r="A324" t="s">
        <v>59</v>
      </c>
      <c r="B324" t="s">
        <v>522</v>
      </c>
      <c r="C324" t="s">
        <v>583</v>
      </c>
      <c r="D324" t="s">
        <v>583</v>
      </c>
      <c r="E324" t="s">
        <v>60</v>
      </c>
      <c r="G324" t="s">
        <v>524</v>
      </c>
      <c r="H324" t="s">
        <v>665</v>
      </c>
      <c r="I324" t="s">
        <v>666</v>
      </c>
      <c r="J324">
        <v>1</v>
      </c>
      <c r="L324" t="s">
        <v>62</v>
      </c>
      <c r="M324" t="s">
        <v>63</v>
      </c>
      <c r="N324">
        <v>6</v>
      </c>
      <c r="O324">
        <v>76</v>
      </c>
      <c r="P324">
        <v>1.5</v>
      </c>
      <c r="Q324">
        <v>90.5</v>
      </c>
      <c r="R324">
        <f t="shared" si="26"/>
        <v>1.9</v>
      </c>
      <c r="S324">
        <f t="shared" si="27"/>
        <v>171.95</v>
      </c>
      <c r="U324">
        <f t="shared" si="25"/>
        <v>171.95</v>
      </c>
      <c r="V324">
        <f t="shared" si="28"/>
        <v>171950</v>
      </c>
      <c r="W324">
        <f t="shared" si="29"/>
        <v>14329.166666666666</v>
      </c>
    </row>
    <row r="325" spans="1:34" x14ac:dyDescent="0.25">
      <c r="A325" t="s">
        <v>59</v>
      </c>
      <c r="B325" t="s">
        <v>522</v>
      </c>
      <c r="C325" t="s">
        <v>583</v>
      </c>
      <c r="D325" t="s">
        <v>583</v>
      </c>
      <c r="E325" t="s">
        <v>60</v>
      </c>
      <c r="G325" t="s">
        <v>524</v>
      </c>
      <c r="H325" t="s">
        <v>667</v>
      </c>
      <c r="I325" t="s">
        <v>668</v>
      </c>
      <c r="J325">
        <v>1</v>
      </c>
      <c r="L325" t="s">
        <v>62</v>
      </c>
      <c r="M325" t="s">
        <v>76</v>
      </c>
      <c r="N325">
        <v>7</v>
      </c>
      <c r="O325">
        <v>72</v>
      </c>
      <c r="P325">
        <v>3</v>
      </c>
      <c r="Q325">
        <v>90.5</v>
      </c>
      <c r="R325">
        <f t="shared" si="26"/>
        <v>3.6</v>
      </c>
      <c r="S325">
        <f t="shared" si="27"/>
        <v>325.8</v>
      </c>
      <c r="U325">
        <f t="shared" si="25"/>
        <v>325.8</v>
      </c>
      <c r="V325">
        <f t="shared" si="28"/>
        <v>325800</v>
      </c>
      <c r="W325">
        <f t="shared" si="29"/>
        <v>27150</v>
      </c>
    </row>
    <row r="326" spans="1:34" x14ac:dyDescent="0.25">
      <c r="A326" t="s">
        <v>59</v>
      </c>
      <c r="B326" t="s">
        <v>522</v>
      </c>
      <c r="C326" t="s">
        <v>583</v>
      </c>
      <c r="D326" t="s">
        <v>583</v>
      </c>
      <c r="E326" t="s">
        <v>60</v>
      </c>
      <c r="G326" t="s">
        <v>524</v>
      </c>
      <c r="H326" t="s">
        <v>669</v>
      </c>
      <c r="I326" t="s">
        <v>670</v>
      </c>
      <c r="J326">
        <v>1</v>
      </c>
      <c r="L326" t="s">
        <v>62</v>
      </c>
      <c r="M326" t="s">
        <v>76</v>
      </c>
      <c r="N326">
        <v>7</v>
      </c>
      <c r="O326">
        <v>72</v>
      </c>
      <c r="P326">
        <v>3</v>
      </c>
      <c r="Q326">
        <v>90.5</v>
      </c>
      <c r="R326">
        <f t="shared" si="26"/>
        <v>3.6</v>
      </c>
      <c r="S326">
        <f t="shared" si="27"/>
        <v>325.8</v>
      </c>
      <c r="U326">
        <f t="shared" si="25"/>
        <v>325.8</v>
      </c>
      <c r="V326">
        <f t="shared" si="28"/>
        <v>325800</v>
      </c>
      <c r="W326">
        <f t="shared" si="29"/>
        <v>27150</v>
      </c>
    </row>
    <row r="327" spans="1:34" x14ac:dyDescent="0.25">
      <c r="A327" t="s">
        <v>59</v>
      </c>
      <c r="B327" t="s">
        <v>522</v>
      </c>
      <c r="C327" t="s">
        <v>583</v>
      </c>
      <c r="D327" t="s">
        <v>583</v>
      </c>
      <c r="E327" t="s">
        <v>60</v>
      </c>
      <c r="G327" t="s">
        <v>524</v>
      </c>
      <c r="H327" t="s">
        <v>671</v>
      </c>
      <c r="I327" t="s">
        <v>672</v>
      </c>
      <c r="J327">
        <v>1</v>
      </c>
      <c r="L327" t="s">
        <v>62</v>
      </c>
      <c r="M327" t="s">
        <v>76</v>
      </c>
      <c r="N327">
        <v>7</v>
      </c>
      <c r="O327">
        <v>72</v>
      </c>
      <c r="P327">
        <v>1.5</v>
      </c>
      <c r="Q327">
        <v>90.5</v>
      </c>
      <c r="R327">
        <f t="shared" si="26"/>
        <v>1.8</v>
      </c>
      <c r="S327">
        <f t="shared" si="27"/>
        <v>162.9</v>
      </c>
      <c r="U327">
        <f t="shared" si="25"/>
        <v>162.9</v>
      </c>
      <c r="V327">
        <f t="shared" si="28"/>
        <v>162900</v>
      </c>
      <c r="W327">
        <f t="shared" si="29"/>
        <v>13575</v>
      </c>
    </row>
    <row r="328" spans="1:34" x14ac:dyDescent="0.25">
      <c r="A328" t="s">
        <v>59</v>
      </c>
      <c r="B328" t="s">
        <v>522</v>
      </c>
      <c r="C328" t="s">
        <v>583</v>
      </c>
      <c r="D328" t="s">
        <v>583</v>
      </c>
      <c r="E328" t="s">
        <v>60</v>
      </c>
      <c r="G328" t="s">
        <v>524</v>
      </c>
      <c r="H328" t="s">
        <v>673</v>
      </c>
      <c r="I328" t="s">
        <v>674</v>
      </c>
      <c r="J328">
        <v>1</v>
      </c>
      <c r="L328" t="s">
        <v>62</v>
      </c>
      <c r="M328" t="s">
        <v>76</v>
      </c>
      <c r="N328">
        <v>7</v>
      </c>
      <c r="O328">
        <v>72</v>
      </c>
      <c r="P328">
        <v>12</v>
      </c>
      <c r="Q328">
        <v>90.5</v>
      </c>
      <c r="R328">
        <f t="shared" si="26"/>
        <v>14.4</v>
      </c>
      <c r="S328">
        <f t="shared" si="27"/>
        <v>1303.2</v>
      </c>
      <c r="U328">
        <f t="shared" si="25"/>
        <v>1303.2</v>
      </c>
      <c r="V328">
        <f t="shared" si="28"/>
        <v>1303200</v>
      </c>
      <c r="W328">
        <f t="shared" si="29"/>
        <v>108600</v>
      </c>
    </row>
    <row r="329" spans="1:34" x14ac:dyDescent="0.25">
      <c r="A329" t="s">
        <v>59</v>
      </c>
      <c r="B329" t="s">
        <v>522</v>
      </c>
      <c r="C329" t="s">
        <v>583</v>
      </c>
      <c r="D329" t="s">
        <v>583</v>
      </c>
      <c r="E329" t="s">
        <v>60</v>
      </c>
      <c r="G329" t="s">
        <v>524</v>
      </c>
      <c r="H329" t="s">
        <v>675</v>
      </c>
      <c r="I329" t="s">
        <v>676</v>
      </c>
      <c r="J329">
        <v>1</v>
      </c>
      <c r="L329" t="s">
        <v>62</v>
      </c>
      <c r="M329" t="s">
        <v>76</v>
      </c>
      <c r="N329">
        <v>7</v>
      </c>
      <c r="O329">
        <v>72</v>
      </c>
      <c r="P329">
        <v>3</v>
      </c>
      <c r="Q329">
        <v>90.5</v>
      </c>
      <c r="R329">
        <f t="shared" si="26"/>
        <v>3.6</v>
      </c>
      <c r="S329">
        <f t="shared" si="27"/>
        <v>325.8</v>
      </c>
      <c r="U329">
        <f t="shared" si="25"/>
        <v>325.8</v>
      </c>
      <c r="V329">
        <f t="shared" si="28"/>
        <v>325800</v>
      </c>
      <c r="W329">
        <f t="shared" si="29"/>
        <v>27150</v>
      </c>
    </row>
    <row r="330" spans="1:34" x14ac:dyDescent="0.25">
      <c r="A330" t="s">
        <v>59</v>
      </c>
      <c r="B330" t="s">
        <v>522</v>
      </c>
      <c r="C330" t="s">
        <v>583</v>
      </c>
      <c r="D330" t="s">
        <v>583</v>
      </c>
      <c r="E330" t="s">
        <v>60</v>
      </c>
      <c r="G330" t="s">
        <v>524</v>
      </c>
      <c r="H330" t="s">
        <v>677</v>
      </c>
      <c r="I330" t="s">
        <v>678</v>
      </c>
      <c r="J330">
        <v>1</v>
      </c>
      <c r="L330" t="s">
        <v>62</v>
      </c>
      <c r="M330" t="s">
        <v>76</v>
      </c>
      <c r="N330">
        <v>7</v>
      </c>
      <c r="O330">
        <v>72</v>
      </c>
      <c r="P330">
        <v>1.5</v>
      </c>
      <c r="Q330">
        <v>90.5</v>
      </c>
      <c r="R330">
        <f t="shared" si="26"/>
        <v>1.8</v>
      </c>
      <c r="S330">
        <f t="shared" si="27"/>
        <v>162.9</v>
      </c>
      <c r="U330">
        <f t="shared" si="25"/>
        <v>162.9</v>
      </c>
      <c r="V330">
        <f t="shared" si="28"/>
        <v>162900</v>
      </c>
      <c r="W330">
        <f t="shared" si="29"/>
        <v>13575</v>
      </c>
    </row>
    <row r="331" spans="1:34" x14ac:dyDescent="0.25">
      <c r="A331" t="s">
        <v>59</v>
      </c>
      <c r="B331" t="s">
        <v>522</v>
      </c>
      <c r="C331" t="s">
        <v>583</v>
      </c>
      <c r="D331" t="s">
        <v>583</v>
      </c>
      <c r="E331" t="s">
        <v>60</v>
      </c>
      <c r="G331" t="s">
        <v>524</v>
      </c>
      <c r="H331" t="s">
        <v>679</v>
      </c>
      <c r="I331" t="s">
        <v>680</v>
      </c>
      <c r="J331">
        <v>1</v>
      </c>
      <c r="L331" t="s">
        <v>62</v>
      </c>
      <c r="M331" t="s">
        <v>76</v>
      </c>
      <c r="N331">
        <v>7</v>
      </c>
      <c r="O331">
        <v>72</v>
      </c>
      <c r="P331">
        <v>6</v>
      </c>
      <c r="Q331">
        <v>90.5</v>
      </c>
      <c r="R331">
        <f t="shared" si="26"/>
        <v>7.2</v>
      </c>
      <c r="S331">
        <f t="shared" si="27"/>
        <v>651.6</v>
      </c>
      <c r="U331">
        <f t="shared" si="25"/>
        <v>651.6</v>
      </c>
      <c r="V331">
        <f t="shared" si="28"/>
        <v>651600</v>
      </c>
      <c r="W331">
        <f t="shared" si="29"/>
        <v>54300</v>
      </c>
    </row>
    <row r="332" spans="1:34" x14ac:dyDescent="0.25">
      <c r="A332" t="s">
        <v>59</v>
      </c>
      <c r="B332" t="s">
        <v>522</v>
      </c>
      <c r="C332" t="s">
        <v>583</v>
      </c>
      <c r="D332" t="s">
        <v>583</v>
      </c>
      <c r="E332" t="s">
        <v>60</v>
      </c>
      <c r="G332" t="s">
        <v>524</v>
      </c>
      <c r="H332" t="s">
        <v>681</v>
      </c>
      <c r="I332" t="s">
        <v>682</v>
      </c>
      <c r="J332">
        <v>1</v>
      </c>
      <c r="L332" t="s">
        <v>62</v>
      </c>
      <c r="M332" t="s">
        <v>63</v>
      </c>
      <c r="N332">
        <v>8</v>
      </c>
      <c r="O332">
        <v>92</v>
      </c>
      <c r="P332">
        <v>1.5</v>
      </c>
      <c r="Q332">
        <v>90.5</v>
      </c>
      <c r="R332">
        <f t="shared" si="26"/>
        <v>2.2999999999999998</v>
      </c>
      <c r="S332">
        <f t="shared" si="27"/>
        <v>208.14999999999998</v>
      </c>
      <c r="T332">
        <v>0</v>
      </c>
      <c r="U332">
        <f t="shared" si="25"/>
        <v>208.14999999999998</v>
      </c>
      <c r="V332">
        <f t="shared" si="28"/>
        <v>208149.99999999997</v>
      </c>
      <c r="W332">
        <f t="shared" si="29"/>
        <v>17345.833333333332</v>
      </c>
      <c r="X332" t="s">
        <v>40</v>
      </c>
      <c r="Y332" t="s">
        <v>40</v>
      </c>
      <c r="Z332">
        <v>3093</v>
      </c>
      <c r="AA332">
        <v>3094</v>
      </c>
      <c r="AF332">
        <v>102</v>
      </c>
      <c r="AH332">
        <v>2019</v>
      </c>
    </row>
    <row r="333" spans="1:34" x14ac:dyDescent="0.25">
      <c r="A333" t="s">
        <v>59</v>
      </c>
      <c r="B333" t="s">
        <v>522</v>
      </c>
      <c r="C333" t="s">
        <v>583</v>
      </c>
      <c r="D333" t="s">
        <v>583</v>
      </c>
      <c r="E333" t="s">
        <v>60</v>
      </c>
      <c r="G333" t="s">
        <v>524</v>
      </c>
      <c r="H333" t="s">
        <v>683</v>
      </c>
      <c r="I333" t="s">
        <v>684</v>
      </c>
      <c r="J333">
        <v>1</v>
      </c>
      <c r="L333" t="s">
        <v>62</v>
      </c>
      <c r="M333" t="s">
        <v>63</v>
      </c>
      <c r="N333">
        <v>8</v>
      </c>
      <c r="O333">
        <v>92</v>
      </c>
      <c r="P333">
        <v>11.3</v>
      </c>
      <c r="Q333">
        <v>90.5</v>
      </c>
      <c r="R333">
        <f t="shared" si="26"/>
        <v>17.326666666666668</v>
      </c>
      <c r="S333">
        <f t="shared" si="27"/>
        <v>1568.0633333333335</v>
      </c>
      <c r="T333">
        <v>0</v>
      </c>
      <c r="U333">
        <f t="shared" si="25"/>
        <v>1568.0633333333335</v>
      </c>
      <c r="V333">
        <f t="shared" si="28"/>
        <v>1568063.3333333335</v>
      </c>
      <c r="W333">
        <f t="shared" si="29"/>
        <v>130671.94444444445</v>
      </c>
      <c r="X333" t="s">
        <v>40</v>
      </c>
      <c r="Y333" t="s">
        <v>40</v>
      </c>
      <c r="Z333">
        <v>3093</v>
      </c>
      <c r="AA333">
        <v>3094</v>
      </c>
      <c r="AF333">
        <v>102</v>
      </c>
      <c r="AH333">
        <v>2019</v>
      </c>
    </row>
    <row r="334" spans="1:34" x14ac:dyDescent="0.25">
      <c r="A334" t="s">
        <v>59</v>
      </c>
      <c r="B334" t="s">
        <v>522</v>
      </c>
      <c r="C334" t="s">
        <v>583</v>
      </c>
      <c r="D334" t="s">
        <v>583</v>
      </c>
      <c r="E334" t="s">
        <v>60</v>
      </c>
      <c r="G334" t="s">
        <v>524</v>
      </c>
      <c r="H334" t="s">
        <v>685</v>
      </c>
      <c r="I334" t="s">
        <v>686</v>
      </c>
      <c r="J334">
        <v>1</v>
      </c>
      <c r="L334" t="s">
        <v>62</v>
      </c>
      <c r="M334" t="s">
        <v>63</v>
      </c>
      <c r="N334">
        <v>8</v>
      </c>
      <c r="O334">
        <v>92</v>
      </c>
      <c r="P334">
        <v>10.5</v>
      </c>
      <c r="Q334">
        <v>90.5</v>
      </c>
      <c r="R334">
        <f t="shared" si="26"/>
        <v>16.100000000000001</v>
      </c>
      <c r="S334">
        <f t="shared" si="27"/>
        <v>1457.0500000000002</v>
      </c>
      <c r="T334">
        <v>0</v>
      </c>
      <c r="U334">
        <f t="shared" si="25"/>
        <v>1457.0500000000002</v>
      </c>
      <c r="V334">
        <f t="shared" si="28"/>
        <v>1457050.0000000002</v>
      </c>
      <c r="W334">
        <f t="shared" si="29"/>
        <v>121420.83333333336</v>
      </c>
      <c r="X334" t="s">
        <v>40</v>
      </c>
      <c r="Y334" t="s">
        <v>40</v>
      </c>
      <c r="Z334">
        <v>3093</v>
      </c>
      <c r="AA334">
        <v>3094</v>
      </c>
      <c r="AF334">
        <v>102</v>
      </c>
      <c r="AH334">
        <v>2019</v>
      </c>
    </row>
    <row r="335" spans="1:34" x14ac:dyDescent="0.25">
      <c r="A335" t="s">
        <v>59</v>
      </c>
      <c r="B335" t="s">
        <v>522</v>
      </c>
      <c r="C335" t="s">
        <v>583</v>
      </c>
      <c r="D335" t="s">
        <v>583</v>
      </c>
      <c r="E335" t="s">
        <v>60</v>
      </c>
      <c r="G335" t="s">
        <v>524</v>
      </c>
      <c r="H335" t="s">
        <v>679</v>
      </c>
      <c r="I335" t="s">
        <v>687</v>
      </c>
      <c r="J335">
        <v>1</v>
      </c>
      <c r="L335" t="s">
        <v>62</v>
      </c>
      <c r="M335" t="s">
        <v>63</v>
      </c>
      <c r="N335">
        <v>8</v>
      </c>
      <c r="O335">
        <v>92</v>
      </c>
      <c r="P335">
        <v>6.7</v>
      </c>
      <c r="Q335">
        <v>90.5</v>
      </c>
      <c r="R335">
        <f t="shared" si="26"/>
        <v>10.273333333333333</v>
      </c>
      <c r="S335">
        <f t="shared" si="27"/>
        <v>929.73666666666668</v>
      </c>
      <c r="T335">
        <v>0</v>
      </c>
      <c r="U335">
        <f t="shared" si="25"/>
        <v>929.73666666666668</v>
      </c>
      <c r="V335">
        <f t="shared" si="28"/>
        <v>929736.66666666663</v>
      </c>
      <c r="W335">
        <f t="shared" si="29"/>
        <v>77478.055555555547</v>
      </c>
      <c r="X335" t="s">
        <v>40</v>
      </c>
      <c r="Y335" t="s">
        <v>40</v>
      </c>
      <c r="Z335">
        <v>3093</v>
      </c>
      <c r="AA335">
        <v>3094</v>
      </c>
      <c r="AF335">
        <v>102</v>
      </c>
      <c r="AH335">
        <v>2019</v>
      </c>
    </row>
    <row r="336" spans="1:34" x14ac:dyDescent="0.25">
      <c r="A336" t="s">
        <v>59</v>
      </c>
      <c r="B336" t="s">
        <v>522</v>
      </c>
      <c r="C336" t="s">
        <v>583</v>
      </c>
      <c r="D336" t="s">
        <v>583</v>
      </c>
      <c r="E336" t="s">
        <v>60</v>
      </c>
      <c r="G336" t="s">
        <v>69</v>
      </c>
      <c r="H336" t="s">
        <v>647</v>
      </c>
      <c r="I336" t="s">
        <v>688</v>
      </c>
      <c r="J336">
        <v>1</v>
      </c>
      <c r="L336" t="s">
        <v>62</v>
      </c>
      <c r="M336" t="s">
        <v>76</v>
      </c>
      <c r="N336">
        <v>9</v>
      </c>
      <c r="O336">
        <v>92</v>
      </c>
      <c r="P336">
        <v>3</v>
      </c>
      <c r="Q336">
        <v>87.45</v>
      </c>
      <c r="R336">
        <f t="shared" si="26"/>
        <v>4.5999999999999996</v>
      </c>
      <c r="S336">
        <f t="shared" si="27"/>
        <v>402.27</v>
      </c>
      <c r="T336">
        <v>0</v>
      </c>
      <c r="U336">
        <f t="shared" si="25"/>
        <v>402.27</v>
      </c>
      <c r="V336">
        <f t="shared" si="28"/>
        <v>402270</v>
      </c>
      <c r="W336">
        <f t="shared" si="29"/>
        <v>33522.5</v>
      </c>
      <c r="X336" t="s">
        <v>592</v>
      </c>
      <c r="Y336" t="s">
        <v>689</v>
      </c>
      <c r="Z336">
        <v>3093</v>
      </c>
      <c r="AA336">
        <v>3094</v>
      </c>
      <c r="AF336">
        <v>102</v>
      </c>
      <c r="AH336">
        <v>2019</v>
      </c>
    </row>
    <row r="337" spans="1:34" x14ac:dyDescent="0.25">
      <c r="A337" t="s">
        <v>59</v>
      </c>
      <c r="B337" t="s">
        <v>522</v>
      </c>
      <c r="C337" t="s">
        <v>583</v>
      </c>
      <c r="D337" t="s">
        <v>583</v>
      </c>
      <c r="E337" t="s">
        <v>60</v>
      </c>
      <c r="G337" t="s">
        <v>524</v>
      </c>
      <c r="H337" t="s">
        <v>690</v>
      </c>
      <c r="I337" t="s">
        <v>691</v>
      </c>
      <c r="J337">
        <v>1</v>
      </c>
      <c r="L337" t="s">
        <v>62</v>
      </c>
      <c r="M337" t="s">
        <v>76</v>
      </c>
      <c r="N337">
        <v>9</v>
      </c>
      <c r="O337">
        <v>92</v>
      </c>
      <c r="P337">
        <v>11.5</v>
      </c>
      <c r="Q337">
        <v>90.5</v>
      </c>
      <c r="R337">
        <f t="shared" si="26"/>
        <v>17.633333333333333</v>
      </c>
      <c r="S337">
        <f t="shared" si="27"/>
        <v>1595.8166666666666</v>
      </c>
      <c r="T337">
        <v>0</v>
      </c>
      <c r="U337">
        <f t="shared" si="25"/>
        <v>1595.8166666666666</v>
      </c>
      <c r="V337">
        <f t="shared" si="28"/>
        <v>1595816.6666666665</v>
      </c>
      <c r="W337">
        <f t="shared" si="29"/>
        <v>132984.72222222222</v>
      </c>
      <c r="X337" t="s">
        <v>40</v>
      </c>
      <c r="Y337" t="s">
        <v>40</v>
      </c>
      <c r="Z337">
        <v>3093</v>
      </c>
      <c r="AA337">
        <v>3094</v>
      </c>
      <c r="AF337">
        <v>102</v>
      </c>
      <c r="AH337">
        <v>2019</v>
      </c>
    </row>
    <row r="338" spans="1:34" x14ac:dyDescent="0.25">
      <c r="A338" t="s">
        <v>59</v>
      </c>
      <c r="B338" t="s">
        <v>522</v>
      </c>
      <c r="C338" t="s">
        <v>583</v>
      </c>
      <c r="D338" t="s">
        <v>583</v>
      </c>
      <c r="E338" t="s">
        <v>60</v>
      </c>
      <c r="G338" t="s">
        <v>524</v>
      </c>
      <c r="H338" t="s">
        <v>692</v>
      </c>
      <c r="I338" t="s">
        <v>693</v>
      </c>
      <c r="J338">
        <v>1</v>
      </c>
      <c r="L338" t="s">
        <v>62</v>
      </c>
      <c r="M338" t="s">
        <v>76</v>
      </c>
      <c r="N338">
        <v>9</v>
      </c>
      <c r="O338">
        <v>92</v>
      </c>
      <c r="P338">
        <v>3</v>
      </c>
      <c r="Q338">
        <v>90.5</v>
      </c>
      <c r="R338">
        <f t="shared" si="26"/>
        <v>4.5999999999999996</v>
      </c>
      <c r="S338">
        <f t="shared" si="27"/>
        <v>416.29999999999995</v>
      </c>
      <c r="T338">
        <v>0</v>
      </c>
      <c r="U338">
        <f t="shared" si="25"/>
        <v>416.29999999999995</v>
      </c>
      <c r="V338">
        <f t="shared" si="28"/>
        <v>416299.99999999994</v>
      </c>
      <c r="W338">
        <f t="shared" si="29"/>
        <v>34691.666666666664</v>
      </c>
      <c r="X338" t="s">
        <v>40</v>
      </c>
      <c r="Y338" t="s">
        <v>40</v>
      </c>
      <c r="Z338">
        <v>3093</v>
      </c>
      <c r="AA338">
        <v>3094</v>
      </c>
      <c r="AF338">
        <v>102</v>
      </c>
      <c r="AH338">
        <v>2019</v>
      </c>
    </row>
    <row r="339" spans="1:34" x14ac:dyDescent="0.25">
      <c r="A339" t="s">
        <v>59</v>
      </c>
      <c r="B339" t="s">
        <v>522</v>
      </c>
      <c r="C339" t="s">
        <v>583</v>
      </c>
      <c r="D339" t="s">
        <v>583</v>
      </c>
      <c r="E339" t="s">
        <v>60</v>
      </c>
      <c r="G339" t="s">
        <v>524</v>
      </c>
      <c r="H339" t="s">
        <v>694</v>
      </c>
      <c r="I339" t="s">
        <v>695</v>
      </c>
      <c r="J339">
        <v>1</v>
      </c>
      <c r="L339" t="s">
        <v>62</v>
      </c>
      <c r="M339" t="s">
        <v>76</v>
      </c>
      <c r="N339">
        <v>9</v>
      </c>
      <c r="O339">
        <v>92</v>
      </c>
      <c r="P339">
        <v>2.5</v>
      </c>
      <c r="Q339">
        <v>90.5</v>
      </c>
      <c r="R339">
        <f t="shared" si="26"/>
        <v>3.8333333333333335</v>
      </c>
      <c r="S339">
        <f t="shared" si="27"/>
        <v>346.91666666666669</v>
      </c>
      <c r="T339">
        <v>0</v>
      </c>
      <c r="U339">
        <f t="shared" si="25"/>
        <v>346.91666666666669</v>
      </c>
      <c r="V339">
        <f t="shared" si="28"/>
        <v>346916.66666666669</v>
      </c>
      <c r="W339">
        <f t="shared" si="29"/>
        <v>28909.722222222223</v>
      </c>
      <c r="X339" t="s">
        <v>40</v>
      </c>
      <c r="Y339" t="s">
        <v>40</v>
      </c>
      <c r="Z339">
        <v>3093</v>
      </c>
      <c r="AA339">
        <v>3094</v>
      </c>
      <c r="AF339">
        <v>102</v>
      </c>
      <c r="AH339">
        <v>2019</v>
      </c>
    </row>
    <row r="340" spans="1:34" x14ac:dyDescent="0.25">
      <c r="A340" t="s">
        <v>59</v>
      </c>
      <c r="B340" t="s">
        <v>522</v>
      </c>
      <c r="C340" t="s">
        <v>583</v>
      </c>
      <c r="D340" t="s">
        <v>583</v>
      </c>
      <c r="E340" t="s">
        <v>60</v>
      </c>
      <c r="G340" t="s">
        <v>524</v>
      </c>
      <c r="H340" t="s">
        <v>696</v>
      </c>
      <c r="I340" t="s">
        <v>697</v>
      </c>
      <c r="J340">
        <v>1</v>
      </c>
      <c r="L340" t="s">
        <v>62</v>
      </c>
      <c r="M340" t="s">
        <v>76</v>
      </c>
      <c r="N340">
        <v>9</v>
      </c>
      <c r="O340">
        <v>92</v>
      </c>
      <c r="P340">
        <v>2.5</v>
      </c>
      <c r="Q340">
        <v>90.5</v>
      </c>
      <c r="R340">
        <f t="shared" si="26"/>
        <v>3.8333333333333335</v>
      </c>
      <c r="S340">
        <f t="shared" si="27"/>
        <v>346.91666666666669</v>
      </c>
      <c r="T340">
        <v>0</v>
      </c>
      <c r="U340">
        <f t="shared" si="25"/>
        <v>346.91666666666669</v>
      </c>
      <c r="V340">
        <f t="shared" si="28"/>
        <v>346916.66666666669</v>
      </c>
      <c r="W340">
        <f t="shared" si="29"/>
        <v>28909.722222222223</v>
      </c>
      <c r="X340" t="s">
        <v>40</v>
      </c>
      <c r="Y340" t="s">
        <v>40</v>
      </c>
      <c r="Z340">
        <v>3093</v>
      </c>
      <c r="AA340">
        <v>3094</v>
      </c>
      <c r="AF340">
        <v>102</v>
      </c>
      <c r="AH340">
        <v>2019</v>
      </c>
    </row>
    <row r="341" spans="1:34" x14ac:dyDescent="0.25">
      <c r="A341" t="s">
        <v>59</v>
      </c>
      <c r="B341" t="s">
        <v>522</v>
      </c>
      <c r="C341" t="s">
        <v>583</v>
      </c>
      <c r="D341" t="s">
        <v>583</v>
      </c>
      <c r="E341" t="s">
        <v>60</v>
      </c>
      <c r="G341" t="s">
        <v>524</v>
      </c>
      <c r="H341" t="s">
        <v>679</v>
      </c>
      <c r="I341" t="s">
        <v>687</v>
      </c>
      <c r="J341">
        <v>1</v>
      </c>
      <c r="L341" t="s">
        <v>62</v>
      </c>
      <c r="M341" t="s">
        <v>76</v>
      </c>
      <c r="N341">
        <v>9</v>
      </c>
      <c r="O341">
        <v>92</v>
      </c>
      <c r="P341">
        <v>7.5</v>
      </c>
      <c r="Q341">
        <v>90.5</v>
      </c>
      <c r="R341">
        <f t="shared" si="26"/>
        <v>11.5</v>
      </c>
      <c r="S341">
        <f t="shared" si="27"/>
        <v>1040.75</v>
      </c>
      <c r="T341">
        <v>0</v>
      </c>
      <c r="U341">
        <f t="shared" si="25"/>
        <v>1040.75</v>
      </c>
      <c r="V341">
        <f t="shared" si="28"/>
        <v>1040750</v>
      </c>
      <c r="W341">
        <f t="shared" si="29"/>
        <v>86729.166666666672</v>
      </c>
      <c r="X341" t="s">
        <v>40</v>
      </c>
      <c r="Y341" t="s">
        <v>40</v>
      </c>
      <c r="Z341">
        <v>3093</v>
      </c>
      <c r="AA341">
        <v>3094</v>
      </c>
      <c r="AF341">
        <v>102</v>
      </c>
      <c r="AH341">
        <v>2019</v>
      </c>
    </row>
    <row r="342" spans="1:34" x14ac:dyDescent="0.25">
      <c r="A342" t="s">
        <v>59</v>
      </c>
      <c r="B342" t="s">
        <v>522</v>
      </c>
      <c r="C342" t="s">
        <v>583</v>
      </c>
      <c r="D342" t="s">
        <v>583</v>
      </c>
      <c r="E342" t="s">
        <v>60</v>
      </c>
      <c r="G342" t="s">
        <v>524</v>
      </c>
      <c r="H342" t="s">
        <v>694</v>
      </c>
      <c r="I342" t="s">
        <v>695</v>
      </c>
      <c r="J342">
        <v>1</v>
      </c>
      <c r="L342" t="s">
        <v>62</v>
      </c>
      <c r="M342" t="s">
        <v>63</v>
      </c>
      <c r="N342">
        <v>10</v>
      </c>
      <c r="O342">
        <v>75</v>
      </c>
      <c r="P342">
        <v>2</v>
      </c>
      <c r="Q342">
        <v>90.5</v>
      </c>
      <c r="R342">
        <f t="shared" si="26"/>
        <v>2.5</v>
      </c>
      <c r="S342">
        <f t="shared" si="27"/>
        <v>226.25</v>
      </c>
      <c r="T342">
        <v>0</v>
      </c>
      <c r="U342">
        <f t="shared" si="25"/>
        <v>226.25</v>
      </c>
      <c r="V342">
        <f t="shared" si="28"/>
        <v>226250</v>
      </c>
      <c r="W342">
        <f t="shared" si="29"/>
        <v>18854.166666666668</v>
      </c>
      <c r="X342" t="s">
        <v>40</v>
      </c>
      <c r="Y342" t="s">
        <v>40</v>
      </c>
      <c r="Z342">
        <v>3093</v>
      </c>
      <c r="AA342">
        <v>3094</v>
      </c>
      <c r="AF342">
        <v>102</v>
      </c>
      <c r="AH342">
        <v>2019</v>
      </c>
    </row>
    <row r="343" spans="1:34" x14ac:dyDescent="0.25">
      <c r="A343" t="s">
        <v>59</v>
      </c>
      <c r="B343" t="s">
        <v>522</v>
      </c>
      <c r="C343" t="s">
        <v>583</v>
      </c>
      <c r="D343" t="s">
        <v>583</v>
      </c>
      <c r="E343" t="s">
        <v>60</v>
      </c>
      <c r="G343" t="s">
        <v>524</v>
      </c>
      <c r="H343" t="s">
        <v>696</v>
      </c>
      <c r="I343" t="s">
        <v>697</v>
      </c>
      <c r="J343">
        <v>1</v>
      </c>
      <c r="L343" t="s">
        <v>62</v>
      </c>
      <c r="M343" t="s">
        <v>63</v>
      </c>
      <c r="N343">
        <v>10</v>
      </c>
      <c r="O343">
        <v>75</v>
      </c>
      <c r="P343">
        <v>2</v>
      </c>
      <c r="Q343">
        <v>90.5</v>
      </c>
      <c r="R343">
        <f t="shared" si="26"/>
        <v>2.5</v>
      </c>
      <c r="S343">
        <f t="shared" si="27"/>
        <v>226.25</v>
      </c>
      <c r="T343">
        <v>0</v>
      </c>
      <c r="U343">
        <f t="shared" si="25"/>
        <v>226.25</v>
      </c>
      <c r="V343">
        <f t="shared" si="28"/>
        <v>226250</v>
      </c>
      <c r="W343">
        <f t="shared" si="29"/>
        <v>18854.166666666668</v>
      </c>
      <c r="X343" t="s">
        <v>40</v>
      </c>
      <c r="Y343" t="s">
        <v>40</v>
      </c>
      <c r="Z343">
        <v>3093</v>
      </c>
      <c r="AA343">
        <v>3094</v>
      </c>
      <c r="AF343">
        <v>102</v>
      </c>
      <c r="AH343">
        <v>2019</v>
      </c>
    </row>
    <row r="344" spans="1:34" x14ac:dyDescent="0.25">
      <c r="A344" t="s">
        <v>59</v>
      </c>
      <c r="B344" t="s">
        <v>522</v>
      </c>
      <c r="C344" t="s">
        <v>583</v>
      </c>
      <c r="D344" t="s">
        <v>583</v>
      </c>
      <c r="E344" t="s">
        <v>60</v>
      </c>
      <c r="G344" t="s">
        <v>524</v>
      </c>
      <c r="H344" t="s">
        <v>698</v>
      </c>
      <c r="I344" t="s">
        <v>699</v>
      </c>
      <c r="J344">
        <v>1</v>
      </c>
      <c r="L344" t="s">
        <v>62</v>
      </c>
      <c r="M344" t="s">
        <v>63</v>
      </c>
      <c r="N344">
        <v>10</v>
      </c>
      <c r="O344">
        <v>75</v>
      </c>
      <c r="P344">
        <v>12.5</v>
      </c>
      <c r="Q344">
        <v>90.5</v>
      </c>
      <c r="R344">
        <f t="shared" si="26"/>
        <v>15.625</v>
      </c>
      <c r="S344">
        <f t="shared" si="27"/>
        <v>1414.0625</v>
      </c>
      <c r="T344">
        <v>0</v>
      </c>
      <c r="U344">
        <f t="shared" si="25"/>
        <v>1414.0625</v>
      </c>
      <c r="V344">
        <f t="shared" si="28"/>
        <v>1414062.5</v>
      </c>
      <c r="W344">
        <f t="shared" si="29"/>
        <v>117838.54166666667</v>
      </c>
      <c r="X344" t="s">
        <v>40</v>
      </c>
      <c r="Y344" t="s">
        <v>40</v>
      </c>
      <c r="Z344">
        <v>3093</v>
      </c>
      <c r="AA344">
        <v>3094</v>
      </c>
      <c r="AF344">
        <v>102</v>
      </c>
      <c r="AH344">
        <v>2019</v>
      </c>
    </row>
    <row r="345" spans="1:34" x14ac:dyDescent="0.25">
      <c r="A345" t="s">
        <v>59</v>
      </c>
      <c r="B345" t="s">
        <v>522</v>
      </c>
      <c r="C345" t="s">
        <v>583</v>
      </c>
      <c r="D345" t="s">
        <v>583</v>
      </c>
      <c r="E345" t="s">
        <v>60</v>
      </c>
      <c r="G345" t="s">
        <v>61</v>
      </c>
      <c r="H345" t="s">
        <v>700</v>
      </c>
      <c r="I345" t="s">
        <v>701</v>
      </c>
      <c r="J345">
        <v>1</v>
      </c>
      <c r="L345" t="s">
        <v>62</v>
      </c>
      <c r="M345" t="s">
        <v>63</v>
      </c>
      <c r="N345">
        <v>10</v>
      </c>
      <c r="O345">
        <v>75</v>
      </c>
      <c r="P345">
        <v>1.5</v>
      </c>
      <c r="Q345">
        <v>70.55</v>
      </c>
      <c r="R345">
        <f t="shared" si="26"/>
        <v>1.875</v>
      </c>
      <c r="S345">
        <f t="shared" si="27"/>
        <v>132.28125</v>
      </c>
      <c r="T345">
        <v>0</v>
      </c>
      <c r="U345">
        <f t="shared" si="25"/>
        <v>132.28125</v>
      </c>
      <c r="V345">
        <f t="shared" si="28"/>
        <v>132281.25</v>
      </c>
      <c r="W345">
        <f t="shared" si="29"/>
        <v>11023.4375</v>
      </c>
      <c r="X345" t="s">
        <v>592</v>
      </c>
      <c r="Y345" t="s">
        <v>702</v>
      </c>
      <c r="Z345">
        <v>3093</v>
      </c>
      <c r="AA345">
        <v>3094</v>
      </c>
      <c r="AF345">
        <v>102</v>
      </c>
      <c r="AH345">
        <v>2019</v>
      </c>
    </row>
    <row r="346" spans="1:34" x14ac:dyDescent="0.25">
      <c r="A346" t="s">
        <v>59</v>
      </c>
      <c r="B346" t="s">
        <v>522</v>
      </c>
      <c r="C346" t="s">
        <v>583</v>
      </c>
      <c r="D346" t="s">
        <v>583</v>
      </c>
      <c r="E346" t="s">
        <v>60</v>
      </c>
      <c r="G346" t="s">
        <v>61</v>
      </c>
      <c r="H346" t="s">
        <v>703</v>
      </c>
      <c r="I346" t="s">
        <v>704</v>
      </c>
      <c r="J346">
        <v>1</v>
      </c>
      <c r="L346" t="s">
        <v>62</v>
      </c>
      <c r="M346" t="s">
        <v>63</v>
      </c>
      <c r="N346">
        <v>10</v>
      </c>
      <c r="O346">
        <v>75</v>
      </c>
      <c r="P346">
        <v>1.5</v>
      </c>
      <c r="Q346">
        <v>70.55</v>
      </c>
      <c r="R346">
        <f t="shared" si="26"/>
        <v>1.875</v>
      </c>
      <c r="S346">
        <f t="shared" si="27"/>
        <v>132.28125</v>
      </c>
      <c r="T346">
        <v>0</v>
      </c>
      <c r="U346">
        <f t="shared" si="25"/>
        <v>132.28125</v>
      </c>
      <c r="V346">
        <f t="shared" si="28"/>
        <v>132281.25</v>
      </c>
      <c r="W346">
        <f t="shared" si="29"/>
        <v>11023.4375</v>
      </c>
      <c r="X346" t="s">
        <v>592</v>
      </c>
      <c r="Y346" t="s">
        <v>702</v>
      </c>
      <c r="Z346">
        <v>3093</v>
      </c>
      <c r="AA346">
        <v>3094</v>
      </c>
      <c r="AF346">
        <v>102</v>
      </c>
      <c r="AH346">
        <v>2019</v>
      </c>
    </row>
    <row r="347" spans="1:34" x14ac:dyDescent="0.25">
      <c r="A347" t="s">
        <v>59</v>
      </c>
      <c r="B347" t="s">
        <v>522</v>
      </c>
      <c r="C347" t="s">
        <v>583</v>
      </c>
      <c r="D347" t="s">
        <v>583</v>
      </c>
      <c r="E347" t="s">
        <v>60</v>
      </c>
      <c r="G347" t="s">
        <v>524</v>
      </c>
      <c r="H347" t="s">
        <v>705</v>
      </c>
      <c r="I347" t="s">
        <v>706</v>
      </c>
      <c r="J347">
        <v>1</v>
      </c>
      <c r="L347" t="s">
        <v>62</v>
      </c>
      <c r="M347" t="s">
        <v>63</v>
      </c>
      <c r="N347">
        <v>10</v>
      </c>
      <c r="O347">
        <v>75</v>
      </c>
      <c r="P347">
        <v>3</v>
      </c>
      <c r="Q347">
        <v>90.5</v>
      </c>
      <c r="R347">
        <f t="shared" si="26"/>
        <v>3.75</v>
      </c>
      <c r="S347">
        <f t="shared" si="27"/>
        <v>339.375</v>
      </c>
      <c r="T347">
        <v>0</v>
      </c>
      <c r="U347">
        <f t="shared" si="25"/>
        <v>339.375</v>
      </c>
      <c r="V347">
        <f t="shared" si="28"/>
        <v>339375</v>
      </c>
      <c r="W347">
        <f t="shared" si="29"/>
        <v>28281.25</v>
      </c>
      <c r="X347" t="s">
        <v>40</v>
      </c>
      <c r="Y347" t="s">
        <v>40</v>
      </c>
      <c r="Z347">
        <v>3093</v>
      </c>
      <c r="AA347">
        <v>3094</v>
      </c>
      <c r="AF347">
        <v>102</v>
      </c>
      <c r="AH347">
        <v>2019</v>
      </c>
    </row>
    <row r="348" spans="1:34" x14ac:dyDescent="0.25">
      <c r="A348" t="s">
        <v>59</v>
      </c>
      <c r="B348" t="s">
        <v>522</v>
      </c>
      <c r="C348" t="s">
        <v>583</v>
      </c>
      <c r="D348" t="s">
        <v>583</v>
      </c>
      <c r="E348" t="s">
        <v>60</v>
      </c>
      <c r="G348" t="s">
        <v>524</v>
      </c>
      <c r="H348" t="s">
        <v>679</v>
      </c>
      <c r="I348" t="s">
        <v>687</v>
      </c>
      <c r="J348">
        <v>1</v>
      </c>
      <c r="L348" t="s">
        <v>62</v>
      </c>
      <c r="M348" t="s">
        <v>63</v>
      </c>
      <c r="N348">
        <v>10</v>
      </c>
      <c r="O348">
        <v>75</v>
      </c>
      <c r="P348">
        <v>7.5</v>
      </c>
      <c r="Q348">
        <v>90.5</v>
      </c>
      <c r="R348">
        <f t="shared" si="26"/>
        <v>9.375</v>
      </c>
      <c r="S348">
        <f t="shared" si="27"/>
        <v>848.4375</v>
      </c>
      <c r="T348">
        <v>0</v>
      </c>
      <c r="U348">
        <f t="shared" si="25"/>
        <v>848.4375</v>
      </c>
      <c r="V348">
        <f t="shared" si="28"/>
        <v>848437.5</v>
      </c>
      <c r="W348">
        <f t="shared" si="29"/>
        <v>70703.125</v>
      </c>
      <c r="X348" t="s">
        <v>40</v>
      </c>
      <c r="Y348" t="s">
        <v>40</v>
      </c>
      <c r="Z348">
        <v>3093</v>
      </c>
      <c r="AA348">
        <v>3094</v>
      </c>
      <c r="AF348">
        <v>102</v>
      </c>
      <c r="AH348">
        <v>2019</v>
      </c>
    </row>
    <row r="349" spans="1:34" x14ac:dyDescent="0.25">
      <c r="A349" t="s">
        <v>59</v>
      </c>
      <c r="B349" t="s">
        <v>522</v>
      </c>
      <c r="C349" t="s">
        <v>583</v>
      </c>
      <c r="D349" t="s">
        <v>583</v>
      </c>
      <c r="E349" t="s">
        <v>60</v>
      </c>
      <c r="G349" t="s">
        <v>524</v>
      </c>
      <c r="H349" t="s">
        <v>172</v>
      </c>
      <c r="I349" t="s">
        <v>40</v>
      </c>
      <c r="J349">
        <v>1</v>
      </c>
      <c r="L349" t="s">
        <v>124</v>
      </c>
      <c r="M349" t="s">
        <v>40</v>
      </c>
      <c r="O349">
        <v>5.5</v>
      </c>
      <c r="P349">
        <v>60</v>
      </c>
      <c r="Q349">
        <v>90.5</v>
      </c>
      <c r="R349">
        <f t="shared" si="26"/>
        <v>5.5</v>
      </c>
      <c r="S349">
        <f t="shared" si="27"/>
        <v>497.75</v>
      </c>
      <c r="T349">
        <v>0</v>
      </c>
      <c r="U349">
        <f t="shared" si="25"/>
        <v>497.75</v>
      </c>
      <c r="V349">
        <f t="shared" si="28"/>
        <v>497750</v>
      </c>
      <c r="W349">
        <f t="shared" si="29"/>
        <v>41479.166666666664</v>
      </c>
      <c r="X349" t="s">
        <v>40</v>
      </c>
      <c r="Y349" t="s">
        <v>40</v>
      </c>
      <c r="Z349">
        <v>3093</v>
      </c>
      <c r="AA349">
        <v>3094</v>
      </c>
      <c r="AF349">
        <v>102</v>
      </c>
      <c r="AH349">
        <v>2019</v>
      </c>
    </row>
    <row r="350" spans="1:34" x14ac:dyDescent="0.25">
      <c r="A350" t="s">
        <v>36</v>
      </c>
      <c r="B350" t="s">
        <v>716</v>
      </c>
      <c r="C350" t="s">
        <v>717</v>
      </c>
      <c r="D350" t="s">
        <v>717</v>
      </c>
      <c r="E350" t="s">
        <v>40</v>
      </c>
      <c r="G350" t="s">
        <v>69</v>
      </c>
      <c r="H350" t="s">
        <v>56</v>
      </c>
      <c r="I350" t="s">
        <v>40</v>
      </c>
      <c r="J350">
        <v>1</v>
      </c>
      <c r="L350" t="s">
        <v>41</v>
      </c>
      <c r="R350">
        <f t="shared" si="26"/>
        <v>0</v>
      </c>
      <c r="S350">
        <f t="shared" si="27"/>
        <v>0</v>
      </c>
      <c r="T350">
        <v>25</v>
      </c>
      <c r="U350" s="74">
        <f t="shared" si="25"/>
        <v>25</v>
      </c>
      <c r="V350" s="74">
        <f t="shared" si="28"/>
        <v>25000</v>
      </c>
      <c r="W350">
        <f t="shared" si="29"/>
        <v>2083.3333333333335</v>
      </c>
      <c r="AF350">
        <v>139</v>
      </c>
    </row>
    <row r="351" spans="1:34" x14ac:dyDescent="0.25">
      <c r="A351" t="s">
        <v>36</v>
      </c>
      <c r="B351" t="s">
        <v>716</v>
      </c>
      <c r="C351" t="s">
        <v>717</v>
      </c>
      <c r="D351" t="s">
        <v>717</v>
      </c>
      <c r="E351" t="s">
        <v>40</v>
      </c>
      <c r="G351" t="s">
        <v>69</v>
      </c>
      <c r="H351" t="s">
        <v>49</v>
      </c>
      <c r="I351" t="s">
        <v>40</v>
      </c>
      <c r="J351">
        <v>1</v>
      </c>
      <c r="L351" t="s">
        <v>41</v>
      </c>
      <c r="R351">
        <f t="shared" si="26"/>
        <v>0</v>
      </c>
      <c r="S351">
        <f t="shared" si="27"/>
        <v>0</v>
      </c>
      <c r="T351">
        <v>220</v>
      </c>
      <c r="U351" s="74">
        <f t="shared" si="25"/>
        <v>220</v>
      </c>
      <c r="V351" s="74">
        <f t="shared" si="28"/>
        <v>220000</v>
      </c>
      <c r="W351">
        <f t="shared" si="29"/>
        <v>18333.333333333332</v>
      </c>
      <c r="AF351">
        <v>139</v>
      </c>
    </row>
    <row r="352" spans="1:34" x14ac:dyDescent="0.25">
      <c r="A352" t="s">
        <v>36</v>
      </c>
      <c r="B352" t="s">
        <v>716</v>
      </c>
      <c r="C352" t="s">
        <v>717</v>
      </c>
      <c r="D352" t="s">
        <v>717</v>
      </c>
      <c r="E352" t="s">
        <v>40</v>
      </c>
      <c r="G352" t="s">
        <v>69</v>
      </c>
      <c r="H352" t="s">
        <v>42</v>
      </c>
      <c r="I352" t="s">
        <v>40</v>
      </c>
      <c r="J352">
        <v>1</v>
      </c>
      <c r="L352" t="s">
        <v>41</v>
      </c>
      <c r="R352">
        <f t="shared" si="26"/>
        <v>0</v>
      </c>
      <c r="S352">
        <f t="shared" si="27"/>
        <v>0</v>
      </c>
      <c r="T352">
        <v>5</v>
      </c>
      <c r="U352" s="74">
        <f t="shared" si="25"/>
        <v>5</v>
      </c>
      <c r="V352" s="74">
        <f t="shared" si="28"/>
        <v>5000</v>
      </c>
      <c r="W352">
        <f t="shared" si="29"/>
        <v>416.66666666666669</v>
      </c>
      <c r="AF352">
        <v>139</v>
      </c>
    </row>
    <row r="353" spans="1:34" x14ac:dyDescent="0.25">
      <c r="A353" t="s">
        <v>36</v>
      </c>
      <c r="B353" t="s">
        <v>716</v>
      </c>
      <c r="C353" t="s">
        <v>717</v>
      </c>
      <c r="D353" t="s">
        <v>717</v>
      </c>
      <c r="E353" t="s">
        <v>40</v>
      </c>
      <c r="G353" t="s">
        <v>69</v>
      </c>
      <c r="H353" t="s">
        <v>295</v>
      </c>
      <c r="I353" t="s">
        <v>40</v>
      </c>
      <c r="J353">
        <v>1</v>
      </c>
      <c r="L353" t="s">
        <v>41</v>
      </c>
      <c r="R353">
        <f t="shared" si="26"/>
        <v>0</v>
      </c>
      <c r="S353">
        <f t="shared" si="27"/>
        <v>0</v>
      </c>
      <c r="T353">
        <v>110</v>
      </c>
      <c r="U353" s="74">
        <f t="shared" si="25"/>
        <v>110</v>
      </c>
      <c r="V353" s="74">
        <f t="shared" si="28"/>
        <v>110000</v>
      </c>
      <c r="W353">
        <f t="shared" si="29"/>
        <v>9166.6666666666661</v>
      </c>
      <c r="AF353">
        <v>139</v>
      </c>
    </row>
    <row r="354" spans="1:34" x14ac:dyDescent="0.25">
      <c r="A354" t="s">
        <v>59</v>
      </c>
      <c r="B354" t="s">
        <v>716</v>
      </c>
      <c r="C354" t="s">
        <v>717</v>
      </c>
      <c r="D354" t="s">
        <v>717</v>
      </c>
      <c r="E354" t="s">
        <v>60</v>
      </c>
      <c r="G354" t="s">
        <v>69</v>
      </c>
      <c r="H354" t="s">
        <v>718</v>
      </c>
      <c r="I354" t="s">
        <v>719</v>
      </c>
      <c r="J354">
        <v>1</v>
      </c>
      <c r="L354" t="s">
        <v>62</v>
      </c>
      <c r="M354" t="s">
        <v>76</v>
      </c>
      <c r="N354">
        <v>1</v>
      </c>
      <c r="O354">
        <v>26</v>
      </c>
      <c r="P354">
        <v>5</v>
      </c>
      <c r="Q354">
        <v>80</v>
      </c>
      <c r="R354">
        <f t="shared" si="26"/>
        <v>2.1666666666666665</v>
      </c>
      <c r="S354">
        <f t="shared" si="27"/>
        <v>173.33333333333331</v>
      </c>
      <c r="U354" s="74">
        <f t="shared" si="25"/>
        <v>173.33333333333331</v>
      </c>
      <c r="V354" s="74">
        <f t="shared" si="28"/>
        <v>173333.33333333331</v>
      </c>
      <c r="W354">
        <f t="shared" si="29"/>
        <v>14444.444444444443</v>
      </c>
      <c r="AF354">
        <v>139</v>
      </c>
    </row>
    <row r="355" spans="1:34" x14ac:dyDescent="0.25">
      <c r="A355" t="s">
        <v>59</v>
      </c>
      <c r="B355" t="s">
        <v>716</v>
      </c>
      <c r="C355" t="s">
        <v>717</v>
      </c>
      <c r="D355" t="s">
        <v>717</v>
      </c>
      <c r="E355" t="s">
        <v>298</v>
      </c>
      <c r="G355" t="s">
        <v>69</v>
      </c>
      <c r="H355" t="s">
        <v>718</v>
      </c>
      <c r="I355" t="s">
        <v>719</v>
      </c>
      <c r="J355">
        <v>1</v>
      </c>
      <c r="L355" t="s">
        <v>62</v>
      </c>
      <c r="M355" t="s">
        <v>76</v>
      </c>
      <c r="N355">
        <v>1</v>
      </c>
      <c r="O355">
        <v>6</v>
      </c>
      <c r="P355">
        <v>5</v>
      </c>
      <c r="Q355">
        <v>80</v>
      </c>
      <c r="R355">
        <f t="shared" si="26"/>
        <v>0.5</v>
      </c>
      <c r="S355">
        <f t="shared" si="27"/>
        <v>40</v>
      </c>
      <c r="U355" s="74">
        <f t="shared" si="25"/>
        <v>40</v>
      </c>
      <c r="V355" s="74">
        <f t="shared" si="28"/>
        <v>40000</v>
      </c>
      <c r="W355">
        <f t="shared" si="29"/>
        <v>3333.3333333333335</v>
      </c>
      <c r="AF355">
        <v>139</v>
      </c>
    </row>
    <row r="356" spans="1:34" x14ac:dyDescent="0.25">
      <c r="A356" t="s">
        <v>59</v>
      </c>
      <c r="B356" t="s">
        <v>716</v>
      </c>
      <c r="C356" t="s">
        <v>717</v>
      </c>
      <c r="D356" t="s">
        <v>717</v>
      </c>
      <c r="E356" t="s">
        <v>60</v>
      </c>
      <c r="G356" t="s">
        <v>69</v>
      </c>
      <c r="H356" t="s">
        <v>720</v>
      </c>
      <c r="I356" t="s">
        <v>721</v>
      </c>
      <c r="J356">
        <v>1</v>
      </c>
      <c r="L356" t="s">
        <v>62</v>
      </c>
      <c r="M356" t="s">
        <v>76</v>
      </c>
      <c r="N356">
        <v>1</v>
      </c>
      <c r="O356">
        <v>26</v>
      </c>
      <c r="P356">
        <v>25</v>
      </c>
      <c r="Q356">
        <v>92.5</v>
      </c>
      <c r="R356">
        <f t="shared" si="26"/>
        <v>10.833333333333334</v>
      </c>
      <c r="S356">
        <f t="shared" si="27"/>
        <v>1002.0833333333334</v>
      </c>
      <c r="U356" s="74">
        <f t="shared" si="25"/>
        <v>1002.0833333333334</v>
      </c>
      <c r="V356" s="74">
        <f t="shared" si="28"/>
        <v>1002083.3333333334</v>
      </c>
      <c r="W356">
        <f t="shared" si="29"/>
        <v>83506.944444444453</v>
      </c>
      <c r="AF356">
        <v>139</v>
      </c>
    </row>
    <row r="357" spans="1:34" x14ac:dyDescent="0.25">
      <c r="A357" t="s">
        <v>59</v>
      </c>
      <c r="B357" t="s">
        <v>716</v>
      </c>
      <c r="C357" t="s">
        <v>717</v>
      </c>
      <c r="D357" t="s">
        <v>717</v>
      </c>
      <c r="E357" t="s">
        <v>298</v>
      </c>
      <c r="G357" t="s">
        <v>69</v>
      </c>
      <c r="H357" t="s">
        <v>720</v>
      </c>
      <c r="I357" t="s">
        <v>721</v>
      </c>
      <c r="J357">
        <v>1</v>
      </c>
      <c r="L357" t="s">
        <v>62</v>
      </c>
      <c r="M357" t="s">
        <v>76</v>
      </c>
      <c r="N357">
        <v>1</v>
      </c>
      <c r="O357">
        <v>6</v>
      </c>
      <c r="P357">
        <v>25</v>
      </c>
      <c r="Q357">
        <v>92.5</v>
      </c>
      <c r="R357">
        <f t="shared" si="26"/>
        <v>2.5</v>
      </c>
      <c r="S357">
        <f t="shared" si="27"/>
        <v>231.25</v>
      </c>
      <c r="U357" s="74">
        <f t="shared" si="25"/>
        <v>231.25</v>
      </c>
      <c r="V357" s="74">
        <f t="shared" si="28"/>
        <v>231250</v>
      </c>
      <c r="W357">
        <f t="shared" si="29"/>
        <v>19270.833333333332</v>
      </c>
      <c r="AF357">
        <v>139</v>
      </c>
    </row>
    <row r="358" spans="1:34" x14ac:dyDescent="0.25">
      <c r="A358" t="s">
        <v>36</v>
      </c>
      <c r="B358" t="s">
        <v>724</v>
      </c>
      <c r="C358" t="s">
        <v>725</v>
      </c>
      <c r="D358" t="s">
        <v>725</v>
      </c>
      <c r="E358" t="s">
        <v>40</v>
      </c>
      <c r="G358" t="s">
        <v>156</v>
      </c>
      <c r="H358" t="s">
        <v>42</v>
      </c>
      <c r="I358" t="s">
        <v>40</v>
      </c>
      <c r="J358">
        <v>1</v>
      </c>
      <c r="L358" t="s">
        <v>41</v>
      </c>
      <c r="M358" t="s">
        <v>40</v>
      </c>
      <c r="Q358">
        <v>0</v>
      </c>
      <c r="R358">
        <f t="shared" si="26"/>
        <v>0</v>
      </c>
      <c r="S358">
        <f t="shared" si="27"/>
        <v>0</v>
      </c>
      <c r="T358">
        <v>122.64</v>
      </c>
      <c r="U358">
        <f t="shared" si="25"/>
        <v>122.64</v>
      </c>
      <c r="V358">
        <f t="shared" si="28"/>
        <v>122640</v>
      </c>
      <c r="W358">
        <f t="shared" si="29"/>
        <v>10220</v>
      </c>
      <c r="X358" t="s">
        <v>40</v>
      </c>
      <c r="Y358" t="s">
        <v>40</v>
      </c>
      <c r="Z358">
        <v>3093</v>
      </c>
      <c r="AA358">
        <v>3094</v>
      </c>
      <c r="AB358" t="s">
        <v>40</v>
      </c>
      <c r="AC358" t="s">
        <v>40</v>
      </c>
      <c r="AD358" t="s">
        <v>40</v>
      </c>
      <c r="AE358" t="s">
        <v>40</v>
      </c>
      <c r="AF358">
        <v>119</v>
      </c>
      <c r="AH358">
        <v>2022</v>
      </c>
    </row>
    <row r="359" spans="1:34" x14ac:dyDescent="0.25">
      <c r="A359" t="s">
        <v>36</v>
      </c>
      <c r="B359" t="s">
        <v>724</v>
      </c>
      <c r="C359" t="s">
        <v>725</v>
      </c>
      <c r="D359" t="s">
        <v>725</v>
      </c>
      <c r="E359" t="s">
        <v>40</v>
      </c>
      <c r="G359" t="s">
        <v>156</v>
      </c>
      <c r="H359" t="s">
        <v>56</v>
      </c>
      <c r="I359" t="s">
        <v>40</v>
      </c>
      <c r="J359">
        <v>1</v>
      </c>
      <c r="L359" t="s">
        <v>41</v>
      </c>
      <c r="Q359">
        <v>0</v>
      </c>
      <c r="R359">
        <f t="shared" si="26"/>
        <v>0</v>
      </c>
      <c r="S359">
        <f t="shared" si="27"/>
        <v>0</v>
      </c>
      <c r="T359">
        <v>198.37</v>
      </c>
      <c r="U359">
        <f t="shared" si="25"/>
        <v>198.37</v>
      </c>
      <c r="V359">
        <f t="shared" si="28"/>
        <v>198370</v>
      </c>
      <c r="W359">
        <f t="shared" si="29"/>
        <v>16530.833333333332</v>
      </c>
      <c r="X359" t="s">
        <v>40</v>
      </c>
      <c r="Y359" t="s">
        <v>40</v>
      </c>
      <c r="Z359">
        <v>3093</v>
      </c>
      <c r="AA359">
        <v>3094</v>
      </c>
      <c r="AB359" t="s">
        <v>40</v>
      </c>
      <c r="AC359" t="s">
        <v>40</v>
      </c>
      <c r="AD359" t="s">
        <v>40</v>
      </c>
      <c r="AE359" t="s">
        <v>40</v>
      </c>
      <c r="AF359">
        <v>119</v>
      </c>
      <c r="AH359">
        <v>2022</v>
      </c>
    </row>
    <row r="360" spans="1:34" x14ac:dyDescent="0.25">
      <c r="A360" t="s">
        <v>36</v>
      </c>
      <c r="B360" t="s">
        <v>724</v>
      </c>
      <c r="C360" t="s">
        <v>725</v>
      </c>
      <c r="D360" t="s">
        <v>725</v>
      </c>
      <c r="E360" t="s">
        <v>40</v>
      </c>
      <c r="G360" t="s">
        <v>156</v>
      </c>
      <c r="H360" t="s">
        <v>726</v>
      </c>
      <c r="I360" t="s">
        <v>40</v>
      </c>
      <c r="J360">
        <v>1</v>
      </c>
      <c r="L360" t="s">
        <v>41</v>
      </c>
      <c r="Q360">
        <v>0</v>
      </c>
      <c r="R360">
        <f t="shared" si="26"/>
        <v>0</v>
      </c>
      <c r="S360">
        <f t="shared" si="27"/>
        <v>0</v>
      </c>
      <c r="T360">
        <v>268.75</v>
      </c>
      <c r="U360">
        <f t="shared" si="25"/>
        <v>268.75</v>
      </c>
      <c r="V360">
        <f t="shared" si="28"/>
        <v>268750</v>
      </c>
      <c r="W360">
        <f t="shared" si="29"/>
        <v>22395.833333333332</v>
      </c>
      <c r="X360" t="s">
        <v>40</v>
      </c>
      <c r="Y360" t="s">
        <v>40</v>
      </c>
      <c r="Z360">
        <v>3093</v>
      </c>
      <c r="AA360">
        <v>3094</v>
      </c>
      <c r="AB360" t="s">
        <v>40</v>
      </c>
      <c r="AC360" t="s">
        <v>40</v>
      </c>
      <c r="AD360" t="s">
        <v>40</v>
      </c>
      <c r="AE360" t="s">
        <v>40</v>
      </c>
      <c r="AF360">
        <v>119</v>
      </c>
      <c r="AH360">
        <v>2022</v>
      </c>
    </row>
    <row r="361" spans="1:34" x14ac:dyDescent="0.25">
      <c r="A361" t="s">
        <v>36</v>
      </c>
      <c r="B361" t="s">
        <v>724</v>
      </c>
      <c r="C361" t="s">
        <v>725</v>
      </c>
      <c r="D361" t="s">
        <v>725</v>
      </c>
      <c r="E361" t="s">
        <v>40</v>
      </c>
      <c r="G361" t="s">
        <v>156</v>
      </c>
      <c r="H361" t="s">
        <v>295</v>
      </c>
      <c r="I361" t="s">
        <v>40</v>
      </c>
      <c r="J361">
        <v>1</v>
      </c>
      <c r="L361" t="s">
        <v>41</v>
      </c>
      <c r="Q361">
        <v>0</v>
      </c>
      <c r="R361">
        <f t="shared" si="26"/>
        <v>0</v>
      </c>
      <c r="S361">
        <f t="shared" si="27"/>
        <v>0</v>
      </c>
      <c r="T361">
        <v>107.52</v>
      </c>
      <c r="U361">
        <f t="shared" si="25"/>
        <v>107.52</v>
      </c>
      <c r="V361">
        <f t="shared" si="28"/>
        <v>107520</v>
      </c>
      <c r="W361">
        <f t="shared" si="29"/>
        <v>8960</v>
      </c>
      <c r="X361" t="s">
        <v>40</v>
      </c>
      <c r="Y361" t="s">
        <v>40</v>
      </c>
      <c r="Z361">
        <v>3093</v>
      </c>
      <c r="AA361">
        <v>3094</v>
      </c>
      <c r="AB361" t="s">
        <v>40</v>
      </c>
      <c r="AC361" t="s">
        <v>40</v>
      </c>
      <c r="AD361" t="s">
        <v>40</v>
      </c>
      <c r="AE361" t="s">
        <v>40</v>
      </c>
      <c r="AF361">
        <v>119</v>
      </c>
      <c r="AH361">
        <v>2022</v>
      </c>
    </row>
    <row r="362" spans="1:34" x14ac:dyDescent="0.25">
      <c r="A362" t="s">
        <v>36</v>
      </c>
      <c r="B362" t="s">
        <v>724</v>
      </c>
      <c r="C362" t="s">
        <v>725</v>
      </c>
      <c r="D362" t="s">
        <v>725</v>
      </c>
      <c r="E362" t="s">
        <v>40</v>
      </c>
      <c r="G362" t="s">
        <v>156</v>
      </c>
      <c r="H362" t="s">
        <v>295</v>
      </c>
      <c r="I362" t="s">
        <v>40</v>
      </c>
      <c r="J362">
        <v>1</v>
      </c>
      <c r="L362" t="s">
        <v>41</v>
      </c>
      <c r="R362">
        <f t="shared" si="26"/>
        <v>0</v>
      </c>
      <c r="S362">
        <f t="shared" si="27"/>
        <v>0</v>
      </c>
      <c r="T362">
        <v>74.400000000000006</v>
      </c>
      <c r="U362">
        <f t="shared" si="25"/>
        <v>74.400000000000006</v>
      </c>
      <c r="V362">
        <f t="shared" si="28"/>
        <v>74400</v>
      </c>
      <c r="W362">
        <f t="shared" si="29"/>
        <v>6200</v>
      </c>
      <c r="Z362">
        <v>3093</v>
      </c>
      <c r="AA362">
        <v>3094</v>
      </c>
      <c r="AF362">
        <v>119</v>
      </c>
      <c r="AH362">
        <v>2022</v>
      </c>
    </row>
    <row r="363" spans="1:34" x14ac:dyDescent="0.25">
      <c r="A363" t="s">
        <v>36</v>
      </c>
      <c r="B363" t="s">
        <v>724</v>
      </c>
      <c r="C363" t="s">
        <v>725</v>
      </c>
      <c r="D363" t="s">
        <v>725</v>
      </c>
      <c r="E363" t="s">
        <v>40</v>
      </c>
      <c r="G363" t="s">
        <v>156</v>
      </c>
      <c r="H363" t="s">
        <v>44</v>
      </c>
      <c r="I363" t="s">
        <v>40</v>
      </c>
      <c r="J363">
        <v>1</v>
      </c>
      <c r="L363" t="s">
        <v>41</v>
      </c>
      <c r="R363">
        <f t="shared" si="26"/>
        <v>0</v>
      </c>
      <c r="S363">
        <f t="shared" si="27"/>
        <v>0</v>
      </c>
      <c r="T363">
        <v>36.96</v>
      </c>
      <c r="U363">
        <f t="shared" si="25"/>
        <v>36.96</v>
      </c>
      <c r="V363">
        <f t="shared" si="28"/>
        <v>36960</v>
      </c>
      <c r="W363">
        <f t="shared" si="29"/>
        <v>3080</v>
      </c>
      <c r="X363" t="s">
        <v>40</v>
      </c>
      <c r="Y363" t="s">
        <v>40</v>
      </c>
      <c r="Z363">
        <v>3093</v>
      </c>
      <c r="AA363">
        <v>3094</v>
      </c>
      <c r="AB363" t="s">
        <v>40</v>
      </c>
      <c r="AC363" t="s">
        <v>40</v>
      </c>
      <c r="AD363" t="s">
        <v>40</v>
      </c>
      <c r="AE363" t="s">
        <v>40</v>
      </c>
      <c r="AF363">
        <v>119</v>
      </c>
      <c r="AH363">
        <v>2022</v>
      </c>
    </row>
    <row r="364" spans="1:34" ht="15" customHeight="1" x14ac:dyDescent="0.25">
      <c r="A364" t="s">
        <v>59</v>
      </c>
      <c r="B364" t="s">
        <v>724</v>
      </c>
      <c r="C364" t="s">
        <v>725</v>
      </c>
      <c r="D364" t="s">
        <v>725</v>
      </c>
      <c r="E364" t="s">
        <v>60</v>
      </c>
      <c r="G364" t="s">
        <v>156</v>
      </c>
      <c r="H364" t="s">
        <v>727</v>
      </c>
      <c r="I364" t="s">
        <v>728</v>
      </c>
      <c r="J364">
        <v>1</v>
      </c>
      <c r="L364" t="s">
        <v>62</v>
      </c>
      <c r="M364" t="s">
        <v>76</v>
      </c>
      <c r="N364">
        <v>1</v>
      </c>
      <c r="O364">
        <v>26</v>
      </c>
      <c r="P364">
        <v>7.5</v>
      </c>
      <c r="Q364">
        <v>62</v>
      </c>
      <c r="R364">
        <f t="shared" si="26"/>
        <v>3.25</v>
      </c>
      <c r="S364">
        <f t="shared" si="27"/>
        <v>201.5</v>
      </c>
      <c r="T364">
        <v>0</v>
      </c>
      <c r="U364">
        <f t="shared" si="25"/>
        <v>201.5</v>
      </c>
      <c r="V364">
        <f t="shared" si="28"/>
        <v>201500</v>
      </c>
      <c r="W364">
        <f t="shared" si="29"/>
        <v>16791.666666666668</v>
      </c>
      <c r="X364" t="s">
        <v>40</v>
      </c>
      <c r="Y364" t="s">
        <v>40</v>
      </c>
      <c r="Z364">
        <v>3093</v>
      </c>
      <c r="AA364">
        <v>3094</v>
      </c>
      <c r="AB364" t="s">
        <v>40</v>
      </c>
      <c r="AC364" t="s">
        <v>40</v>
      </c>
      <c r="AD364" t="s">
        <v>40</v>
      </c>
      <c r="AE364" t="s">
        <v>40</v>
      </c>
      <c r="AF364">
        <v>119</v>
      </c>
      <c r="AH364">
        <v>2022</v>
      </c>
    </row>
    <row r="365" spans="1:34" x14ac:dyDescent="0.25">
      <c r="A365" t="s">
        <v>59</v>
      </c>
      <c r="B365" t="s">
        <v>724</v>
      </c>
      <c r="C365" t="s">
        <v>725</v>
      </c>
      <c r="D365" t="s">
        <v>725</v>
      </c>
      <c r="E365" t="s">
        <v>60</v>
      </c>
      <c r="G365" t="s">
        <v>156</v>
      </c>
      <c r="H365" t="s">
        <v>443</v>
      </c>
      <c r="I365" t="s">
        <v>729</v>
      </c>
      <c r="J365">
        <v>1</v>
      </c>
      <c r="L365" t="s">
        <v>62</v>
      </c>
      <c r="M365" t="s">
        <v>76</v>
      </c>
      <c r="N365">
        <v>1</v>
      </c>
      <c r="O365">
        <v>26</v>
      </c>
      <c r="P365">
        <v>7.5</v>
      </c>
      <c r="Q365">
        <v>62</v>
      </c>
      <c r="R365">
        <f t="shared" si="26"/>
        <v>3.25</v>
      </c>
      <c r="S365">
        <f t="shared" si="27"/>
        <v>201.5</v>
      </c>
      <c r="T365">
        <v>0</v>
      </c>
      <c r="U365">
        <f t="shared" si="25"/>
        <v>201.5</v>
      </c>
      <c r="V365">
        <f t="shared" si="28"/>
        <v>201500</v>
      </c>
      <c r="W365">
        <f t="shared" si="29"/>
        <v>16791.666666666668</v>
      </c>
      <c r="X365" t="s">
        <v>40</v>
      </c>
      <c r="Y365" t="s">
        <v>40</v>
      </c>
      <c r="Z365">
        <v>3093</v>
      </c>
      <c r="AA365">
        <v>3094</v>
      </c>
      <c r="AB365" t="s">
        <v>40</v>
      </c>
      <c r="AC365" t="s">
        <v>40</v>
      </c>
      <c r="AD365" t="s">
        <v>40</v>
      </c>
      <c r="AE365" t="s">
        <v>40</v>
      </c>
      <c r="AF365">
        <v>119</v>
      </c>
      <c r="AH365">
        <v>2022</v>
      </c>
    </row>
    <row r="366" spans="1:34" x14ac:dyDescent="0.25">
      <c r="A366" t="s">
        <v>59</v>
      </c>
      <c r="B366" t="s">
        <v>724</v>
      </c>
      <c r="C366" t="s">
        <v>725</v>
      </c>
      <c r="D366" t="s">
        <v>725</v>
      </c>
      <c r="E366" t="s">
        <v>60</v>
      </c>
      <c r="G366" t="s">
        <v>156</v>
      </c>
      <c r="H366" t="s">
        <v>730</v>
      </c>
      <c r="I366" t="s">
        <v>731</v>
      </c>
      <c r="J366">
        <v>1</v>
      </c>
      <c r="L366" t="s">
        <v>62</v>
      </c>
      <c r="M366" t="s">
        <v>76</v>
      </c>
      <c r="N366">
        <v>1</v>
      </c>
      <c r="O366">
        <v>26</v>
      </c>
      <c r="P366">
        <v>4.5</v>
      </c>
      <c r="Q366">
        <v>69</v>
      </c>
      <c r="R366">
        <f t="shared" si="26"/>
        <v>1.95</v>
      </c>
      <c r="S366">
        <f t="shared" si="27"/>
        <v>134.54999999999998</v>
      </c>
      <c r="T366">
        <v>0</v>
      </c>
      <c r="U366">
        <f t="shared" si="25"/>
        <v>134.54999999999998</v>
      </c>
      <c r="V366">
        <f t="shared" si="28"/>
        <v>134549.99999999997</v>
      </c>
      <c r="W366">
        <f t="shared" si="29"/>
        <v>11212.499999999998</v>
      </c>
      <c r="X366" t="s">
        <v>40</v>
      </c>
      <c r="Y366" t="s">
        <v>40</v>
      </c>
      <c r="Z366">
        <v>3093</v>
      </c>
      <c r="AA366">
        <v>3094</v>
      </c>
      <c r="AB366" t="s">
        <v>40</v>
      </c>
      <c r="AC366" t="s">
        <v>40</v>
      </c>
      <c r="AD366" t="s">
        <v>40</v>
      </c>
      <c r="AE366" t="s">
        <v>40</v>
      </c>
      <c r="AF366">
        <v>119</v>
      </c>
      <c r="AH366">
        <v>2022</v>
      </c>
    </row>
    <row r="367" spans="1:34" x14ac:dyDescent="0.25">
      <c r="A367" t="s">
        <v>59</v>
      </c>
      <c r="B367" t="s">
        <v>724</v>
      </c>
      <c r="C367" t="s">
        <v>725</v>
      </c>
      <c r="D367" t="s">
        <v>725</v>
      </c>
      <c r="E367" t="s">
        <v>60</v>
      </c>
      <c r="G367" t="s">
        <v>156</v>
      </c>
      <c r="H367" t="s">
        <v>732</v>
      </c>
      <c r="I367" t="s">
        <v>733</v>
      </c>
      <c r="J367">
        <v>1</v>
      </c>
      <c r="L367" t="s">
        <v>62</v>
      </c>
      <c r="M367" t="s">
        <v>76</v>
      </c>
      <c r="N367">
        <v>1</v>
      </c>
      <c r="O367">
        <v>26</v>
      </c>
      <c r="P367">
        <v>1.5</v>
      </c>
      <c r="Q367">
        <v>62</v>
      </c>
      <c r="R367">
        <f t="shared" si="26"/>
        <v>0.65</v>
      </c>
      <c r="S367">
        <f t="shared" si="27"/>
        <v>40.300000000000004</v>
      </c>
      <c r="T367">
        <v>0</v>
      </c>
      <c r="U367">
        <f t="shared" si="25"/>
        <v>40.300000000000004</v>
      </c>
      <c r="V367">
        <f t="shared" si="28"/>
        <v>40300.000000000007</v>
      </c>
      <c r="W367">
        <f t="shared" si="29"/>
        <v>3358.3333333333339</v>
      </c>
      <c r="X367" t="s">
        <v>40</v>
      </c>
      <c r="Y367" t="s">
        <v>40</v>
      </c>
      <c r="Z367">
        <v>3093</v>
      </c>
      <c r="AA367">
        <v>3094</v>
      </c>
      <c r="AB367" t="s">
        <v>40</v>
      </c>
      <c r="AC367" t="s">
        <v>40</v>
      </c>
      <c r="AD367" t="s">
        <v>40</v>
      </c>
      <c r="AE367" t="s">
        <v>40</v>
      </c>
      <c r="AF367">
        <v>119</v>
      </c>
      <c r="AH367">
        <v>2022</v>
      </c>
    </row>
    <row r="368" spans="1:34" x14ac:dyDescent="0.25">
      <c r="A368" t="s">
        <v>59</v>
      </c>
      <c r="B368" t="s">
        <v>724</v>
      </c>
      <c r="C368" t="s">
        <v>725</v>
      </c>
      <c r="D368" t="s">
        <v>725</v>
      </c>
      <c r="E368" t="s">
        <v>60</v>
      </c>
      <c r="G368" t="s">
        <v>156</v>
      </c>
      <c r="H368" t="s">
        <v>734</v>
      </c>
      <c r="I368" t="s">
        <v>735</v>
      </c>
      <c r="J368">
        <v>1</v>
      </c>
      <c r="L368" t="s">
        <v>62</v>
      </c>
      <c r="M368" t="s">
        <v>76</v>
      </c>
      <c r="N368">
        <v>1</v>
      </c>
      <c r="O368">
        <v>26</v>
      </c>
      <c r="P368">
        <v>4.5</v>
      </c>
      <c r="Q368">
        <v>62</v>
      </c>
      <c r="R368">
        <f t="shared" si="26"/>
        <v>1.95</v>
      </c>
      <c r="S368">
        <f t="shared" si="27"/>
        <v>120.89999999999999</v>
      </c>
      <c r="T368">
        <v>0</v>
      </c>
      <c r="U368">
        <f t="shared" si="25"/>
        <v>120.89999999999999</v>
      </c>
      <c r="V368">
        <f t="shared" si="28"/>
        <v>120899.99999999999</v>
      </c>
      <c r="W368">
        <f t="shared" si="29"/>
        <v>10074.999999999998</v>
      </c>
      <c r="X368" t="s">
        <v>40</v>
      </c>
      <c r="Y368" t="s">
        <v>40</v>
      </c>
      <c r="Z368">
        <v>3093</v>
      </c>
      <c r="AA368">
        <v>3094</v>
      </c>
      <c r="AB368" t="s">
        <v>40</v>
      </c>
      <c r="AC368" t="s">
        <v>40</v>
      </c>
      <c r="AD368" t="s">
        <v>40</v>
      </c>
      <c r="AE368" t="s">
        <v>40</v>
      </c>
      <c r="AF368">
        <v>119</v>
      </c>
      <c r="AH368">
        <v>2022</v>
      </c>
    </row>
    <row r="369" spans="1:34" x14ac:dyDescent="0.25">
      <c r="A369" t="s">
        <v>59</v>
      </c>
      <c r="B369" t="s">
        <v>724</v>
      </c>
      <c r="C369" t="s">
        <v>725</v>
      </c>
      <c r="D369" t="s">
        <v>725</v>
      </c>
      <c r="E369" t="s">
        <v>60</v>
      </c>
      <c r="G369" t="s">
        <v>156</v>
      </c>
      <c r="H369" t="s">
        <v>736</v>
      </c>
      <c r="I369" t="s">
        <v>737</v>
      </c>
      <c r="J369">
        <v>1</v>
      </c>
      <c r="L369" t="s">
        <v>62</v>
      </c>
      <c r="M369" t="s">
        <v>76</v>
      </c>
      <c r="N369">
        <v>1</v>
      </c>
      <c r="O369">
        <v>26</v>
      </c>
      <c r="P369">
        <v>4.5</v>
      </c>
      <c r="Q369">
        <v>62</v>
      </c>
      <c r="R369">
        <f t="shared" si="26"/>
        <v>1.95</v>
      </c>
      <c r="S369">
        <f t="shared" si="27"/>
        <v>120.89999999999999</v>
      </c>
      <c r="T369">
        <v>0</v>
      </c>
      <c r="U369">
        <f t="shared" si="25"/>
        <v>120.89999999999999</v>
      </c>
      <c r="V369">
        <f t="shared" si="28"/>
        <v>120899.99999999999</v>
      </c>
      <c r="W369">
        <f t="shared" si="29"/>
        <v>10074.999999999998</v>
      </c>
      <c r="X369" t="s">
        <v>40</v>
      </c>
      <c r="Y369" t="s">
        <v>40</v>
      </c>
      <c r="Z369">
        <v>3093</v>
      </c>
      <c r="AA369">
        <v>3094</v>
      </c>
      <c r="AB369" t="s">
        <v>40</v>
      </c>
      <c r="AC369" t="s">
        <v>40</v>
      </c>
      <c r="AD369" t="s">
        <v>40</v>
      </c>
      <c r="AE369" t="s">
        <v>40</v>
      </c>
      <c r="AF369">
        <v>119</v>
      </c>
      <c r="AH369">
        <v>2022</v>
      </c>
    </row>
    <row r="370" spans="1:34" x14ac:dyDescent="0.25">
      <c r="A370" t="s">
        <v>59</v>
      </c>
      <c r="B370" t="s">
        <v>724</v>
      </c>
      <c r="C370" t="s">
        <v>725</v>
      </c>
      <c r="D370" t="s">
        <v>725</v>
      </c>
      <c r="E370" t="s">
        <v>60</v>
      </c>
      <c r="G370" t="s">
        <v>156</v>
      </c>
      <c r="H370" t="s">
        <v>730</v>
      </c>
      <c r="I370" t="s">
        <v>731</v>
      </c>
      <c r="J370">
        <v>1</v>
      </c>
      <c r="L370" t="s">
        <v>62</v>
      </c>
      <c r="M370" t="s">
        <v>63</v>
      </c>
      <c r="N370">
        <v>2</v>
      </c>
      <c r="O370">
        <v>26</v>
      </c>
      <c r="P370">
        <v>25.5</v>
      </c>
      <c r="Q370">
        <v>69</v>
      </c>
      <c r="R370">
        <f t="shared" si="26"/>
        <v>11.05</v>
      </c>
      <c r="S370">
        <f t="shared" si="27"/>
        <v>762.45</v>
      </c>
      <c r="T370">
        <v>0</v>
      </c>
      <c r="U370">
        <f t="shared" si="25"/>
        <v>762.45</v>
      </c>
      <c r="V370">
        <f t="shared" si="28"/>
        <v>762450</v>
      </c>
      <c r="W370">
        <f t="shared" si="29"/>
        <v>63537.5</v>
      </c>
      <c r="X370" t="s">
        <v>40</v>
      </c>
      <c r="Y370" t="s">
        <v>40</v>
      </c>
      <c r="Z370">
        <v>3093</v>
      </c>
      <c r="AA370">
        <v>3094</v>
      </c>
      <c r="AB370" t="s">
        <v>40</v>
      </c>
      <c r="AC370" t="s">
        <v>40</v>
      </c>
      <c r="AD370" t="s">
        <v>40</v>
      </c>
      <c r="AE370" t="s">
        <v>40</v>
      </c>
      <c r="AF370">
        <v>119</v>
      </c>
      <c r="AH370">
        <v>2022</v>
      </c>
    </row>
    <row r="371" spans="1:34" x14ac:dyDescent="0.25">
      <c r="A371" t="s">
        <v>59</v>
      </c>
      <c r="B371" t="s">
        <v>724</v>
      </c>
      <c r="C371" t="s">
        <v>725</v>
      </c>
      <c r="D371" t="s">
        <v>725</v>
      </c>
      <c r="E371" t="s">
        <v>60</v>
      </c>
      <c r="G371" t="s">
        <v>156</v>
      </c>
      <c r="H371" t="s">
        <v>732</v>
      </c>
      <c r="I371" t="s">
        <v>733</v>
      </c>
      <c r="J371">
        <v>1</v>
      </c>
      <c r="L371" t="s">
        <v>62</v>
      </c>
      <c r="M371" t="s">
        <v>63</v>
      </c>
      <c r="N371">
        <v>2</v>
      </c>
      <c r="O371">
        <v>26</v>
      </c>
      <c r="P371">
        <v>1.5</v>
      </c>
      <c r="Q371">
        <v>62</v>
      </c>
      <c r="R371">
        <f t="shared" si="26"/>
        <v>0.65</v>
      </c>
      <c r="S371">
        <f t="shared" si="27"/>
        <v>40.300000000000004</v>
      </c>
      <c r="T371">
        <v>0</v>
      </c>
      <c r="U371">
        <f t="shared" si="25"/>
        <v>40.300000000000004</v>
      </c>
      <c r="V371">
        <f t="shared" si="28"/>
        <v>40300.000000000007</v>
      </c>
      <c r="W371">
        <f t="shared" si="29"/>
        <v>3358.3333333333339</v>
      </c>
      <c r="X371" t="s">
        <v>40</v>
      </c>
      <c r="Y371" t="s">
        <v>40</v>
      </c>
      <c r="Z371">
        <v>3093</v>
      </c>
      <c r="AA371">
        <v>3094</v>
      </c>
      <c r="AB371" t="s">
        <v>40</v>
      </c>
      <c r="AC371" t="s">
        <v>40</v>
      </c>
      <c r="AD371" t="s">
        <v>40</v>
      </c>
      <c r="AE371" t="s">
        <v>40</v>
      </c>
      <c r="AF371">
        <v>119</v>
      </c>
      <c r="AH371">
        <v>2022</v>
      </c>
    </row>
    <row r="372" spans="1:34" x14ac:dyDescent="0.25">
      <c r="A372" t="s">
        <v>59</v>
      </c>
      <c r="B372" t="s">
        <v>724</v>
      </c>
      <c r="C372" t="s">
        <v>725</v>
      </c>
      <c r="D372" t="s">
        <v>725</v>
      </c>
      <c r="E372" t="s">
        <v>60</v>
      </c>
      <c r="G372" t="s">
        <v>156</v>
      </c>
      <c r="H372" t="s">
        <v>738</v>
      </c>
      <c r="I372" t="s">
        <v>739</v>
      </c>
      <c r="J372">
        <v>1</v>
      </c>
      <c r="L372" t="s">
        <v>62</v>
      </c>
      <c r="M372" t="s">
        <v>63</v>
      </c>
      <c r="N372">
        <v>2</v>
      </c>
      <c r="O372">
        <v>26</v>
      </c>
      <c r="P372">
        <v>3</v>
      </c>
      <c r="Q372">
        <v>62</v>
      </c>
      <c r="R372">
        <f t="shared" si="26"/>
        <v>1.3</v>
      </c>
      <c r="S372">
        <f t="shared" si="27"/>
        <v>80.600000000000009</v>
      </c>
      <c r="U372">
        <f t="shared" si="25"/>
        <v>80.600000000000009</v>
      </c>
      <c r="V372">
        <f t="shared" si="28"/>
        <v>80600.000000000015</v>
      </c>
      <c r="W372">
        <f t="shared" si="29"/>
        <v>6716.6666666666679</v>
      </c>
      <c r="X372" t="s">
        <v>40</v>
      </c>
      <c r="Y372" t="s">
        <v>40</v>
      </c>
      <c r="Z372">
        <v>3093</v>
      </c>
      <c r="AA372">
        <v>3094</v>
      </c>
      <c r="AB372" t="s">
        <v>40</v>
      </c>
      <c r="AC372" t="s">
        <v>40</v>
      </c>
      <c r="AD372" t="s">
        <v>40</v>
      </c>
      <c r="AE372" t="s">
        <v>40</v>
      </c>
      <c r="AF372">
        <v>119</v>
      </c>
      <c r="AH372">
        <v>2022</v>
      </c>
    </row>
    <row r="373" spans="1:34" x14ac:dyDescent="0.25">
      <c r="A373" t="s">
        <v>59</v>
      </c>
      <c r="B373" t="s">
        <v>724</v>
      </c>
      <c r="C373" t="s">
        <v>725</v>
      </c>
      <c r="D373" t="s">
        <v>725</v>
      </c>
      <c r="E373" t="s">
        <v>60</v>
      </c>
      <c r="G373" t="s">
        <v>156</v>
      </c>
      <c r="H373" t="s">
        <v>172</v>
      </c>
      <c r="I373" t="s">
        <v>40</v>
      </c>
      <c r="J373">
        <v>1</v>
      </c>
      <c r="L373" t="s">
        <v>124</v>
      </c>
      <c r="M373" t="s">
        <v>40</v>
      </c>
      <c r="O373">
        <v>0</v>
      </c>
      <c r="P373">
        <v>60</v>
      </c>
      <c r="Q373">
        <v>62</v>
      </c>
      <c r="R373">
        <f t="shared" si="26"/>
        <v>0</v>
      </c>
      <c r="S373">
        <f t="shared" si="27"/>
        <v>0</v>
      </c>
      <c r="T373">
        <v>0</v>
      </c>
      <c r="U373">
        <f t="shared" si="25"/>
        <v>0</v>
      </c>
      <c r="V373">
        <f t="shared" si="28"/>
        <v>0</v>
      </c>
      <c r="W373">
        <f t="shared" si="29"/>
        <v>0</v>
      </c>
      <c r="X373" t="s">
        <v>40</v>
      </c>
      <c r="Y373" t="s">
        <v>40</v>
      </c>
      <c r="Z373">
        <v>3093</v>
      </c>
      <c r="AA373">
        <v>3094</v>
      </c>
      <c r="AB373" t="s">
        <v>40</v>
      </c>
      <c r="AC373" t="s">
        <v>40</v>
      </c>
      <c r="AD373" t="s">
        <v>40</v>
      </c>
      <c r="AE373" t="s">
        <v>40</v>
      </c>
      <c r="AF373">
        <v>119</v>
      </c>
      <c r="AH373">
        <v>2022</v>
      </c>
    </row>
    <row r="374" spans="1:34" x14ac:dyDescent="0.25">
      <c r="A374" t="s">
        <v>59</v>
      </c>
      <c r="B374" t="s">
        <v>724</v>
      </c>
      <c r="C374" t="s">
        <v>725</v>
      </c>
      <c r="D374" t="s">
        <v>725</v>
      </c>
      <c r="E374" t="s">
        <v>298</v>
      </c>
      <c r="G374" t="s">
        <v>156</v>
      </c>
      <c r="H374" t="s">
        <v>727</v>
      </c>
      <c r="I374" t="s">
        <v>728</v>
      </c>
      <c r="J374">
        <v>1</v>
      </c>
      <c r="L374" t="s">
        <v>62</v>
      </c>
      <c r="M374" t="s">
        <v>76</v>
      </c>
      <c r="N374">
        <v>1</v>
      </c>
      <c r="O374">
        <v>6</v>
      </c>
      <c r="P374">
        <v>7.5</v>
      </c>
      <c r="Q374">
        <v>62</v>
      </c>
      <c r="R374">
        <f t="shared" si="26"/>
        <v>0.75</v>
      </c>
      <c r="S374">
        <f t="shared" si="27"/>
        <v>46.5</v>
      </c>
      <c r="U374">
        <f t="shared" si="25"/>
        <v>46.5</v>
      </c>
      <c r="V374">
        <f t="shared" si="28"/>
        <v>46500</v>
      </c>
      <c r="W374">
        <f t="shared" si="29"/>
        <v>3875</v>
      </c>
      <c r="X374" t="s">
        <v>40</v>
      </c>
      <c r="Y374" t="s">
        <v>40</v>
      </c>
      <c r="Z374">
        <v>3093</v>
      </c>
      <c r="AA374">
        <v>3094</v>
      </c>
      <c r="AB374" t="s">
        <v>40</v>
      </c>
      <c r="AC374" t="s">
        <v>40</v>
      </c>
      <c r="AD374" t="s">
        <v>40</v>
      </c>
      <c r="AE374" t="s">
        <v>40</v>
      </c>
      <c r="AF374">
        <v>119</v>
      </c>
      <c r="AH374">
        <v>2022</v>
      </c>
    </row>
    <row r="375" spans="1:34" x14ac:dyDescent="0.25">
      <c r="A375" t="s">
        <v>59</v>
      </c>
      <c r="B375" t="s">
        <v>724</v>
      </c>
      <c r="C375" t="s">
        <v>725</v>
      </c>
      <c r="D375" t="s">
        <v>725</v>
      </c>
      <c r="E375" t="s">
        <v>298</v>
      </c>
      <c r="G375" t="s">
        <v>156</v>
      </c>
      <c r="H375" t="s">
        <v>443</v>
      </c>
      <c r="I375" t="s">
        <v>729</v>
      </c>
      <c r="J375">
        <v>1</v>
      </c>
      <c r="L375" t="s">
        <v>62</v>
      </c>
      <c r="M375" t="s">
        <v>76</v>
      </c>
      <c r="N375">
        <v>1</v>
      </c>
      <c r="O375">
        <v>6</v>
      </c>
      <c r="P375">
        <v>7.5</v>
      </c>
      <c r="Q375">
        <v>62</v>
      </c>
      <c r="R375">
        <f t="shared" si="26"/>
        <v>0.75</v>
      </c>
      <c r="S375">
        <f t="shared" si="27"/>
        <v>46.5</v>
      </c>
      <c r="U375">
        <f t="shared" si="25"/>
        <v>46.5</v>
      </c>
      <c r="V375">
        <f t="shared" si="28"/>
        <v>46500</v>
      </c>
      <c r="W375">
        <f t="shared" si="29"/>
        <v>3875</v>
      </c>
      <c r="X375" t="s">
        <v>40</v>
      </c>
      <c r="Y375" t="s">
        <v>40</v>
      </c>
      <c r="Z375">
        <v>3093</v>
      </c>
      <c r="AA375">
        <v>3094</v>
      </c>
      <c r="AB375" t="s">
        <v>40</v>
      </c>
      <c r="AC375" t="s">
        <v>40</v>
      </c>
      <c r="AD375" t="s">
        <v>40</v>
      </c>
      <c r="AE375" t="s">
        <v>40</v>
      </c>
      <c r="AF375">
        <v>119</v>
      </c>
      <c r="AH375">
        <v>2022</v>
      </c>
    </row>
    <row r="376" spans="1:34" x14ac:dyDescent="0.25">
      <c r="A376" t="s">
        <v>59</v>
      </c>
      <c r="B376" t="s">
        <v>724</v>
      </c>
      <c r="C376" t="s">
        <v>725</v>
      </c>
      <c r="D376" t="s">
        <v>725</v>
      </c>
      <c r="E376" t="s">
        <v>298</v>
      </c>
      <c r="G376" t="s">
        <v>156</v>
      </c>
      <c r="H376" t="s">
        <v>730</v>
      </c>
      <c r="I376" t="s">
        <v>731</v>
      </c>
      <c r="J376">
        <v>1</v>
      </c>
      <c r="L376" t="s">
        <v>62</v>
      </c>
      <c r="M376" t="s">
        <v>76</v>
      </c>
      <c r="N376">
        <v>1</v>
      </c>
      <c r="O376">
        <v>6</v>
      </c>
      <c r="P376">
        <v>4.5</v>
      </c>
      <c r="Q376">
        <v>69</v>
      </c>
      <c r="R376">
        <f t="shared" si="26"/>
        <v>0.45</v>
      </c>
      <c r="S376">
        <f t="shared" si="27"/>
        <v>31.05</v>
      </c>
      <c r="U376">
        <f t="shared" si="25"/>
        <v>31.05</v>
      </c>
      <c r="V376">
        <f t="shared" si="28"/>
        <v>31050</v>
      </c>
      <c r="W376">
        <f t="shared" si="29"/>
        <v>2587.5</v>
      </c>
      <c r="X376" t="s">
        <v>40</v>
      </c>
      <c r="Y376" t="s">
        <v>40</v>
      </c>
      <c r="Z376">
        <v>3093</v>
      </c>
      <c r="AA376">
        <v>3094</v>
      </c>
      <c r="AB376" t="s">
        <v>40</v>
      </c>
      <c r="AC376" t="s">
        <v>40</v>
      </c>
      <c r="AD376" t="s">
        <v>40</v>
      </c>
      <c r="AE376" t="s">
        <v>40</v>
      </c>
      <c r="AF376">
        <v>119</v>
      </c>
      <c r="AH376">
        <v>2022</v>
      </c>
    </row>
    <row r="377" spans="1:34" x14ac:dyDescent="0.25">
      <c r="A377" t="s">
        <v>59</v>
      </c>
      <c r="B377" t="s">
        <v>724</v>
      </c>
      <c r="C377" t="s">
        <v>725</v>
      </c>
      <c r="D377" t="s">
        <v>725</v>
      </c>
      <c r="E377" t="s">
        <v>298</v>
      </c>
      <c r="G377" t="s">
        <v>156</v>
      </c>
      <c r="H377" t="s">
        <v>732</v>
      </c>
      <c r="I377" t="s">
        <v>733</v>
      </c>
      <c r="J377">
        <v>1</v>
      </c>
      <c r="L377" t="s">
        <v>62</v>
      </c>
      <c r="M377" t="s">
        <v>76</v>
      </c>
      <c r="N377">
        <v>1</v>
      </c>
      <c r="O377">
        <v>6</v>
      </c>
      <c r="P377">
        <v>1.5</v>
      </c>
      <c r="Q377">
        <v>62</v>
      </c>
      <c r="R377">
        <f t="shared" si="26"/>
        <v>0.15</v>
      </c>
      <c r="S377">
        <f t="shared" si="27"/>
        <v>9.2999999999999989</v>
      </c>
      <c r="U377">
        <f t="shared" ref="U377:U440" si="30">S377+T377</f>
        <v>9.2999999999999989</v>
      </c>
      <c r="V377">
        <f t="shared" si="28"/>
        <v>9299.9999999999982</v>
      </c>
      <c r="W377">
        <f t="shared" si="29"/>
        <v>774.99999999999989</v>
      </c>
      <c r="X377" t="s">
        <v>40</v>
      </c>
      <c r="Y377" t="s">
        <v>40</v>
      </c>
      <c r="Z377">
        <v>3093</v>
      </c>
      <c r="AA377">
        <v>3094</v>
      </c>
      <c r="AB377" t="s">
        <v>40</v>
      </c>
      <c r="AC377" t="s">
        <v>40</v>
      </c>
      <c r="AD377" t="s">
        <v>40</v>
      </c>
      <c r="AE377" t="s">
        <v>40</v>
      </c>
      <c r="AF377">
        <v>119</v>
      </c>
      <c r="AH377">
        <v>2022</v>
      </c>
    </row>
    <row r="378" spans="1:34" x14ac:dyDescent="0.25">
      <c r="A378" t="s">
        <v>59</v>
      </c>
      <c r="B378" t="s">
        <v>724</v>
      </c>
      <c r="C378" t="s">
        <v>725</v>
      </c>
      <c r="D378" t="s">
        <v>725</v>
      </c>
      <c r="E378" t="s">
        <v>298</v>
      </c>
      <c r="G378" t="s">
        <v>156</v>
      </c>
      <c r="H378" t="s">
        <v>734</v>
      </c>
      <c r="I378" t="s">
        <v>735</v>
      </c>
      <c r="J378">
        <v>1</v>
      </c>
      <c r="L378" t="s">
        <v>62</v>
      </c>
      <c r="M378" t="s">
        <v>76</v>
      </c>
      <c r="N378">
        <v>1</v>
      </c>
      <c r="O378">
        <v>6</v>
      </c>
      <c r="P378">
        <v>4.5</v>
      </c>
      <c r="Q378">
        <v>62</v>
      </c>
      <c r="R378">
        <f t="shared" si="26"/>
        <v>0.45</v>
      </c>
      <c r="S378">
        <f t="shared" si="27"/>
        <v>27.900000000000002</v>
      </c>
      <c r="U378">
        <f t="shared" si="30"/>
        <v>27.900000000000002</v>
      </c>
      <c r="V378">
        <f t="shared" si="28"/>
        <v>27900.000000000004</v>
      </c>
      <c r="W378">
        <f t="shared" si="29"/>
        <v>2325.0000000000005</v>
      </c>
      <c r="X378" t="s">
        <v>40</v>
      </c>
      <c r="Y378" t="s">
        <v>40</v>
      </c>
      <c r="Z378">
        <v>3093</v>
      </c>
      <c r="AA378">
        <v>3094</v>
      </c>
      <c r="AB378" t="s">
        <v>40</v>
      </c>
      <c r="AC378" t="s">
        <v>40</v>
      </c>
      <c r="AD378" t="s">
        <v>40</v>
      </c>
      <c r="AE378" t="s">
        <v>40</v>
      </c>
      <c r="AF378">
        <v>119</v>
      </c>
      <c r="AH378">
        <v>2022</v>
      </c>
    </row>
    <row r="379" spans="1:34" x14ac:dyDescent="0.25">
      <c r="A379" t="s">
        <v>59</v>
      </c>
      <c r="B379" t="s">
        <v>724</v>
      </c>
      <c r="C379" t="s">
        <v>725</v>
      </c>
      <c r="D379" t="s">
        <v>725</v>
      </c>
      <c r="E379" t="s">
        <v>298</v>
      </c>
      <c r="G379" t="s">
        <v>156</v>
      </c>
      <c r="H379" t="s">
        <v>736</v>
      </c>
      <c r="I379" t="s">
        <v>737</v>
      </c>
      <c r="J379">
        <v>1</v>
      </c>
      <c r="L379" t="s">
        <v>62</v>
      </c>
      <c r="M379" t="s">
        <v>76</v>
      </c>
      <c r="N379">
        <v>1</v>
      </c>
      <c r="O379">
        <v>6</v>
      </c>
      <c r="P379">
        <v>4.5</v>
      </c>
      <c r="Q379">
        <v>62</v>
      </c>
      <c r="R379">
        <f t="shared" si="26"/>
        <v>0.45</v>
      </c>
      <c r="S379">
        <f t="shared" si="27"/>
        <v>27.900000000000002</v>
      </c>
      <c r="U379">
        <f t="shared" si="30"/>
        <v>27.900000000000002</v>
      </c>
      <c r="V379">
        <f t="shared" si="28"/>
        <v>27900.000000000004</v>
      </c>
      <c r="W379">
        <f t="shared" si="29"/>
        <v>2325.0000000000005</v>
      </c>
      <c r="X379" t="s">
        <v>40</v>
      </c>
      <c r="Y379" t="s">
        <v>40</v>
      </c>
      <c r="Z379">
        <v>3093</v>
      </c>
      <c r="AA379">
        <v>3094</v>
      </c>
      <c r="AB379" t="s">
        <v>40</v>
      </c>
      <c r="AC379" t="s">
        <v>40</v>
      </c>
      <c r="AD379" t="s">
        <v>40</v>
      </c>
      <c r="AE379" t="s">
        <v>40</v>
      </c>
      <c r="AF379">
        <v>119</v>
      </c>
      <c r="AH379">
        <v>2022</v>
      </c>
    </row>
    <row r="380" spans="1:34" x14ac:dyDescent="0.25">
      <c r="A380" t="s">
        <v>59</v>
      </c>
      <c r="B380" t="s">
        <v>724</v>
      </c>
      <c r="C380" t="s">
        <v>725</v>
      </c>
      <c r="D380" t="s">
        <v>725</v>
      </c>
      <c r="E380" t="s">
        <v>298</v>
      </c>
      <c r="G380" t="s">
        <v>156</v>
      </c>
      <c r="H380" t="s">
        <v>730</v>
      </c>
      <c r="I380" t="s">
        <v>731</v>
      </c>
      <c r="J380">
        <v>1</v>
      </c>
      <c r="L380" t="s">
        <v>62</v>
      </c>
      <c r="M380" t="s">
        <v>63</v>
      </c>
      <c r="N380">
        <v>2</v>
      </c>
      <c r="O380">
        <v>6</v>
      </c>
      <c r="P380">
        <v>25.5</v>
      </c>
      <c r="Q380">
        <v>69</v>
      </c>
      <c r="R380">
        <f t="shared" si="26"/>
        <v>2.5499999999999998</v>
      </c>
      <c r="S380">
        <f t="shared" si="27"/>
        <v>175.95</v>
      </c>
      <c r="U380">
        <f t="shared" si="30"/>
        <v>175.95</v>
      </c>
      <c r="V380">
        <f t="shared" si="28"/>
        <v>175950</v>
      </c>
      <c r="W380">
        <f t="shared" si="29"/>
        <v>14662.5</v>
      </c>
      <c r="X380" t="s">
        <v>40</v>
      </c>
      <c r="Y380" t="s">
        <v>40</v>
      </c>
      <c r="Z380">
        <v>3093</v>
      </c>
      <c r="AA380">
        <v>3094</v>
      </c>
      <c r="AB380" t="s">
        <v>40</v>
      </c>
      <c r="AC380" t="s">
        <v>40</v>
      </c>
      <c r="AD380" t="s">
        <v>40</v>
      </c>
      <c r="AE380" t="s">
        <v>40</v>
      </c>
      <c r="AF380">
        <v>119</v>
      </c>
      <c r="AH380">
        <v>2022</v>
      </c>
    </row>
    <row r="381" spans="1:34" x14ac:dyDescent="0.25">
      <c r="A381" t="s">
        <v>59</v>
      </c>
      <c r="B381" t="s">
        <v>724</v>
      </c>
      <c r="C381" t="s">
        <v>725</v>
      </c>
      <c r="D381" t="s">
        <v>725</v>
      </c>
      <c r="E381" t="s">
        <v>298</v>
      </c>
      <c r="G381" t="s">
        <v>156</v>
      </c>
      <c r="H381" t="s">
        <v>732</v>
      </c>
      <c r="I381" t="s">
        <v>733</v>
      </c>
      <c r="J381">
        <v>1</v>
      </c>
      <c r="L381" t="s">
        <v>62</v>
      </c>
      <c r="M381" t="s">
        <v>63</v>
      </c>
      <c r="N381">
        <v>2</v>
      </c>
      <c r="O381">
        <v>6</v>
      </c>
      <c r="P381">
        <v>1.5</v>
      </c>
      <c r="Q381">
        <v>62</v>
      </c>
      <c r="R381">
        <f t="shared" si="26"/>
        <v>0.15</v>
      </c>
      <c r="S381">
        <f t="shared" si="27"/>
        <v>9.2999999999999989</v>
      </c>
      <c r="U381">
        <f t="shared" si="30"/>
        <v>9.2999999999999989</v>
      </c>
      <c r="V381">
        <f t="shared" si="28"/>
        <v>9299.9999999999982</v>
      </c>
      <c r="W381">
        <f t="shared" si="29"/>
        <v>774.99999999999989</v>
      </c>
      <c r="X381" t="s">
        <v>40</v>
      </c>
      <c r="Y381" t="s">
        <v>40</v>
      </c>
      <c r="Z381">
        <v>3093</v>
      </c>
      <c r="AA381">
        <v>3094</v>
      </c>
      <c r="AB381" t="s">
        <v>40</v>
      </c>
      <c r="AC381" t="s">
        <v>40</v>
      </c>
      <c r="AD381" t="s">
        <v>40</v>
      </c>
      <c r="AE381" t="s">
        <v>40</v>
      </c>
      <c r="AF381">
        <v>119</v>
      </c>
      <c r="AH381">
        <v>2022</v>
      </c>
    </row>
    <row r="382" spans="1:34" x14ac:dyDescent="0.25">
      <c r="A382" t="s">
        <v>59</v>
      </c>
      <c r="B382" t="s">
        <v>724</v>
      </c>
      <c r="C382" t="s">
        <v>725</v>
      </c>
      <c r="D382" t="s">
        <v>725</v>
      </c>
      <c r="E382" t="s">
        <v>298</v>
      </c>
      <c r="G382" t="s">
        <v>156</v>
      </c>
      <c r="H382" t="s">
        <v>738</v>
      </c>
      <c r="I382" t="s">
        <v>739</v>
      </c>
      <c r="J382">
        <v>1</v>
      </c>
      <c r="L382" t="s">
        <v>62</v>
      </c>
      <c r="M382" t="s">
        <v>63</v>
      </c>
      <c r="N382">
        <v>2</v>
      </c>
      <c r="O382">
        <v>6</v>
      </c>
      <c r="P382">
        <v>3</v>
      </c>
      <c r="Q382">
        <v>62</v>
      </c>
      <c r="R382">
        <f t="shared" si="26"/>
        <v>0.3</v>
      </c>
      <c r="S382">
        <f t="shared" si="27"/>
        <v>18.599999999999998</v>
      </c>
      <c r="T382">
        <v>0</v>
      </c>
      <c r="U382">
        <f t="shared" si="30"/>
        <v>18.599999999999998</v>
      </c>
      <c r="V382">
        <f t="shared" si="28"/>
        <v>18599.999999999996</v>
      </c>
      <c r="W382">
        <f t="shared" si="29"/>
        <v>1549.9999999999998</v>
      </c>
      <c r="X382" t="s">
        <v>40</v>
      </c>
      <c r="Y382" t="s">
        <v>40</v>
      </c>
      <c r="Z382">
        <v>3093</v>
      </c>
      <c r="AA382">
        <v>3094</v>
      </c>
      <c r="AB382" t="s">
        <v>40</v>
      </c>
      <c r="AC382" t="s">
        <v>40</v>
      </c>
      <c r="AD382" t="s">
        <v>40</v>
      </c>
      <c r="AE382" t="s">
        <v>40</v>
      </c>
      <c r="AF382">
        <v>119</v>
      </c>
      <c r="AH382">
        <v>2022</v>
      </c>
    </row>
    <row r="383" spans="1:34" x14ac:dyDescent="0.25">
      <c r="A383" t="s">
        <v>59</v>
      </c>
      <c r="B383" t="s">
        <v>724</v>
      </c>
      <c r="C383" t="s">
        <v>725</v>
      </c>
      <c r="D383" t="s">
        <v>725</v>
      </c>
      <c r="E383" t="s">
        <v>298</v>
      </c>
      <c r="G383" t="s">
        <v>156</v>
      </c>
      <c r="H383" t="s">
        <v>174</v>
      </c>
      <c r="J383">
        <v>1</v>
      </c>
      <c r="L383" t="s">
        <v>62</v>
      </c>
      <c r="O383">
        <v>0</v>
      </c>
      <c r="P383">
        <v>30</v>
      </c>
      <c r="Q383">
        <v>62</v>
      </c>
      <c r="R383">
        <f t="shared" si="26"/>
        <v>0</v>
      </c>
      <c r="S383">
        <f t="shared" si="27"/>
        <v>0</v>
      </c>
      <c r="U383">
        <f t="shared" si="30"/>
        <v>0</v>
      </c>
      <c r="V383">
        <f t="shared" si="28"/>
        <v>0</v>
      </c>
      <c r="W383">
        <f t="shared" si="29"/>
        <v>0</v>
      </c>
      <c r="Z383">
        <v>3093</v>
      </c>
      <c r="AA383">
        <v>3093</v>
      </c>
      <c r="AF383">
        <v>119</v>
      </c>
      <c r="AH383">
        <v>2022</v>
      </c>
    </row>
    <row r="384" spans="1:34" x14ac:dyDescent="0.25">
      <c r="A384" t="s">
        <v>36</v>
      </c>
      <c r="B384" t="s">
        <v>724</v>
      </c>
      <c r="C384" t="s">
        <v>740</v>
      </c>
      <c r="D384" t="s">
        <v>740</v>
      </c>
      <c r="E384" t="s">
        <v>40</v>
      </c>
      <c r="G384" t="s">
        <v>156</v>
      </c>
      <c r="H384" t="s">
        <v>49</v>
      </c>
      <c r="I384" t="s">
        <v>40</v>
      </c>
      <c r="J384">
        <v>1</v>
      </c>
      <c r="L384" t="s">
        <v>41</v>
      </c>
      <c r="M384" t="s">
        <v>40</v>
      </c>
      <c r="R384">
        <f t="shared" si="26"/>
        <v>0</v>
      </c>
      <c r="S384">
        <f t="shared" si="27"/>
        <v>0</v>
      </c>
      <c r="T384">
        <v>412.53</v>
      </c>
      <c r="U384">
        <f t="shared" si="30"/>
        <v>412.53</v>
      </c>
      <c r="V384">
        <f t="shared" si="28"/>
        <v>412530</v>
      </c>
      <c r="W384">
        <f t="shared" si="29"/>
        <v>34377.5</v>
      </c>
      <c r="X384" t="s">
        <v>40</v>
      </c>
      <c r="Y384" t="s">
        <v>40</v>
      </c>
      <c r="Z384">
        <v>3093</v>
      </c>
      <c r="AA384">
        <v>3094</v>
      </c>
      <c r="AB384" t="s">
        <v>40</v>
      </c>
      <c r="AC384" t="s">
        <v>40</v>
      </c>
      <c r="AD384" t="s">
        <v>40</v>
      </c>
      <c r="AE384" t="s">
        <v>40</v>
      </c>
      <c r="AF384">
        <v>111</v>
      </c>
      <c r="AH384">
        <v>2022</v>
      </c>
    </row>
    <row r="385" spans="1:34" x14ac:dyDescent="0.25">
      <c r="A385" t="s">
        <v>36</v>
      </c>
      <c r="B385" t="s">
        <v>724</v>
      </c>
      <c r="C385" t="s">
        <v>740</v>
      </c>
      <c r="D385" t="s">
        <v>740</v>
      </c>
      <c r="E385" t="s">
        <v>40</v>
      </c>
      <c r="G385" t="s">
        <v>156</v>
      </c>
      <c r="H385" t="s">
        <v>42</v>
      </c>
      <c r="I385" t="s">
        <v>40</v>
      </c>
      <c r="J385">
        <v>1</v>
      </c>
      <c r="L385" t="s">
        <v>41</v>
      </c>
      <c r="R385">
        <f t="shared" si="26"/>
        <v>0</v>
      </c>
      <c r="S385">
        <f t="shared" si="27"/>
        <v>0</v>
      </c>
      <c r="T385">
        <v>132.13999999999999</v>
      </c>
      <c r="U385">
        <f t="shared" si="30"/>
        <v>132.13999999999999</v>
      </c>
      <c r="V385">
        <f t="shared" si="28"/>
        <v>132140</v>
      </c>
      <c r="W385">
        <f t="shared" si="29"/>
        <v>11011.666666666666</v>
      </c>
      <c r="X385" t="s">
        <v>40</v>
      </c>
      <c r="Y385" t="s">
        <v>40</v>
      </c>
      <c r="Z385">
        <v>3093</v>
      </c>
      <c r="AA385">
        <v>3094</v>
      </c>
      <c r="AB385" t="s">
        <v>40</v>
      </c>
      <c r="AC385" t="s">
        <v>40</v>
      </c>
      <c r="AD385" t="s">
        <v>40</v>
      </c>
      <c r="AE385" t="s">
        <v>40</v>
      </c>
      <c r="AF385">
        <v>111</v>
      </c>
      <c r="AH385">
        <v>2022</v>
      </c>
    </row>
    <row r="386" spans="1:34" x14ac:dyDescent="0.25">
      <c r="A386" t="s">
        <v>36</v>
      </c>
      <c r="B386" t="s">
        <v>724</v>
      </c>
      <c r="C386" t="s">
        <v>740</v>
      </c>
      <c r="D386" t="s">
        <v>740</v>
      </c>
      <c r="E386" t="s">
        <v>40</v>
      </c>
      <c r="G386" t="s">
        <v>156</v>
      </c>
      <c r="H386" t="s">
        <v>56</v>
      </c>
      <c r="I386" t="s">
        <v>40</v>
      </c>
      <c r="J386">
        <v>1</v>
      </c>
      <c r="L386" t="s">
        <v>41</v>
      </c>
      <c r="R386">
        <f t="shared" ref="R386:R449" si="31">O386*P386/60*J386</f>
        <v>0</v>
      </c>
      <c r="S386">
        <f t="shared" ref="S386:S449" si="32">Q386*R386</f>
        <v>0</v>
      </c>
      <c r="T386">
        <v>356.85</v>
      </c>
      <c r="U386">
        <f t="shared" si="30"/>
        <v>356.85</v>
      </c>
      <c r="V386">
        <f t="shared" ref="V386:V449" si="33">U386*1000</f>
        <v>356850</v>
      </c>
      <c r="W386">
        <f t="shared" ref="W386:W449" si="34">V386/12</f>
        <v>29737.5</v>
      </c>
      <c r="X386" t="s">
        <v>40</v>
      </c>
      <c r="Y386" t="s">
        <v>40</v>
      </c>
      <c r="Z386">
        <v>3093</v>
      </c>
      <c r="AA386">
        <v>3094</v>
      </c>
      <c r="AB386" t="s">
        <v>40</v>
      </c>
      <c r="AC386" t="s">
        <v>40</v>
      </c>
      <c r="AD386" t="s">
        <v>40</v>
      </c>
      <c r="AE386" t="s">
        <v>40</v>
      </c>
      <c r="AF386">
        <v>111</v>
      </c>
      <c r="AH386">
        <v>2022</v>
      </c>
    </row>
    <row r="387" spans="1:34" x14ac:dyDescent="0.25">
      <c r="A387" t="s">
        <v>36</v>
      </c>
      <c r="B387" t="s">
        <v>724</v>
      </c>
      <c r="C387" t="s">
        <v>740</v>
      </c>
      <c r="D387" t="s">
        <v>740</v>
      </c>
      <c r="E387" t="s">
        <v>40</v>
      </c>
      <c r="G387" t="s">
        <v>156</v>
      </c>
      <c r="H387" t="s">
        <v>295</v>
      </c>
      <c r="I387" t="s">
        <v>40</v>
      </c>
      <c r="J387">
        <v>1</v>
      </c>
      <c r="L387" t="s">
        <v>41</v>
      </c>
      <c r="R387">
        <f t="shared" si="31"/>
        <v>0</v>
      </c>
      <c r="S387">
        <f t="shared" si="32"/>
        <v>0</v>
      </c>
      <c r="T387">
        <v>318.85000000000002</v>
      </c>
      <c r="U387">
        <f t="shared" si="30"/>
        <v>318.85000000000002</v>
      </c>
      <c r="V387">
        <f t="shared" si="33"/>
        <v>318850</v>
      </c>
      <c r="W387">
        <f t="shared" si="34"/>
        <v>26570.833333333332</v>
      </c>
      <c r="Z387">
        <v>3093</v>
      </c>
      <c r="AA387">
        <v>3094</v>
      </c>
      <c r="AF387">
        <v>111</v>
      </c>
      <c r="AH387">
        <v>2022</v>
      </c>
    </row>
    <row r="388" spans="1:34" x14ac:dyDescent="0.25">
      <c r="A388" t="s">
        <v>36</v>
      </c>
      <c r="B388" t="s">
        <v>724</v>
      </c>
      <c r="C388" t="s">
        <v>740</v>
      </c>
      <c r="D388" t="s">
        <v>740</v>
      </c>
      <c r="E388" t="s">
        <v>40</v>
      </c>
      <c r="G388" t="s">
        <v>156</v>
      </c>
      <c r="H388" t="s">
        <v>295</v>
      </c>
      <c r="I388" t="s">
        <v>40</v>
      </c>
      <c r="J388">
        <v>1</v>
      </c>
      <c r="L388" t="s">
        <v>41</v>
      </c>
      <c r="R388">
        <f t="shared" si="31"/>
        <v>0</v>
      </c>
      <c r="S388">
        <f t="shared" si="32"/>
        <v>0</v>
      </c>
      <c r="T388">
        <v>186.01</v>
      </c>
      <c r="U388">
        <f t="shared" si="30"/>
        <v>186.01</v>
      </c>
      <c r="V388">
        <f t="shared" si="33"/>
        <v>186010</v>
      </c>
      <c r="W388">
        <f t="shared" si="34"/>
        <v>15500.833333333334</v>
      </c>
      <c r="Z388">
        <v>3093</v>
      </c>
      <c r="AA388">
        <v>3094</v>
      </c>
      <c r="AF388">
        <v>111</v>
      </c>
      <c r="AH388">
        <v>2022</v>
      </c>
    </row>
    <row r="389" spans="1:34" x14ac:dyDescent="0.25">
      <c r="A389" t="s">
        <v>36</v>
      </c>
      <c r="B389" t="s">
        <v>724</v>
      </c>
      <c r="C389" t="s">
        <v>740</v>
      </c>
      <c r="D389" t="s">
        <v>740</v>
      </c>
      <c r="E389" t="s">
        <v>40</v>
      </c>
      <c r="G389" t="s">
        <v>156</v>
      </c>
      <c r="H389" t="s">
        <v>44</v>
      </c>
      <c r="I389" t="s">
        <v>40</v>
      </c>
      <c r="J389">
        <v>1</v>
      </c>
      <c r="L389" t="s">
        <v>41</v>
      </c>
      <c r="R389">
        <f t="shared" si="31"/>
        <v>0</v>
      </c>
      <c r="S389">
        <f t="shared" si="32"/>
        <v>0</v>
      </c>
      <c r="T389">
        <v>73.92</v>
      </c>
      <c r="U389">
        <f t="shared" si="30"/>
        <v>73.92</v>
      </c>
      <c r="V389">
        <f t="shared" si="33"/>
        <v>73920</v>
      </c>
      <c r="W389">
        <f t="shared" si="34"/>
        <v>6160</v>
      </c>
      <c r="X389" t="s">
        <v>40</v>
      </c>
      <c r="Y389" t="s">
        <v>40</v>
      </c>
      <c r="Z389">
        <v>3093</v>
      </c>
      <c r="AA389">
        <v>3094</v>
      </c>
      <c r="AB389" t="s">
        <v>40</v>
      </c>
      <c r="AC389" t="s">
        <v>40</v>
      </c>
      <c r="AD389" t="s">
        <v>40</v>
      </c>
      <c r="AE389" t="s">
        <v>40</v>
      </c>
      <c r="AF389">
        <v>111</v>
      </c>
      <c r="AH389">
        <v>2022</v>
      </c>
    </row>
    <row r="390" spans="1:34" x14ac:dyDescent="0.25">
      <c r="A390" t="s">
        <v>59</v>
      </c>
      <c r="B390" t="s">
        <v>724</v>
      </c>
      <c r="C390" t="s">
        <v>740</v>
      </c>
      <c r="D390" t="s">
        <v>740</v>
      </c>
      <c r="E390" t="s">
        <v>60</v>
      </c>
      <c r="G390" t="s">
        <v>156</v>
      </c>
      <c r="H390" t="s">
        <v>174</v>
      </c>
      <c r="I390" t="s">
        <v>40</v>
      </c>
      <c r="J390">
        <v>1</v>
      </c>
      <c r="L390" t="s">
        <v>62</v>
      </c>
      <c r="P390">
        <v>30</v>
      </c>
      <c r="Q390">
        <v>71</v>
      </c>
      <c r="R390">
        <f t="shared" si="31"/>
        <v>0</v>
      </c>
      <c r="S390">
        <f t="shared" si="32"/>
        <v>0</v>
      </c>
      <c r="U390">
        <f t="shared" si="30"/>
        <v>0</v>
      </c>
      <c r="V390">
        <f t="shared" si="33"/>
        <v>0</v>
      </c>
      <c r="W390">
        <f t="shared" si="34"/>
        <v>0</v>
      </c>
      <c r="X390" t="s">
        <v>40</v>
      </c>
      <c r="Y390" t="s">
        <v>40</v>
      </c>
      <c r="Z390">
        <v>3093</v>
      </c>
      <c r="AA390">
        <v>3094</v>
      </c>
      <c r="AB390" t="s">
        <v>40</v>
      </c>
      <c r="AC390" t="s">
        <v>40</v>
      </c>
      <c r="AD390" t="s">
        <v>40</v>
      </c>
      <c r="AE390" t="s">
        <v>40</v>
      </c>
      <c r="AF390">
        <v>111</v>
      </c>
      <c r="AH390">
        <v>2022</v>
      </c>
    </row>
    <row r="391" spans="1:34" x14ac:dyDescent="0.25">
      <c r="A391" t="s">
        <v>59</v>
      </c>
      <c r="B391" t="s">
        <v>724</v>
      </c>
      <c r="C391" t="s">
        <v>740</v>
      </c>
      <c r="D391" t="s">
        <v>741</v>
      </c>
      <c r="E391" t="s">
        <v>60</v>
      </c>
      <c r="G391" t="s">
        <v>156</v>
      </c>
      <c r="H391" t="s">
        <v>742</v>
      </c>
      <c r="I391" t="s">
        <v>743</v>
      </c>
      <c r="J391">
        <v>1</v>
      </c>
      <c r="L391" t="s">
        <v>62</v>
      </c>
      <c r="M391" t="s">
        <v>76</v>
      </c>
      <c r="N391">
        <v>1</v>
      </c>
      <c r="O391">
        <v>11</v>
      </c>
      <c r="P391">
        <v>7.5</v>
      </c>
      <c r="Q391">
        <v>70</v>
      </c>
      <c r="R391">
        <f t="shared" si="31"/>
        <v>1.375</v>
      </c>
      <c r="S391">
        <f t="shared" si="32"/>
        <v>96.25</v>
      </c>
      <c r="U391">
        <f t="shared" si="30"/>
        <v>96.25</v>
      </c>
      <c r="V391">
        <f t="shared" si="33"/>
        <v>96250</v>
      </c>
      <c r="W391">
        <f t="shared" si="34"/>
        <v>8020.833333333333</v>
      </c>
      <c r="Z391">
        <v>3093</v>
      </c>
      <c r="AA391">
        <v>3094</v>
      </c>
      <c r="AF391">
        <v>111</v>
      </c>
      <c r="AH391">
        <v>2022</v>
      </c>
    </row>
    <row r="392" spans="1:34" x14ac:dyDescent="0.25">
      <c r="A392" t="s">
        <v>59</v>
      </c>
      <c r="B392" t="s">
        <v>724</v>
      </c>
      <c r="C392" t="s">
        <v>740</v>
      </c>
      <c r="D392" t="s">
        <v>741</v>
      </c>
      <c r="E392" t="s">
        <v>60</v>
      </c>
      <c r="G392" t="s">
        <v>152</v>
      </c>
      <c r="H392" t="s">
        <v>744</v>
      </c>
      <c r="I392" t="s">
        <v>745</v>
      </c>
      <c r="J392">
        <v>1</v>
      </c>
      <c r="L392" t="s">
        <v>62</v>
      </c>
      <c r="M392" t="s">
        <v>76</v>
      </c>
      <c r="N392">
        <v>1</v>
      </c>
      <c r="O392">
        <v>11</v>
      </c>
      <c r="P392">
        <v>7.5</v>
      </c>
      <c r="Q392">
        <v>71</v>
      </c>
      <c r="R392">
        <f t="shared" si="31"/>
        <v>1.375</v>
      </c>
      <c r="S392">
        <f t="shared" si="32"/>
        <v>97.625</v>
      </c>
      <c r="T392">
        <v>0</v>
      </c>
      <c r="U392">
        <f t="shared" si="30"/>
        <v>97.625</v>
      </c>
      <c r="V392">
        <f t="shared" si="33"/>
        <v>97625</v>
      </c>
      <c r="W392">
        <f t="shared" si="34"/>
        <v>8135.416666666667</v>
      </c>
      <c r="X392" t="s">
        <v>746</v>
      </c>
      <c r="Y392" t="s">
        <v>747</v>
      </c>
      <c r="Z392">
        <v>3093</v>
      </c>
      <c r="AA392">
        <v>3094</v>
      </c>
      <c r="AB392" t="s">
        <v>40</v>
      </c>
      <c r="AC392" t="s">
        <v>40</v>
      </c>
      <c r="AD392" t="s">
        <v>40</v>
      </c>
      <c r="AE392" t="s">
        <v>40</v>
      </c>
      <c r="AF392">
        <v>111</v>
      </c>
      <c r="AH392">
        <v>2022</v>
      </c>
    </row>
    <row r="393" spans="1:34" x14ac:dyDescent="0.25">
      <c r="A393" t="s">
        <v>59</v>
      </c>
      <c r="B393" t="s">
        <v>724</v>
      </c>
      <c r="C393" t="s">
        <v>740</v>
      </c>
      <c r="D393" t="s">
        <v>741</v>
      </c>
      <c r="E393" t="s">
        <v>60</v>
      </c>
      <c r="G393" t="s">
        <v>156</v>
      </c>
      <c r="H393" t="s">
        <v>748</v>
      </c>
      <c r="I393" t="s">
        <v>749</v>
      </c>
      <c r="J393">
        <v>1</v>
      </c>
      <c r="L393" t="s">
        <v>62</v>
      </c>
      <c r="M393" t="s">
        <v>76</v>
      </c>
      <c r="N393">
        <v>1</v>
      </c>
      <c r="O393">
        <v>11</v>
      </c>
      <c r="P393">
        <v>7.5</v>
      </c>
      <c r="Q393">
        <v>70</v>
      </c>
      <c r="R393">
        <f t="shared" si="31"/>
        <v>1.375</v>
      </c>
      <c r="S393">
        <f t="shared" si="32"/>
        <v>96.25</v>
      </c>
      <c r="U393">
        <f t="shared" si="30"/>
        <v>96.25</v>
      </c>
      <c r="V393">
        <f t="shared" si="33"/>
        <v>96250</v>
      </c>
      <c r="W393">
        <f t="shared" si="34"/>
        <v>8020.833333333333</v>
      </c>
      <c r="Z393">
        <v>3093</v>
      </c>
      <c r="AA393">
        <v>3094</v>
      </c>
      <c r="AF393">
        <v>111</v>
      </c>
      <c r="AH393">
        <v>2022</v>
      </c>
    </row>
    <row r="394" spans="1:34" x14ac:dyDescent="0.25">
      <c r="A394" t="s">
        <v>59</v>
      </c>
      <c r="B394" t="s">
        <v>724</v>
      </c>
      <c r="C394" t="s">
        <v>740</v>
      </c>
      <c r="D394" t="s">
        <v>741</v>
      </c>
      <c r="E394" t="s">
        <v>60</v>
      </c>
      <c r="G394" t="s">
        <v>156</v>
      </c>
      <c r="H394" t="s">
        <v>750</v>
      </c>
      <c r="I394" t="s">
        <v>751</v>
      </c>
      <c r="J394">
        <v>1</v>
      </c>
      <c r="L394" t="s">
        <v>62</v>
      </c>
      <c r="M394" t="s">
        <v>76</v>
      </c>
      <c r="N394">
        <v>1</v>
      </c>
      <c r="O394">
        <v>11</v>
      </c>
      <c r="P394">
        <v>7.5</v>
      </c>
      <c r="Q394">
        <v>70</v>
      </c>
      <c r="R394">
        <f t="shared" si="31"/>
        <v>1.375</v>
      </c>
      <c r="S394">
        <f t="shared" si="32"/>
        <v>96.25</v>
      </c>
      <c r="T394">
        <v>0</v>
      </c>
      <c r="U394">
        <f t="shared" si="30"/>
        <v>96.25</v>
      </c>
      <c r="V394">
        <f t="shared" si="33"/>
        <v>96250</v>
      </c>
      <c r="W394">
        <f t="shared" si="34"/>
        <v>8020.833333333333</v>
      </c>
      <c r="X394" t="s">
        <v>40</v>
      </c>
      <c r="Y394" t="s">
        <v>40</v>
      </c>
      <c r="Z394">
        <v>3093</v>
      </c>
      <c r="AA394">
        <v>3094</v>
      </c>
      <c r="AB394" t="s">
        <v>40</v>
      </c>
      <c r="AC394" t="s">
        <v>40</v>
      </c>
      <c r="AD394" t="s">
        <v>40</v>
      </c>
      <c r="AE394" t="s">
        <v>40</v>
      </c>
      <c r="AF394">
        <v>111</v>
      </c>
      <c r="AH394">
        <v>2022</v>
      </c>
    </row>
    <row r="395" spans="1:34" x14ac:dyDescent="0.25">
      <c r="A395" t="s">
        <v>59</v>
      </c>
      <c r="B395" t="s">
        <v>724</v>
      </c>
      <c r="C395" t="s">
        <v>740</v>
      </c>
      <c r="D395" t="s">
        <v>741</v>
      </c>
      <c r="E395" t="s">
        <v>60</v>
      </c>
      <c r="G395" t="s">
        <v>152</v>
      </c>
      <c r="H395" t="s">
        <v>752</v>
      </c>
      <c r="I395" t="s">
        <v>753</v>
      </c>
      <c r="J395">
        <v>1</v>
      </c>
      <c r="L395" t="s">
        <v>62</v>
      </c>
      <c r="M395" t="s">
        <v>63</v>
      </c>
      <c r="N395">
        <v>2</v>
      </c>
      <c r="O395">
        <v>11</v>
      </c>
      <c r="P395">
        <v>7.5</v>
      </c>
      <c r="Q395">
        <v>71</v>
      </c>
      <c r="R395">
        <f t="shared" si="31"/>
        <v>1.375</v>
      </c>
      <c r="S395">
        <f t="shared" si="32"/>
        <v>97.625</v>
      </c>
      <c r="T395">
        <v>0</v>
      </c>
      <c r="U395">
        <f t="shared" si="30"/>
        <v>97.625</v>
      </c>
      <c r="V395">
        <f t="shared" si="33"/>
        <v>97625</v>
      </c>
      <c r="W395">
        <f t="shared" si="34"/>
        <v>8135.416666666667</v>
      </c>
      <c r="X395" t="s">
        <v>746</v>
      </c>
      <c r="Y395" t="s">
        <v>747</v>
      </c>
      <c r="Z395">
        <v>3093</v>
      </c>
      <c r="AA395">
        <v>3094</v>
      </c>
      <c r="AB395" t="s">
        <v>40</v>
      </c>
      <c r="AC395" t="s">
        <v>40</v>
      </c>
      <c r="AD395" t="s">
        <v>40</v>
      </c>
      <c r="AE395" t="s">
        <v>40</v>
      </c>
      <c r="AF395">
        <v>111</v>
      </c>
      <c r="AH395">
        <v>2022</v>
      </c>
    </row>
    <row r="396" spans="1:34" x14ac:dyDescent="0.25">
      <c r="A396" t="s">
        <v>59</v>
      </c>
      <c r="B396" t="s">
        <v>724</v>
      </c>
      <c r="C396" t="s">
        <v>740</v>
      </c>
      <c r="D396" t="s">
        <v>741</v>
      </c>
      <c r="E396" t="s">
        <v>60</v>
      </c>
      <c r="G396" t="s">
        <v>156</v>
      </c>
      <c r="H396" t="s">
        <v>754</v>
      </c>
      <c r="I396" t="s">
        <v>755</v>
      </c>
      <c r="J396">
        <v>1</v>
      </c>
      <c r="L396" t="s">
        <v>62</v>
      </c>
      <c r="M396" t="s">
        <v>63</v>
      </c>
      <c r="N396">
        <v>2</v>
      </c>
      <c r="O396">
        <v>11</v>
      </c>
      <c r="P396">
        <v>7.5</v>
      </c>
      <c r="Q396">
        <v>70</v>
      </c>
      <c r="R396">
        <f t="shared" si="31"/>
        <v>1.375</v>
      </c>
      <c r="S396">
        <f t="shared" si="32"/>
        <v>96.25</v>
      </c>
      <c r="T396">
        <v>0</v>
      </c>
      <c r="U396">
        <f t="shared" si="30"/>
        <v>96.25</v>
      </c>
      <c r="V396">
        <f t="shared" si="33"/>
        <v>96250</v>
      </c>
      <c r="W396">
        <f t="shared" si="34"/>
        <v>8020.833333333333</v>
      </c>
      <c r="X396" t="s">
        <v>40</v>
      </c>
      <c r="Y396" t="s">
        <v>40</v>
      </c>
      <c r="Z396">
        <v>3093</v>
      </c>
      <c r="AA396">
        <v>3094</v>
      </c>
      <c r="AB396" t="s">
        <v>40</v>
      </c>
      <c r="AC396" t="s">
        <v>40</v>
      </c>
      <c r="AD396" t="s">
        <v>40</v>
      </c>
      <c r="AE396" t="s">
        <v>40</v>
      </c>
      <c r="AF396">
        <v>111</v>
      </c>
      <c r="AH396">
        <v>2022</v>
      </c>
    </row>
    <row r="397" spans="1:34" x14ac:dyDescent="0.25">
      <c r="A397" t="s">
        <v>59</v>
      </c>
      <c r="B397" t="s">
        <v>724</v>
      </c>
      <c r="C397" t="s">
        <v>740</v>
      </c>
      <c r="D397" t="s">
        <v>741</v>
      </c>
      <c r="E397" t="s">
        <v>60</v>
      </c>
      <c r="G397" t="s">
        <v>156</v>
      </c>
      <c r="H397" t="s">
        <v>756</v>
      </c>
      <c r="I397" t="s">
        <v>757</v>
      </c>
      <c r="J397">
        <v>1</v>
      </c>
      <c r="L397" t="s">
        <v>62</v>
      </c>
      <c r="M397" t="s">
        <v>63</v>
      </c>
      <c r="N397">
        <v>2</v>
      </c>
      <c r="O397">
        <v>11</v>
      </c>
      <c r="P397">
        <v>7.5</v>
      </c>
      <c r="Q397">
        <v>70</v>
      </c>
      <c r="R397">
        <f t="shared" si="31"/>
        <v>1.375</v>
      </c>
      <c r="S397">
        <f t="shared" si="32"/>
        <v>96.25</v>
      </c>
      <c r="T397">
        <v>0</v>
      </c>
      <c r="U397">
        <f t="shared" si="30"/>
        <v>96.25</v>
      </c>
      <c r="V397">
        <f t="shared" si="33"/>
        <v>96250</v>
      </c>
      <c r="W397">
        <f t="shared" si="34"/>
        <v>8020.833333333333</v>
      </c>
      <c r="X397" t="s">
        <v>40</v>
      </c>
      <c r="Y397" t="s">
        <v>40</v>
      </c>
      <c r="Z397">
        <v>3093</v>
      </c>
      <c r="AA397">
        <v>3094</v>
      </c>
      <c r="AB397" t="s">
        <v>40</v>
      </c>
      <c r="AC397" t="s">
        <v>40</v>
      </c>
      <c r="AD397" t="s">
        <v>40</v>
      </c>
      <c r="AE397" t="s">
        <v>40</v>
      </c>
      <c r="AF397">
        <v>111</v>
      </c>
      <c r="AH397">
        <v>2022</v>
      </c>
    </row>
    <row r="398" spans="1:34" x14ac:dyDescent="0.25">
      <c r="A398" t="s">
        <v>59</v>
      </c>
      <c r="B398" t="s">
        <v>724</v>
      </c>
      <c r="C398" t="s">
        <v>740</v>
      </c>
      <c r="D398" t="s">
        <v>741</v>
      </c>
      <c r="E398" t="s">
        <v>60</v>
      </c>
      <c r="G398" t="s">
        <v>156</v>
      </c>
      <c r="H398" t="s">
        <v>758</v>
      </c>
      <c r="I398" t="s">
        <v>759</v>
      </c>
      <c r="J398">
        <v>1</v>
      </c>
      <c r="L398" t="s">
        <v>62</v>
      </c>
      <c r="M398" t="s">
        <v>63</v>
      </c>
      <c r="N398">
        <v>2</v>
      </c>
      <c r="O398">
        <v>11</v>
      </c>
      <c r="P398">
        <v>5</v>
      </c>
      <c r="Q398">
        <v>71</v>
      </c>
      <c r="R398">
        <f t="shared" si="31"/>
        <v>0.91666666666666663</v>
      </c>
      <c r="S398">
        <f t="shared" si="32"/>
        <v>65.083333333333329</v>
      </c>
      <c r="U398">
        <f t="shared" si="30"/>
        <v>65.083333333333329</v>
      </c>
      <c r="V398">
        <f t="shared" si="33"/>
        <v>65083.333333333328</v>
      </c>
      <c r="W398">
        <f t="shared" si="34"/>
        <v>5423.6111111111104</v>
      </c>
      <c r="X398" t="s">
        <v>40</v>
      </c>
      <c r="Y398" t="s">
        <v>40</v>
      </c>
      <c r="Z398">
        <v>3093</v>
      </c>
      <c r="AA398">
        <v>3094</v>
      </c>
      <c r="AB398" t="s">
        <v>40</v>
      </c>
      <c r="AC398" t="s">
        <v>40</v>
      </c>
      <c r="AD398" t="s">
        <v>40</v>
      </c>
      <c r="AE398" t="s">
        <v>40</v>
      </c>
      <c r="AF398">
        <v>111</v>
      </c>
      <c r="AH398">
        <v>2022</v>
      </c>
    </row>
    <row r="399" spans="1:34" x14ac:dyDescent="0.25">
      <c r="A399" t="s">
        <v>59</v>
      </c>
      <c r="B399" t="s">
        <v>724</v>
      </c>
      <c r="C399" t="s">
        <v>740</v>
      </c>
      <c r="D399" t="s">
        <v>741</v>
      </c>
      <c r="E399" t="s">
        <v>60</v>
      </c>
      <c r="G399" t="s">
        <v>156</v>
      </c>
      <c r="H399" t="s">
        <v>528</v>
      </c>
      <c r="I399" t="s">
        <v>760</v>
      </c>
      <c r="J399">
        <v>1</v>
      </c>
      <c r="L399" t="s">
        <v>62</v>
      </c>
      <c r="M399" t="s">
        <v>63</v>
      </c>
      <c r="N399">
        <v>2</v>
      </c>
      <c r="O399">
        <v>11</v>
      </c>
      <c r="P399">
        <v>2.5</v>
      </c>
      <c r="Q399">
        <v>70</v>
      </c>
      <c r="R399">
        <f t="shared" si="31"/>
        <v>0.45833333333333331</v>
      </c>
      <c r="S399">
        <f t="shared" si="32"/>
        <v>32.083333333333329</v>
      </c>
      <c r="U399">
        <f t="shared" si="30"/>
        <v>32.083333333333329</v>
      </c>
      <c r="V399">
        <f t="shared" si="33"/>
        <v>32083.333333333328</v>
      </c>
      <c r="W399">
        <f t="shared" si="34"/>
        <v>2673.6111111111109</v>
      </c>
      <c r="AH399">
        <v>2022</v>
      </c>
    </row>
    <row r="400" spans="1:34" x14ac:dyDescent="0.25">
      <c r="A400" t="s">
        <v>59</v>
      </c>
      <c r="B400" t="s">
        <v>724</v>
      </c>
      <c r="C400" t="s">
        <v>740</v>
      </c>
      <c r="D400" t="s">
        <v>741</v>
      </c>
      <c r="E400" t="s">
        <v>60</v>
      </c>
      <c r="G400" t="s">
        <v>156</v>
      </c>
      <c r="H400" t="s">
        <v>761</v>
      </c>
      <c r="I400" t="s">
        <v>762</v>
      </c>
      <c r="J400">
        <v>1</v>
      </c>
      <c r="L400" t="s">
        <v>62</v>
      </c>
      <c r="M400" t="s">
        <v>76</v>
      </c>
      <c r="N400">
        <v>3</v>
      </c>
      <c r="O400">
        <v>11</v>
      </c>
      <c r="P400">
        <v>3</v>
      </c>
      <c r="Q400">
        <v>70</v>
      </c>
      <c r="R400">
        <f t="shared" si="31"/>
        <v>0.55000000000000004</v>
      </c>
      <c r="S400">
        <f t="shared" si="32"/>
        <v>38.5</v>
      </c>
      <c r="U400">
        <f t="shared" si="30"/>
        <v>38.5</v>
      </c>
      <c r="V400">
        <f t="shared" si="33"/>
        <v>38500</v>
      </c>
      <c r="W400">
        <f t="shared" si="34"/>
        <v>3208.3333333333335</v>
      </c>
      <c r="AH400">
        <v>2022</v>
      </c>
    </row>
    <row r="401" spans="1:34" x14ac:dyDescent="0.25">
      <c r="A401" t="s">
        <v>59</v>
      </c>
      <c r="B401" t="s">
        <v>724</v>
      </c>
      <c r="C401" t="s">
        <v>740</v>
      </c>
      <c r="D401" t="s">
        <v>741</v>
      </c>
      <c r="E401" t="s">
        <v>60</v>
      </c>
      <c r="G401" t="s">
        <v>156</v>
      </c>
      <c r="H401" t="s">
        <v>763</v>
      </c>
      <c r="I401" t="s">
        <v>764</v>
      </c>
      <c r="J401">
        <v>1</v>
      </c>
      <c r="L401" t="s">
        <v>62</v>
      </c>
      <c r="M401" t="s">
        <v>76</v>
      </c>
      <c r="N401">
        <v>3</v>
      </c>
      <c r="O401">
        <v>11</v>
      </c>
      <c r="P401">
        <v>10</v>
      </c>
      <c r="Q401">
        <v>71</v>
      </c>
      <c r="R401">
        <f t="shared" si="31"/>
        <v>1.8333333333333333</v>
      </c>
      <c r="S401">
        <f t="shared" si="32"/>
        <v>130.16666666666666</v>
      </c>
      <c r="U401">
        <f t="shared" si="30"/>
        <v>130.16666666666666</v>
      </c>
      <c r="V401">
        <f t="shared" si="33"/>
        <v>130166.66666666666</v>
      </c>
      <c r="W401">
        <f t="shared" si="34"/>
        <v>10847.222222222221</v>
      </c>
      <c r="X401" t="s">
        <v>40</v>
      </c>
      <c r="Y401" t="s">
        <v>40</v>
      </c>
      <c r="Z401">
        <v>3093</v>
      </c>
      <c r="AA401">
        <v>3094</v>
      </c>
      <c r="AB401" t="s">
        <v>40</v>
      </c>
      <c r="AC401" t="s">
        <v>40</v>
      </c>
      <c r="AD401" t="s">
        <v>40</v>
      </c>
      <c r="AE401" t="s">
        <v>40</v>
      </c>
      <c r="AF401">
        <v>111</v>
      </c>
      <c r="AH401">
        <v>2022</v>
      </c>
    </row>
    <row r="402" spans="1:34" x14ac:dyDescent="0.25">
      <c r="A402" t="s">
        <v>59</v>
      </c>
      <c r="B402" t="s">
        <v>724</v>
      </c>
      <c r="C402" t="s">
        <v>740</v>
      </c>
      <c r="D402" t="s">
        <v>741</v>
      </c>
      <c r="E402" t="s">
        <v>60</v>
      </c>
      <c r="G402" t="s">
        <v>156</v>
      </c>
      <c r="H402" t="s">
        <v>765</v>
      </c>
      <c r="I402" t="s">
        <v>766</v>
      </c>
      <c r="J402">
        <v>1</v>
      </c>
      <c r="L402" t="s">
        <v>62</v>
      </c>
      <c r="M402" t="s">
        <v>76</v>
      </c>
      <c r="N402">
        <v>3</v>
      </c>
      <c r="O402">
        <v>11</v>
      </c>
      <c r="P402">
        <v>14</v>
      </c>
      <c r="Q402">
        <v>72</v>
      </c>
      <c r="R402">
        <f t="shared" si="31"/>
        <v>2.5666666666666669</v>
      </c>
      <c r="S402">
        <f t="shared" si="32"/>
        <v>184.8</v>
      </c>
      <c r="T402">
        <v>0</v>
      </c>
      <c r="U402">
        <f t="shared" si="30"/>
        <v>184.8</v>
      </c>
      <c r="V402">
        <f t="shared" si="33"/>
        <v>184800</v>
      </c>
      <c r="W402">
        <f t="shared" si="34"/>
        <v>15400</v>
      </c>
      <c r="X402" t="s">
        <v>40</v>
      </c>
      <c r="Y402" t="s">
        <v>40</v>
      </c>
      <c r="Z402">
        <v>3093</v>
      </c>
      <c r="AA402">
        <v>3094</v>
      </c>
      <c r="AB402" t="s">
        <v>40</v>
      </c>
      <c r="AC402" t="s">
        <v>40</v>
      </c>
      <c r="AD402" t="s">
        <v>40</v>
      </c>
      <c r="AE402" t="s">
        <v>40</v>
      </c>
      <c r="AF402">
        <v>111</v>
      </c>
      <c r="AH402">
        <v>2022</v>
      </c>
    </row>
    <row r="403" spans="1:34" x14ac:dyDescent="0.25">
      <c r="A403" t="s">
        <v>59</v>
      </c>
      <c r="B403" t="s">
        <v>724</v>
      </c>
      <c r="C403" t="s">
        <v>740</v>
      </c>
      <c r="D403" t="s">
        <v>741</v>
      </c>
      <c r="E403" t="s">
        <v>60</v>
      </c>
      <c r="G403" t="s">
        <v>96</v>
      </c>
      <c r="H403" t="s">
        <v>767</v>
      </c>
      <c r="I403" t="s">
        <v>768</v>
      </c>
      <c r="J403">
        <v>1</v>
      </c>
      <c r="L403" t="s">
        <v>62</v>
      </c>
      <c r="M403" t="s">
        <v>76</v>
      </c>
      <c r="N403">
        <v>3</v>
      </c>
      <c r="O403">
        <v>11</v>
      </c>
      <c r="P403">
        <v>3</v>
      </c>
      <c r="Q403">
        <v>71</v>
      </c>
      <c r="R403">
        <f t="shared" si="31"/>
        <v>0.55000000000000004</v>
      </c>
      <c r="S403">
        <f t="shared" si="32"/>
        <v>39.050000000000004</v>
      </c>
      <c r="U403">
        <f t="shared" si="30"/>
        <v>39.050000000000004</v>
      </c>
      <c r="V403">
        <f t="shared" si="33"/>
        <v>39050.000000000007</v>
      </c>
      <c r="W403">
        <f t="shared" si="34"/>
        <v>3254.1666666666674</v>
      </c>
      <c r="AH403">
        <v>2022</v>
      </c>
    </row>
    <row r="404" spans="1:34" x14ac:dyDescent="0.25">
      <c r="A404" t="s">
        <v>59</v>
      </c>
      <c r="B404" t="s">
        <v>724</v>
      </c>
      <c r="C404" t="s">
        <v>740</v>
      </c>
      <c r="D404" t="s">
        <v>741</v>
      </c>
      <c r="E404" t="s">
        <v>60</v>
      </c>
      <c r="G404" t="s">
        <v>156</v>
      </c>
      <c r="H404" t="s">
        <v>769</v>
      </c>
      <c r="I404" t="s">
        <v>770</v>
      </c>
      <c r="J404">
        <v>1</v>
      </c>
      <c r="L404" t="s">
        <v>62</v>
      </c>
      <c r="M404" t="s">
        <v>63</v>
      </c>
      <c r="N404">
        <v>4</v>
      </c>
      <c r="O404">
        <v>11</v>
      </c>
      <c r="P404">
        <v>30</v>
      </c>
      <c r="Q404">
        <v>80</v>
      </c>
      <c r="R404">
        <f t="shared" si="31"/>
        <v>5.5</v>
      </c>
      <c r="S404">
        <f t="shared" si="32"/>
        <v>440</v>
      </c>
      <c r="T404">
        <v>0</v>
      </c>
      <c r="U404">
        <f t="shared" si="30"/>
        <v>440</v>
      </c>
      <c r="V404">
        <f t="shared" si="33"/>
        <v>440000</v>
      </c>
      <c r="W404">
        <f t="shared" si="34"/>
        <v>36666.666666666664</v>
      </c>
      <c r="X404" t="s">
        <v>40</v>
      </c>
      <c r="Y404" t="s">
        <v>40</v>
      </c>
      <c r="Z404">
        <v>3093</v>
      </c>
      <c r="AA404">
        <v>3094</v>
      </c>
      <c r="AB404" t="s">
        <v>40</v>
      </c>
      <c r="AC404" t="s">
        <v>40</v>
      </c>
      <c r="AD404" t="s">
        <v>40</v>
      </c>
      <c r="AE404" t="s">
        <v>40</v>
      </c>
      <c r="AF404">
        <v>111</v>
      </c>
      <c r="AH404">
        <v>2022</v>
      </c>
    </row>
    <row r="405" spans="1:34" x14ac:dyDescent="0.25">
      <c r="A405" t="s">
        <v>59</v>
      </c>
      <c r="B405" t="s">
        <v>724</v>
      </c>
      <c r="C405" t="s">
        <v>740</v>
      </c>
      <c r="D405" t="s">
        <v>741</v>
      </c>
      <c r="E405" t="s">
        <v>298</v>
      </c>
      <c r="G405" t="s">
        <v>156</v>
      </c>
      <c r="H405" t="s">
        <v>742</v>
      </c>
      <c r="I405" t="s">
        <v>743</v>
      </c>
      <c r="J405">
        <v>1</v>
      </c>
      <c r="L405" t="s">
        <v>62</v>
      </c>
      <c r="M405" t="s">
        <v>76</v>
      </c>
      <c r="N405">
        <v>1</v>
      </c>
      <c r="O405">
        <v>11</v>
      </c>
      <c r="P405">
        <v>7.5</v>
      </c>
      <c r="Q405">
        <v>70</v>
      </c>
      <c r="R405">
        <f t="shared" si="31"/>
        <v>1.375</v>
      </c>
      <c r="S405">
        <f t="shared" si="32"/>
        <v>96.25</v>
      </c>
      <c r="U405">
        <f t="shared" si="30"/>
        <v>96.25</v>
      </c>
      <c r="V405">
        <f t="shared" si="33"/>
        <v>96250</v>
      </c>
      <c r="W405">
        <f t="shared" si="34"/>
        <v>8020.833333333333</v>
      </c>
      <c r="Z405">
        <v>3093</v>
      </c>
      <c r="AA405">
        <v>3094</v>
      </c>
      <c r="AF405">
        <v>111</v>
      </c>
      <c r="AH405">
        <v>2022</v>
      </c>
    </row>
    <row r="406" spans="1:34" x14ac:dyDescent="0.25">
      <c r="A406" t="s">
        <v>59</v>
      </c>
      <c r="B406" t="s">
        <v>724</v>
      </c>
      <c r="C406" t="s">
        <v>740</v>
      </c>
      <c r="D406" t="s">
        <v>741</v>
      </c>
      <c r="E406" t="s">
        <v>298</v>
      </c>
      <c r="G406" t="s">
        <v>152</v>
      </c>
      <c r="H406" t="s">
        <v>744</v>
      </c>
      <c r="I406" t="s">
        <v>745</v>
      </c>
      <c r="J406">
        <v>1</v>
      </c>
      <c r="L406" t="s">
        <v>62</v>
      </c>
      <c r="M406" t="s">
        <v>76</v>
      </c>
      <c r="N406">
        <v>1</v>
      </c>
      <c r="O406">
        <v>11</v>
      </c>
      <c r="P406">
        <v>7.5</v>
      </c>
      <c r="Q406">
        <v>71</v>
      </c>
      <c r="R406">
        <f t="shared" si="31"/>
        <v>1.375</v>
      </c>
      <c r="S406">
        <f t="shared" si="32"/>
        <v>97.625</v>
      </c>
      <c r="U406">
        <f t="shared" si="30"/>
        <v>97.625</v>
      </c>
      <c r="V406">
        <f t="shared" si="33"/>
        <v>97625</v>
      </c>
      <c r="W406">
        <f t="shared" si="34"/>
        <v>8135.416666666667</v>
      </c>
      <c r="X406" t="s">
        <v>746</v>
      </c>
      <c r="Y406" t="s">
        <v>747</v>
      </c>
      <c r="Z406">
        <v>3093</v>
      </c>
      <c r="AA406">
        <v>3094</v>
      </c>
      <c r="AB406" t="s">
        <v>40</v>
      </c>
      <c r="AC406" t="s">
        <v>40</v>
      </c>
      <c r="AD406" t="s">
        <v>40</v>
      </c>
      <c r="AE406" t="s">
        <v>40</v>
      </c>
      <c r="AF406">
        <v>111</v>
      </c>
      <c r="AH406">
        <v>2022</v>
      </c>
    </row>
    <row r="407" spans="1:34" x14ac:dyDescent="0.25">
      <c r="A407" t="s">
        <v>59</v>
      </c>
      <c r="B407" t="s">
        <v>724</v>
      </c>
      <c r="C407" t="s">
        <v>740</v>
      </c>
      <c r="D407" t="s">
        <v>741</v>
      </c>
      <c r="E407" t="s">
        <v>298</v>
      </c>
      <c r="G407" t="s">
        <v>156</v>
      </c>
      <c r="H407" t="s">
        <v>748</v>
      </c>
      <c r="I407" t="s">
        <v>749</v>
      </c>
      <c r="J407">
        <v>1</v>
      </c>
      <c r="L407" t="s">
        <v>62</v>
      </c>
      <c r="M407" t="s">
        <v>76</v>
      </c>
      <c r="N407">
        <v>1</v>
      </c>
      <c r="O407">
        <v>11</v>
      </c>
      <c r="P407">
        <v>7.5</v>
      </c>
      <c r="Q407">
        <v>70</v>
      </c>
      <c r="R407">
        <f t="shared" si="31"/>
        <v>1.375</v>
      </c>
      <c r="S407">
        <f t="shared" si="32"/>
        <v>96.25</v>
      </c>
      <c r="U407">
        <f t="shared" si="30"/>
        <v>96.25</v>
      </c>
      <c r="V407">
        <f t="shared" si="33"/>
        <v>96250</v>
      </c>
      <c r="W407">
        <f t="shared" si="34"/>
        <v>8020.833333333333</v>
      </c>
      <c r="Z407">
        <v>3093</v>
      </c>
      <c r="AA407">
        <v>3094</v>
      </c>
      <c r="AF407">
        <v>111</v>
      </c>
      <c r="AH407">
        <v>2022</v>
      </c>
    </row>
    <row r="408" spans="1:34" x14ac:dyDescent="0.25">
      <c r="A408" t="s">
        <v>59</v>
      </c>
      <c r="B408" t="s">
        <v>724</v>
      </c>
      <c r="C408" t="s">
        <v>740</v>
      </c>
      <c r="D408" t="s">
        <v>741</v>
      </c>
      <c r="E408" t="s">
        <v>298</v>
      </c>
      <c r="G408" t="s">
        <v>156</v>
      </c>
      <c r="H408" t="s">
        <v>750</v>
      </c>
      <c r="I408" t="s">
        <v>751</v>
      </c>
      <c r="J408">
        <v>1</v>
      </c>
      <c r="L408" t="s">
        <v>62</v>
      </c>
      <c r="M408" t="s">
        <v>76</v>
      </c>
      <c r="N408">
        <v>1</v>
      </c>
      <c r="O408">
        <v>11</v>
      </c>
      <c r="P408">
        <v>7.5</v>
      </c>
      <c r="Q408">
        <v>70</v>
      </c>
      <c r="R408">
        <f t="shared" si="31"/>
        <v>1.375</v>
      </c>
      <c r="S408">
        <f t="shared" si="32"/>
        <v>96.25</v>
      </c>
      <c r="U408">
        <f t="shared" si="30"/>
        <v>96.25</v>
      </c>
      <c r="V408">
        <f t="shared" si="33"/>
        <v>96250</v>
      </c>
      <c r="W408">
        <f t="shared" si="34"/>
        <v>8020.833333333333</v>
      </c>
      <c r="X408" t="s">
        <v>40</v>
      </c>
      <c r="Y408" t="s">
        <v>40</v>
      </c>
      <c r="Z408">
        <v>3093</v>
      </c>
      <c r="AA408">
        <v>3094</v>
      </c>
      <c r="AB408" t="s">
        <v>40</v>
      </c>
      <c r="AC408" t="s">
        <v>40</v>
      </c>
      <c r="AD408" t="s">
        <v>40</v>
      </c>
      <c r="AE408" t="s">
        <v>40</v>
      </c>
      <c r="AF408">
        <v>111</v>
      </c>
      <c r="AH408">
        <v>2022</v>
      </c>
    </row>
    <row r="409" spans="1:34" x14ac:dyDescent="0.25">
      <c r="A409" t="s">
        <v>59</v>
      </c>
      <c r="B409" t="s">
        <v>724</v>
      </c>
      <c r="C409" t="s">
        <v>740</v>
      </c>
      <c r="D409" t="s">
        <v>741</v>
      </c>
      <c r="E409" t="s">
        <v>298</v>
      </c>
      <c r="G409" t="s">
        <v>152</v>
      </c>
      <c r="H409" t="s">
        <v>752</v>
      </c>
      <c r="I409" t="s">
        <v>753</v>
      </c>
      <c r="J409">
        <v>1</v>
      </c>
      <c r="L409" t="s">
        <v>62</v>
      </c>
      <c r="M409" t="s">
        <v>63</v>
      </c>
      <c r="N409">
        <v>2</v>
      </c>
      <c r="O409">
        <v>10</v>
      </c>
      <c r="P409">
        <v>7.5</v>
      </c>
      <c r="Q409">
        <v>71</v>
      </c>
      <c r="R409">
        <f t="shared" si="31"/>
        <v>1.25</v>
      </c>
      <c r="S409">
        <f t="shared" si="32"/>
        <v>88.75</v>
      </c>
      <c r="U409">
        <f t="shared" si="30"/>
        <v>88.75</v>
      </c>
      <c r="V409">
        <f t="shared" si="33"/>
        <v>88750</v>
      </c>
      <c r="W409">
        <f t="shared" si="34"/>
        <v>7395.833333333333</v>
      </c>
      <c r="X409" t="s">
        <v>746</v>
      </c>
      <c r="Y409" t="s">
        <v>747</v>
      </c>
      <c r="Z409">
        <v>3093</v>
      </c>
      <c r="AA409">
        <v>3094</v>
      </c>
      <c r="AB409" t="s">
        <v>40</v>
      </c>
      <c r="AC409" t="s">
        <v>40</v>
      </c>
      <c r="AD409" t="s">
        <v>40</v>
      </c>
      <c r="AE409" t="s">
        <v>40</v>
      </c>
      <c r="AF409">
        <v>111</v>
      </c>
      <c r="AH409">
        <v>2022</v>
      </c>
    </row>
    <row r="410" spans="1:34" x14ac:dyDescent="0.25">
      <c r="A410" t="s">
        <v>59</v>
      </c>
      <c r="B410" t="s">
        <v>724</v>
      </c>
      <c r="C410" t="s">
        <v>740</v>
      </c>
      <c r="D410" t="s">
        <v>741</v>
      </c>
      <c r="E410" t="s">
        <v>298</v>
      </c>
      <c r="G410" t="s">
        <v>156</v>
      </c>
      <c r="H410" t="s">
        <v>754</v>
      </c>
      <c r="I410" t="s">
        <v>755</v>
      </c>
      <c r="J410">
        <v>1</v>
      </c>
      <c r="L410" t="s">
        <v>62</v>
      </c>
      <c r="M410" t="s">
        <v>63</v>
      </c>
      <c r="N410">
        <v>2</v>
      </c>
      <c r="O410">
        <v>10</v>
      </c>
      <c r="P410">
        <v>7.5</v>
      </c>
      <c r="Q410">
        <v>70</v>
      </c>
      <c r="R410">
        <f t="shared" si="31"/>
        <v>1.25</v>
      </c>
      <c r="S410">
        <f t="shared" si="32"/>
        <v>87.5</v>
      </c>
      <c r="U410">
        <f t="shared" si="30"/>
        <v>87.5</v>
      </c>
      <c r="V410">
        <f t="shared" si="33"/>
        <v>87500</v>
      </c>
      <c r="W410">
        <f t="shared" si="34"/>
        <v>7291.666666666667</v>
      </c>
      <c r="X410" t="s">
        <v>40</v>
      </c>
      <c r="Y410" t="s">
        <v>40</v>
      </c>
      <c r="Z410">
        <v>3093</v>
      </c>
      <c r="AA410">
        <v>3094</v>
      </c>
      <c r="AB410" t="s">
        <v>40</v>
      </c>
      <c r="AC410" t="s">
        <v>40</v>
      </c>
      <c r="AD410" t="s">
        <v>40</v>
      </c>
      <c r="AE410" t="s">
        <v>40</v>
      </c>
      <c r="AF410">
        <v>111</v>
      </c>
      <c r="AH410">
        <v>2022</v>
      </c>
    </row>
    <row r="411" spans="1:34" x14ac:dyDescent="0.25">
      <c r="A411" t="s">
        <v>59</v>
      </c>
      <c r="B411" t="s">
        <v>724</v>
      </c>
      <c r="C411" t="s">
        <v>740</v>
      </c>
      <c r="D411" t="s">
        <v>741</v>
      </c>
      <c r="E411" t="s">
        <v>298</v>
      </c>
      <c r="G411" t="s">
        <v>156</v>
      </c>
      <c r="H411" t="s">
        <v>756</v>
      </c>
      <c r="I411" t="s">
        <v>757</v>
      </c>
      <c r="J411">
        <v>1</v>
      </c>
      <c r="L411" t="s">
        <v>62</v>
      </c>
      <c r="M411" t="s">
        <v>63</v>
      </c>
      <c r="N411">
        <v>2</v>
      </c>
      <c r="O411">
        <v>10</v>
      </c>
      <c r="P411">
        <v>7.5</v>
      </c>
      <c r="Q411">
        <v>70</v>
      </c>
      <c r="R411">
        <f t="shared" si="31"/>
        <v>1.25</v>
      </c>
      <c r="S411">
        <f t="shared" si="32"/>
        <v>87.5</v>
      </c>
      <c r="U411">
        <f t="shared" si="30"/>
        <v>87.5</v>
      </c>
      <c r="V411">
        <f t="shared" si="33"/>
        <v>87500</v>
      </c>
      <c r="W411">
        <f t="shared" si="34"/>
        <v>7291.666666666667</v>
      </c>
      <c r="X411" t="s">
        <v>40</v>
      </c>
      <c r="Y411" t="s">
        <v>40</v>
      </c>
      <c r="Z411">
        <v>3093</v>
      </c>
      <c r="AA411">
        <v>3094</v>
      </c>
      <c r="AB411" t="s">
        <v>40</v>
      </c>
      <c r="AC411" t="s">
        <v>40</v>
      </c>
      <c r="AD411" t="s">
        <v>40</v>
      </c>
      <c r="AE411" t="s">
        <v>40</v>
      </c>
      <c r="AF411">
        <v>111</v>
      </c>
      <c r="AH411">
        <v>2022</v>
      </c>
    </row>
    <row r="412" spans="1:34" x14ac:dyDescent="0.25">
      <c r="A412" t="s">
        <v>59</v>
      </c>
      <c r="B412" t="s">
        <v>724</v>
      </c>
      <c r="C412" t="s">
        <v>740</v>
      </c>
      <c r="D412" t="s">
        <v>741</v>
      </c>
      <c r="E412" t="s">
        <v>298</v>
      </c>
      <c r="G412" t="s">
        <v>156</v>
      </c>
      <c r="H412" t="s">
        <v>758</v>
      </c>
      <c r="I412" t="s">
        <v>759</v>
      </c>
      <c r="J412">
        <v>1</v>
      </c>
      <c r="L412" t="s">
        <v>62</v>
      </c>
      <c r="M412" t="s">
        <v>63</v>
      </c>
      <c r="N412">
        <v>2</v>
      </c>
      <c r="O412">
        <v>10</v>
      </c>
      <c r="P412">
        <v>5</v>
      </c>
      <c r="Q412">
        <v>71</v>
      </c>
      <c r="R412">
        <f t="shared" si="31"/>
        <v>0.83333333333333337</v>
      </c>
      <c r="S412">
        <f t="shared" si="32"/>
        <v>59.166666666666671</v>
      </c>
      <c r="U412">
        <f t="shared" si="30"/>
        <v>59.166666666666671</v>
      </c>
      <c r="V412">
        <f t="shared" si="33"/>
        <v>59166.666666666672</v>
      </c>
      <c r="W412">
        <f t="shared" si="34"/>
        <v>4930.5555555555557</v>
      </c>
      <c r="X412" t="s">
        <v>40</v>
      </c>
      <c r="Y412" t="s">
        <v>40</v>
      </c>
      <c r="Z412">
        <v>3093</v>
      </c>
      <c r="AA412">
        <v>3094</v>
      </c>
      <c r="AB412" t="s">
        <v>40</v>
      </c>
      <c r="AC412" t="s">
        <v>40</v>
      </c>
      <c r="AD412" t="s">
        <v>40</v>
      </c>
      <c r="AE412" t="s">
        <v>40</v>
      </c>
      <c r="AF412">
        <v>111</v>
      </c>
      <c r="AH412">
        <v>2022</v>
      </c>
    </row>
    <row r="413" spans="1:34" x14ac:dyDescent="0.25">
      <c r="A413" t="s">
        <v>59</v>
      </c>
      <c r="B413" t="s">
        <v>724</v>
      </c>
      <c r="C413" t="s">
        <v>740</v>
      </c>
      <c r="D413" t="s">
        <v>741</v>
      </c>
      <c r="E413" t="s">
        <v>298</v>
      </c>
      <c r="G413" t="s">
        <v>156</v>
      </c>
      <c r="H413" t="s">
        <v>528</v>
      </c>
      <c r="I413" t="s">
        <v>760</v>
      </c>
      <c r="J413">
        <v>1</v>
      </c>
      <c r="L413" t="s">
        <v>62</v>
      </c>
      <c r="M413" t="s">
        <v>63</v>
      </c>
      <c r="N413">
        <v>2</v>
      </c>
      <c r="O413">
        <v>10</v>
      </c>
      <c r="P413">
        <v>2.5</v>
      </c>
      <c r="Q413">
        <v>70</v>
      </c>
      <c r="R413">
        <f t="shared" si="31"/>
        <v>0.41666666666666669</v>
      </c>
      <c r="S413">
        <f t="shared" si="32"/>
        <v>29.166666666666668</v>
      </c>
      <c r="U413">
        <f t="shared" si="30"/>
        <v>29.166666666666668</v>
      </c>
      <c r="V413">
        <f t="shared" si="33"/>
        <v>29166.666666666668</v>
      </c>
      <c r="W413">
        <f t="shared" si="34"/>
        <v>2430.5555555555557</v>
      </c>
      <c r="AH413">
        <v>2022</v>
      </c>
    </row>
    <row r="414" spans="1:34" x14ac:dyDescent="0.25">
      <c r="A414" t="s">
        <v>59</v>
      </c>
      <c r="B414" t="s">
        <v>724</v>
      </c>
      <c r="C414" t="s">
        <v>740</v>
      </c>
      <c r="D414" t="s">
        <v>741</v>
      </c>
      <c r="E414" t="s">
        <v>298</v>
      </c>
      <c r="G414" t="s">
        <v>156</v>
      </c>
      <c r="H414" t="s">
        <v>761</v>
      </c>
      <c r="I414" t="s">
        <v>762</v>
      </c>
      <c r="J414">
        <v>1</v>
      </c>
      <c r="L414" t="s">
        <v>62</v>
      </c>
      <c r="M414" t="s">
        <v>76</v>
      </c>
      <c r="N414">
        <v>3</v>
      </c>
      <c r="O414">
        <v>10</v>
      </c>
      <c r="P414">
        <v>3</v>
      </c>
      <c r="Q414">
        <v>70</v>
      </c>
      <c r="R414">
        <f t="shared" si="31"/>
        <v>0.5</v>
      </c>
      <c r="S414">
        <f t="shared" si="32"/>
        <v>35</v>
      </c>
      <c r="U414">
        <f t="shared" si="30"/>
        <v>35</v>
      </c>
      <c r="V414">
        <f t="shared" si="33"/>
        <v>35000</v>
      </c>
      <c r="W414">
        <f t="shared" si="34"/>
        <v>2916.6666666666665</v>
      </c>
      <c r="AH414">
        <v>2022</v>
      </c>
    </row>
    <row r="415" spans="1:34" x14ac:dyDescent="0.25">
      <c r="A415" t="s">
        <v>59</v>
      </c>
      <c r="B415" t="s">
        <v>724</v>
      </c>
      <c r="C415" t="s">
        <v>740</v>
      </c>
      <c r="D415" t="s">
        <v>741</v>
      </c>
      <c r="E415" t="s">
        <v>298</v>
      </c>
      <c r="G415" t="s">
        <v>156</v>
      </c>
      <c r="H415" t="s">
        <v>763</v>
      </c>
      <c r="I415" t="s">
        <v>764</v>
      </c>
      <c r="J415">
        <v>1</v>
      </c>
      <c r="L415" t="s">
        <v>62</v>
      </c>
      <c r="M415" t="s">
        <v>76</v>
      </c>
      <c r="N415">
        <v>3</v>
      </c>
      <c r="O415">
        <v>10</v>
      </c>
      <c r="P415">
        <v>10</v>
      </c>
      <c r="Q415">
        <v>71</v>
      </c>
      <c r="R415">
        <f t="shared" si="31"/>
        <v>1.6666666666666667</v>
      </c>
      <c r="S415">
        <f t="shared" si="32"/>
        <v>118.33333333333334</v>
      </c>
      <c r="U415">
        <f t="shared" si="30"/>
        <v>118.33333333333334</v>
      </c>
      <c r="V415">
        <f t="shared" si="33"/>
        <v>118333.33333333334</v>
      </c>
      <c r="W415">
        <f t="shared" si="34"/>
        <v>9861.1111111111113</v>
      </c>
      <c r="X415" t="s">
        <v>40</v>
      </c>
      <c r="Y415" t="s">
        <v>40</v>
      </c>
      <c r="Z415">
        <v>3093</v>
      </c>
      <c r="AA415">
        <v>3094</v>
      </c>
      <c r="AB415" t="s">
        <v>40</v>
      </c>
      <c r="AC415" t="s">
        <v>40</v>
      </c>
      <c r="AD415" t="s">
        <v>40</v>
      </c>
      <c r="AE415" t="s">
        <v>40</v>
      </c>
      <c r="AF415">
        <v>111</v>
      </c>
      <c r="AH415">
        <v>2022</v>
      </c>
    </row>
    <row r="416" spans="1:34" x14ac:dyDescent="0.25">
      <c r="A416" t="s">
        <v>59</v>
      </c>
      <c r="B416" t="s">
        <v>724</v>
      </c>
      <c r="C416" t="s">
        <v>740</v>
      </c>
      <c r="D416" t="s">
        <v>741</v>
      </c>
      <c r="E416" t="s">
        <v>298</v>
      </c>
      <c r="G416" t="s">
        <v>156</v>
      </c>
      <c r="H416" t="s">
        <v>765</v>
      </c>
      <c r="I416" t="s">
        <v>766</v>
      </c>
      <c r="J416">
        <v>1</v>
      </c>
      <c r="L416" t="s">
        <v>62</v>
      </c>
      <c r="M416" t="s">
        <v>76</v>
      </c>
      <c r="N416">
        <v>3</v>
      </c>
      <c r="O416">
        <v>10</v>
      </c>
      <c r="P416">
        <v>14</v>
      </c>
      <c r="Q416">
        <v>72</v>
      </c>
      <c r="R416">
        <f t="shared" si="31"/>
        <v>2.3333333333333335</v>
      </c>
      <c r="S416">
        <f t="shared" si="32"/>
        <v>168</v>
      </c>
      <c r="U416">
        <f t="shared" si="30"/>
        <v>168</v>
      </c>
      <c r="V416">
        <f t="shared" si="33"/>
        <v>168000</v>
      </c>
      <c r="W416">
        <f t="shared" si="34"/>
        <v>14000</v>
      </c>
      <c r="X416" t="s">
        <v>40</v>
      </c>
      <c r="Y416" t="s">
        <v>40</v>
      </c>
      <c r="Z416">
        <v>3093</v>
      </c>
      <c r="AA416">
        <v>3094</v>
      </c>
      <c r="AB416" t="s">
        <v>40</v>
      </c>
      <c r="AC416" t="s">
        <v>40</v>
      </c>
      <c r="AD416" t="s">
        <v>40</v>
      </c>
      <c r="AE416" t="s">
        <v>40</v>
      </c>
      <c r="AF416">
        <v>111</v>
      </c>
      <c r="AH416">
        <v>2022</v>
      </c>
    </row>
    <row r="417" spans="1:34" x14ac:dyDescent="0.25">
      <c r="A417" t="s">
        <v>59</v>
      </c>
      <c r="B417" t="s">
        <v>724</v>
      </c>
      <c r="C417" t="s">
        <v>740</v>
      </c>
      <c r="D417" t="s">
        <v>741</v>
      </c>
      <c r="E417" t="s">
        <v>298</v>
      </c>
      <c r="G417" t="s">
        <v>96</v>
      </c>
      <c r="H417" t="s">
        <v>767</v>
      </c>
      <c r="I417" t="s">
        <v>768</v>
      </c>
      <c r="J417">
        <v>1</v>
      </c>
      <c r="L417" t="s">
        <v>62</v>
      </c>
      <c r="M417" t="s">
        <v>76</v>
      </c>
      <c r="N417">
        <v>3</v>
      </c>
      <c r="O417">
        <v>10</v>
      </c>
      <c r="P417">
        <v>3</v>
      </c>
      <c r="Q417">
        <v>71</v>
      </c>
      <c r="R417">
        <f t="shared" si="31"/>
        <v>0.5</v>
      </c>
      <c r="S417">
        <f t="shared" si="32"/>
        <v>35.5</v>
      </c>
      <c r="U417">
        <f t="shared" si="30"/>
        <v>35.5</v>
      </c>
      <c r="V417">
        <f t="shared" si="33"/>
        <v>35500</v>
      </c>
      <c r="W417">
        <f t="shared" si="34"/>
        <v>2958.3333333333335</v>
      </c>
      <c r="AH417">
        <v>2022</v>
      </c>
    </row>
    <row r="418" spans="1:34" x14ac:dyDescent="0.25">
      <c r="A418" t="s">
        <v>59</v>
      </c>
      <c r="B418" t="s">
        <v>724</v>
      </c>
      <c r="C418" t="s">
        <v>740</v>
      </c>
      <c r="D418" t="s">
        <v>741</v>
      </c>
      <c r="E418" t="s">
        <v>298</v>
      </c>
      <c r="G418" t="s">
        <v>156</v>
      </c>
      <c r="H418" t="s">
        <v>769</v>
      </c>
      <c r="I418" t="s">
        <v>770</v>
      </c>
      <c r="J418">
        <v>1</v>
      </c>
      <c r="L418" t="s">
        <v>62</v>
      </c>
      <c r="M418" t="s">
        <v>63</v>
      </c>
      <c r="N418">
        <v>4</v>
      </c>
      <c r="O418">
        <v>11</v>
      </c>
      <c r="P418">
        <v>30</v>
      </c>
      <c r="Q418">
        <v>80</v>
      </c>
      <c r="R418">
        <f t="shared" si="31"/>
        <v>5.5</v>
      </c>
      <c r="S418">
        <f t="shared" si="32"/>
        <v>440</v>
      </c>
      <c r="U418">
        <f t="shared" si="30"/>
        <v>440</v>
      </c>
      <c r="V418">
        <f t="shared" si="33"/>
        <v>440000</v>
      </c>
      <c r="W418">
        <f t="shared" si="34"/>
        <v>36666.666666666664</v>
      </c>
      <c r="X418" t="s">
        <v>40</v>
      </c>
      <c r="Y418" t="s">
        <v>40</v>
      </c>
      <c r="Z418">
        <v>3093</v>
      </c>
      <c r="AA418">
        <v>3094</v>
      </c>
      <c r="AB418" t="s">
        <v>40</v>
      </c>
      <c r="AC418" t="s">
        <v>40</v>
      </c>
      <c r="AD418" t="s">
        <v>40</v>
      </c>
      <c r="AE418" t="s">
        <v>40</v>
      </c>
      <c r="AF418">
        <v>111</v>
      </c>
      <c r="AH418">
        <v>2022</v>
      </c>
    </row>
    <row r="419" spans="1:34" x14ac:dyDescent="0.25">
      <c r="A419" t="s">
        <v>59</v>
      </c>
      <c r="B419" t="s">
        <v>724</v>
      </c>
      <c r="C419" t="s">
        <v>740</v>
      </c>
      <c r="D419" t="s">
        <v>771</v>
      </c>
      <c r="E419" t="s">
        <v>60</v>
      </c>
      <c r="G419" t="s">
        <v>156</v>
      </c>
      <c r="H419" t="s">
        <v>772</v>
      </c>
      <c r="I419" t="s">
        <v>743</v>
      </c>
      <c r="J419">
        <v>1</v>
      </c>
      <c r="L419" t="s">
        <v>62</v>
      </c>
      <c r="M419" t="s">
        <v>76</v>
      </c>
      <c r="N419">
        <v>1</v>
      </c>
      <c r="O419">
        <v>12</v>
      </c>
      <c r="P419">
        <v>7.5</v>
      </c>
      <c r="Q419">
        <v>70</v>
      </c>
      <c r="R419">
        <f t="shared" si="31"/>
        <v>1.5</v>
      </c>
      <c r="S419">
        <f t="shared" si="32"/>
        <v>105</v>
      </c>
      <c r="U419">
        <f t="shared" si="30"/>
        <v>105</v>
      </c>
      <c r="V419">
        <f t="shared" si="33"/>
        <v>105000</v>
      </c>
      <c r="W419">
        <f t="shared" si="34"/>
        <v>8750</v>
      </c>
      <c r="Z419">
        <v>3093</v>
      </c>
      <c r="AA419">
        <v>3094</v>
      </c>
      <c r="AF419">
        <v>111</v>
      </c>
      <c r="AH419">
        <v>2022</v>
      </c>
    </row>
    <row r="420" spans="1:34" x14ac:dyDescent="0.25">
      <c r="A420" t="s">
        <v>59</v>
      </c>
      <c r="B420" t="s">
        <v>724</v>
      </c>
      <c r="C420" t="s">
        <v>740</v>
      </c>
      <c r="D420" t="s">
        <v>771</v>
      </c>
      <c r="E420" t="s">
        <v>60</v>
      </c>
      <c r="G420" t="s">
        <v>152</v>
      </c>
      <c r="H420" t="s">
        <v>744</v>
      </c>
      <c r="I420" t="s">
        <v>745</v>
      </c>
      <c r="J420">
        <v>1</v>
      </c>
      <c r="L420" t="s">
        <v>62</v>
      </c>
      <c r="M420" t="s">
        <v>76</v>
      </c>
      <c r="N420">
        <v>1</v>
      </c>
      <c r="O420">
        <v>12</v>
      </c>
      <c r="P420">
        <v>7.5</v>
      </c>
      <c r="Q420">
        <v>71</v>
      </c>
      <c r="R420">
        <f t="shared" si="31"/>
        <v>1.5</v>
      </c>
      <c r="S420">
        <f t="shared" si="32"/>
        <v>106.5</v>
      </c>
      <c r="U420">
        <f t="shared" si="30"/>
        <v>106.5</v>
      </c>
      <c r="V420">
        <f t="shared" si="33"/>
        <v>106500</v>
      </c>
      <c r="W420">
        <f t="shared" si="34"/>
        <v>8875</v>
      </c>
      <c r="X420" t="s">
        <v>746</v>
      </c>
      <c r="Y420" t="s">
        <v>747</v>
      </c>
      <c r="Z420">
        <v>3093</v>
      </c>
      <c r="AA420">
        <v>3094</v>
      </c>
      <c r="AF420">
        <v>111</v>
      </c>
      <c r="AH420">
        <v>2022</v>
      </c>
    </row>
    <row r="421" spans="1:34" x14ac:dyDescent="0.25">
      <c r="A421" t="s">
        <v>59</v>
      </c>
      <c r="B421" t="s">
        <v>724</v>
      </c>
      <c r="C421" t="s">
        <v>740</v>
      </c>
      <c r="D421" t="s">
        <v>771</v>
      </c>
      <c r="E421" t="s">
        <v>60</v>
      </c>
      <c r="G421" t="s">
        <v>156</v>
      </c>
      <c r="H421" t="s">
        <v>748</v>
      </c>
      <c r="I421" t="s">
        <v>749</v>
      </c>
      <c r="J421">
        <v>1</v>
      </c>
      <c r="L421" t="s">
        <v>62</v>
      </c>
      <c r="M421" t="s">
        <v>76</v>
      </c>
      <c r="N421">
        <v>1</v>
      </c>
      <c r="O421">
        <v>12</v>
      </c>
      <c r="P421">
        <v>7.5</v>
      </c>
      <c r="Q421">
        <v>70</v>
      </c>
      <c r="R421">
        <f t="shared" si="31"/>
        <v>1.5</v>
      </c>
      <c r="S421">
        <f t="shared" si="32"/>
        <v>105</v>
      </c>
      <c r="U421">
        <f t="shared" si="30"/>
        <v>105</v>
      </c>
      <c r="V421">
        <f t="shared" si="33"/>
        <v>105000</v>
      </c>
      <c r="W421">
        <f t="shared" si="34"/>
        <v>8750</v>
      </c>
      <c r="Z421">
        <v>3093</v>
      </c>
      <c r="AA421">
        <v>3094</v>
      </c>
      <c r="AF421">
        <v>111</v>
      </c>
      <c r="AH421">
        <v>2022</v>
      </c>
    </row>
    <row r="422" spans="1:34" x14ac:dyDescent="0.25">
      <c r="A422" t="s">
        <v>59</v>
      </c>
      <c r="B422" t="s">
        <v>724</v>
      </c>
      <c r="C422" t="s">
        <v>740</v>
      </c>
      <c r="D422" t="s">
        <v>771</v>
      </c>
      <c r="E422" t="s">
        <v>60</v>
      </c>
      <c r="G422" t="s">
        <v>156</v>
      </c>
      <c r="H422" t="s">
        <v>750</v>
      </c>
      <c r="I422" t="s">
        <v>751</v>
      </c>
      <c r="J422">
        <v>1</v>
      </c>
      <c r="L422" t="s">
        <v>62</v>
      </c>
      <c r="M422" t="s">
        <v>76</v>
      </c>
      <c r="N422">
        <v>1</v>
      </c>
      <c r="O422">
        <v>12</v>
      </c>
      <c r="P422">
        <v>7.5</v>
      </c>
      <c r="Q422">
        <v>70</v>
      </c>
      <c r="R422">
        <f t="shared" si="31"/>
        <v>1.5</v>
      </c>
      <c r="S422">
        <f t="shared" si="32"/>
        <v>105</v>
      </c>
      <c r="U422">
        <f t="shared" si="30"/>
        <v>105</v>
      </c>
      <c r="V422">
        <f t="shared" si="33"/>
        <v>105000</v>
      </c>
      <c r="W422">
        <f t="shared" si="34"/>
        <v>8750</v>
      </c>
      <c r="Z422">
        <v>3093</v>
      </c>
      <c r="AA422">
        <v>3094</v>
      </c>
      <c r="AF422">
        <v>111</v>
      </c>
      <c r="AH422">
        <v>2022</v>
      </c>
    </row>
    <row r="423" spans="1:34" x14ac:dyDescent="0.25">
      <c r="A423" t="s">
        <v>59</v>
      </c>
      <c r="B423" t="s">
        <v>724</v>
      </c>
      <c r="C423" t="s">
        <v>740</v>
      </c>
      <c r="D423" t="s">
        <v>771</v>
      </c>
      <c r="E423" t="s">
        <v>60</v>
      </c>
      <c r="G423" t="s">
        <v>152</v>
      </c>
      <c r="H423" t="s">
        <v>752</v>
      </c>
      <c r="I423" t="s">
        <v>753</v>
      </c>
      <c r="J423">
        <v>1</v>
      </c>
      <c r="L423" t="s">
        <v>62</v>
      </c>
      <c r="M423" t="s">
        <v>63</v>
      </c>
      <c r="N423">
        <v>2</v>
      </c>
      <c r="O423">
        <v>13</v>
      </c>
      <c r="P423">
        <v>7.5</v>
      </c>
      <c r="Q423">
        <v>71</v>
      </c>
      <c r="R423">
        <f t="shared" si="31"/>
        <v>1.625</v>
      </c>
      <c r="S423">
        <f t="shared" si="32"/>
        <v>115.375</v>
      </c>
      <c r="U423">
        <f t="shared" si="30"/>
        <v>115.375</v>
      </c>
      <c r="V423">
        <f t="shared" si="33"/>
        <v>115375</v>
      </c>
      <c r="W423">
        <f t="shared" si="34"/>
        <v>9614.5833333333339</v>
      </c>
      <c r="AH423">
        <v>2022</v>
      </c>
    </row>
    <row r="424" spans="1:34" x14ac:dyDescent="0.25">
      <c r="A424" t="s">
        <v>59</v>
      </c>
      <c r="B424" t="s">
        <v>724</v>
      </c>
      <c r="C424" t="s">
        <v>740</v>
      </c>
      <c r="D424" t="s">
        <v>771</v>
      </c>
      <c r="E424" t="s">
        <v>60</v>
      </c>
      <c r="G424" t="s">
        <v>156</v>
      </c>
      <c r="H424" t="s">
        <v>754</v>
      </c>
      <c r="I424" t="s">
        <v>755</v>
      </c>
      <c r="J424">
        <v>1</v>
      </c>
      <c r="L424" t="s">
        <v>62</v>
      </c>
      <c r="M424" t="s">
        <v>63</v>
      </c>
      <c r="N424">
        <v>2</v>
      </c>
      <c r="O424">
        <v>13</v>
      </c>
      <c r="P424">
        <v>7.5</v>
      </c>
      <c r="Q424">
        <v>70</v>
      </c>
      <c r="R424">
        <f t="shared" si="31"/>
        <v>1.625</v>
      </c>
      <c r="S424">
        <f t="shared" si="32"/>
        <v>113.75</v>
      </c>
      <c r="U424">
        <f t="shared" si="30"/>
        <v>113.75</v>
      </c>
      <c r="V424">
        <f t="shared" si="33"/>
        <v>113750</v>
      </c>
      <c r="W424">
        <f t="shared" si="34"/>
        <v>9479.1666666666661</v>
      </c>
      <c r="AH424">
        <v>2022</v>
      </c>
    </row>
    <row r="425" spans="1:34" x14ac:dyDescent="0.25">
      <c r="A425" t="s">
        <v>59</v>
      </c>
      <c r="B425" t="s">
        <v>724</v>
      </c>
      <c r="C425" t="s">
        <v>740</v>
      </c>
      <c r="D425" t="s">
        <v>771</v>
      </c>
      <c r="E425" t="s">
        <v>60</v>
      </c>
      <c r="G425" t="s">
        <v>156</v>
      </c>
      <c r="H425" t="s">
        <v>756</v>
      </c>
      <c r="I425" t="s">
        <v>757</v>
      </c>
      <c r="J425">
        <v>1</v>
      </c>
      <c r="L425" t="s">
        <v>62</v>
      </c>
      <c r="M425" t="s">
        <v>63</v>
      </c>
      <c r="N425">
        <v>2</v>
      </c>
      <c r="O425">
        <v>13</v>
      </c>
      <c r="P425">
        <v>7.5</v>
      </c>
      <c r="Q425">
        <v>70</v>
      </c>
      <c r="R425">
        <f t="shared" si="31"/>
        <v>1.625</v>
      </c>
      <c r="S425">
        <f t="shared" si="32"/>
        <v>113.75</v>
      </c>
      <c r="U425">
        <f t="shared" si="30"/>
        <v>113.75</v>
      </c>
      <c r="V425">
        <f t="shared" si="33"/>
        <v>113750</v>
      </c>
      <c r="W425">
        <f t="shared" si="34"/>
        <v>9479.1666666666661</v>
      </c>
      <c r="AH425">
        <v>2022</v>
      </c>
    </row>
    <row r="426" spans="1:34" x14ac:dyDescent="0.25">
      <c r="A426" t="s">
        <v>59</v>
      </c>
      <c r="B426" t="s">
        <v>724</v>
      </c>
      <c r="C426" t="s">
        <v>740</v>
      </c>
      <c r="D426" t="s">
        <v>771</v>
      </c>
      <c r="E426" t="s">
        <v>60</v>
      </c>
      <c r="G426" t="s">
        <v>156</v>
      </c>
      <c r="H426" t="s">
        <v>528</v>
      </c>
      <c r="I426" t="s">
        <v>760</v>
      </c>
      <c r="J426">
        <v>1</v>
      </c>
      <c r="L426" t="s">
        <v>62</v>
      </c>
      <c r="M426" t="s">
        <v>63</v>
      </c>
      <c r="N426">
        <v>2</v>
      </c>
      <c r="O426">
        <v>13</v>
      </c>
      <c r="P426">
        <v>2.5</v>
      </c>
      <c r="Q426">
        <v>70</v>
      </c>
      <c r="R426">
        <f t="shared" si="31"/>
        <v>0.54166666666666663</v>
      </c>
      <c r="S426">
        <f t="shared" si="32"/>
        <v>37.916666666666664</v>
      </c>
      <c r="U426">
        <f t="shared" si="30"/>
        <v>37.916666666666664</v>
      </c>
      <c r="V426">
        <f t="shared" si="33"/>
        <v>37916.666666666664</v>
      </c>
      <c r="W426">
        <f t="shared" si="34"/>
        <v>3159.7222222222222</v>
      </c>
      <c r="AH426">
        <v>2022</v>
      </c>
    </row>
    <row r="427" spans="1:34" x14ac:dyDescent="0.25">
      <c r="A427" t="s">
        <v>59</v>
      </c>
      <c r="B427" t="s">
        <v>724</v>
      </c>
      <c r="C427" t="s">
        <v>740</v>
      </c>
      <c r="D427" t="s">
        <v>771</v>
      </c>
      <c r="E427" t="s">
        <v>60</v>
      </c>
      <c r="G427" t="s">
        <v>152</v>
      </c>
      <c r="H427" t="s">
        <v>773</v>
      </c>
      <c r="I427" t="s">
        <v>774</v>
      </c>
      <c r="J427">
        <v>1</v>
      </c>
      <c r="L427" t="s">
        <v>62</v>
      </c>
      <c r="M427" t="s">
        <v>63</v>
      </c>
      <c r="N427">
        <v>2</v>
      </c>
      <c r="O427">
        <v>13</v>
      </c>
      <c r="P427">
        <v>5</v>
      </c>
      <c r="Q427">
        <v>71</v>
      </c>
      <c r="R427">
        <f t="shared" si="31"/>
        <v>1.0833333333333333</v>
      </c>
      <c r="S427">
        <f t="shared" si="32"/>
        <v>76.916666666666657</v>
      </c>
      <c r="U427">
        <f t="shared" si="30"/>
        <v>76.916666666666657</v>
      </c>
      <c r="V427">
        <f t="shared" si="33"/>
        <v>76916.666666666657</v>
      </c>
      <c r="W427">
        <f t="shared" si="34"/>
        <v>6409.7222222222217</v>
      </c>
      <c r="AH427">
        <v>2022</v>
      </c>
    </row>
    <row r="428" spans="1:34" x14ac:dyDescent="0.25">
      <c r="A428" t="s">
        <v>59</v>
      </c>
      <c r="B428" t="s">
        <v>724</v>
      </c>
      <c r="C428" t="s">
        <v>740</v>
      </c>
      <c r="D428" t="s">
        <v>771</v>
      </c>
      <c r="E428" t="s">
        <v>60</v>
      </c>
      <c r="G428" t="s">
        <v>156</v>
      </c>
      <c r="H428" t="s">
        <v>761</v>
      </c>
      <c r="I428" t="s">
        <v>762</v>
      </c>
      <c r="J428">
        <v>1</v>
      </c>
      <c r="L428" t="s">
        <v>62</v>
      </c>
      <c r="M428" t="s">
        <v>76</v>
      </c>
      <c r="N428">
        <v>3</v>
      </c>
      <c r="O428">
        <v>12</v>
      </c>
      <c r="P428">
        <v>3</v>
      </c>
      <c r="Q428">
        <v>70</v>
      </c>
      <c r="R428">
        <f t="shared" si="31"/>
        <v>0.6</v>
      </c>
      <c r="S428">
        <f t="shared" si="32"/>
        <v>42</v>
      </c>
      <c r="U428">
        <f t="shared" si="30"/>
        <v>42</v>
      </c>
      <c r="V428">
        <f t="shared" si="33"/>
        <v>42000</v>
      </c>
      <c r="W428">
        <f t="shared" si="34"/>
        <v>3500</v>
      </c>
      <c r="AH428">
        <v>2022</v>
      </c>
    </row>
    <row r="429" spans="1:34" x14ac:dyDescent="0.25">
      <c r="A429" t="s">
        <v>59</v>
      </c>
      <c r="B429" t="s">
        <v>724</v>
      </c>
      <c r="C429" t="s">
        <v>740</v>
      </c>
      <c r="D429" t="s">
        <v>771</v>
      </c>
      <c r="E429" t="s">
        <v>60</v>
      </c>
      <c r="G429" t="s">
        <v>156</v>
      </c>
      <c r="H429" t="s">
        <v>763</v>
      </c>
      <c r="I429" t="s">
        <v>764</v>
      </c>
      <c r="J429">
        <v>1</v>
      </c>
      <c r="L429" t="s">
        <v>62</v>
      </c>
      <c r="M429" t="s">
        <v>76</v>
      </c>
      <c r="N429">
        <v>3</v>
      </c>
      <c r="O429">
        <v>12</v>
      </c>
      <c r="P429">
        <v>10</v>
      </c>
      <c r="Q429">
        <v>71</v>
      </c>
      <c r="R429">
        <f t="shared" si="31"/>
        <v>2</v>
      </c>
      <c r="S429">
        <f t="shared" si="32"/>
        <v>142</v>
      </c>
      <c r="U429">
        <f t="shared" si="30"/>
        <v>142</v>
      </c>
      <c r="V429">
        <f t="shared" si="33"/>
        <v>142000</v>
      </c>
      <c r="W429">
        <f t="shared" si="34"/>
        <v>11833.333333333334</v>
      </c>
      <c r="AH429">
        <v>2022</v>
      </c>
    </row>
    <row r="430" spans="1:34" x14ac:dyDescent="0.25">
      <c r="A430" t="s">
        <v>59</v>
      </c>
      <c r="B430" t="s">
        <v>724</v>
      </c>
      <c r="C430" t="s">
        <v>740</v>
      </c>
      <c r="D430" t="s">
        <v>771</v>
      </c>
      <c r="E430" t="s">
        <v>60</v>
      </c>
      <c r="G430" t="s">
        <v>156</v>
      </c>
      <c r="H430" t="s">
        <v>775</v>
      </c>
      <c r="I430" t="s">
        <v>776</v>
      </c>
      <c r="J430">
        <v>1</v>
      </c>
      <c r="L430" t="s">
        <v>62</v>
      </c>
      <c r="M430" t="s">
        <v>76</v>
      </c>
      <c r="N430">
        <v>3</v>
      </c>
      <c r="O430">
        <v>12</v>
      </c>
      <c r="P430">
        <v>7</v>
      </c>
      <c r="Q430">
        <v>68</v>
      </c>
      <c r="R430">
        <f t="shared" si="31"/>
        <v>1.4</v>
      </c>
      <c r="S430">
        <f t="shared" si="32"/>
        <v>95.199999999999989</v>
      </c>
      <c r="U430">
        <f t="shared" si="30"/>
        <v>95.199999999999989</v>
      </c>
      <c r="V430">
        <f t="shared" si="33"/>
        <v>95199.999999999985</v>
      </c>
      <c r="W430">
        <f t="shared" si="34"/>
        <v>7933.3333333333321</v>
      </c>
      <c r="AH430">
        <v>2022</v>
      </c>
    </row>
    <row r="431" spans="1:34" x14ac:dyDescent="0.25">
      <c r="A431" t="s">
        <v>59</v>
      </c>
      <c r="B431" t="s">
        <v>724</v>
      </c>
      <c r="C431" t="s">
        <v>740</v>
      </c>
      <c r="D431" t="s">
        <v>771</v>
      </c>
      <c r="E431" t="s">
        <v>60</v>
      </c>
      <c r="G431" t="s">
        <v>156</v>
      </c>
      <c r="H431" t="s">
        <v>777</v>
      </c>
      <c r="I431" t="s">
        <v>778</v>
      </c>
      <c r="J431">
        <v>1</v>
      </c>
      <c r="L431" t="s">
        <v>62</v>
      </c>
      <c r="M431" t="s">
        <v>76</v>
      </c>
      <c r="N431">
        <v>3</v>
      </c>
      <c r="O431">
        <v>12</v>
      </c>
      <c r="P431">
        <v>10</v>
      </c>
      <c r="Q431">
        <v>71</v>
      </c>
      <c r="R431">
        <f t="shared" si="31"/>
        <v>2</v>
      </c>
      <c r="S431">
        <f t="shared" si="32"/>
        <v>142</v>
      </c>
      <c r="U431">
        <f t="shared" si="30"/>
        <v>142</v>
      </c>
      <c r="V431">
        <f t="shared" si="33"/>
        <v>142000</v>
      </c>
      <c r="W431">
        <f t="shared" si="34"/>
        <v>11833.333333333334</v>
      </c>
      <c r="AH431">
        <v>2022</v>
      </c>
    </row>
    <row r="432" spans="1:34" x14ac:dyDescent="0.25">
      <c r="A432" t="s">
        <v>59</v>
      </c>
      <c r="B432" t="s">
        <v>724</v>
      </c>
      <c r="C432" t="s">
        <v>740</v>
      </c>
      <c r="D432" t="s">
        <v>771</v>
      </c>
      <c r="E432" t="s">
        <v>60</v>
      </c>
      <c r="G432" t="s">
        <v>156</v>
      </c>
      <c r="H432" t="s">
        <v>769</v>
      </c>
      <c r="I432" t="s">
        <v>770</v>
      </c>
      <c r="J432">
        <v>1</v>
      </c>
      <c r="K432">
        <v>1</v>
      </c>
      <c r="L432" t="s">
        <v>62</v>
      </c>
      <c r="M432" t="s">
        <v>63</v>
      </c>
      <c r="N432">
        <v>4</v>
      </c>
      <c r="O432">
        <v>13</v>
      </c>
      <c r="P432">
        <v>30</v>
      </c>
      <c r="Q432">
        <v>80</v>
      </c>
      <c r="R432">
        <f t="shared" si="31"/>
        <v>6.5</v>
      </c>
      <c r="S432">
        <f t="shared" si="32"/>
        <v>520</v>
      </c>
      <c r="U432">
        <f t="shared" si="30"/>
        <v>520</v>
      </c>
      <c r="V432">
        <f t="shared" si="33"/>
        <v>520000</v>
      </c>
      <c r="W432">
        <f t="shared" si="34"/>
        <v>43333.333333333336</v>
      </c>
      <c r="AH432">
        <v>2022</v>
      </c>
    </row>
    <row r="433" spans="1:34" x14ac:dyDescent="0.25">
      <c r="A433" t="s">
        <v>59</v>
      </c>
      <c r="B433" t="s">
        <v>724</v>
      </c>
      <c r="C433" t="s">
        <v>740</v>
      </c>
      <c r="D433" t="s">
        <v>771</v>
      </c>
      <c r="E433" t="s">
        <v>298</v>
      </c>
      <c r="G433" t="s">
        <v>156</v>
      </c>
      <c r="H433" t="s">
        <v>772</v>
      </c>
      <c r="I433" t="s">
        <v>743</v>
      </c>
      <c r="J433">
        <v>1</v>
      </c>
      <c r="L433" t="s">
        <v>62</v>
      </c>
      <c r="M433" t="s">
        <v>76</v>
      </c>
      <c r="N433">
        <v>1</v>
      </c>
      <c r="O433">
        <v>8</v>
      </c>
      <c r="P433">
        <v>7.5</v>
      </c>
      <c r="Q433">
        <v>70</v>
      </c>
      <c r="R433">
        <f t="shared" si="31"/>
        <v>1</v>
      </c>
      <c r="S433">
        <f t="shared" si="32"/>
        <v>70</v>
      </c>
      <c r="U433">
        <f t="shared" si="30"/>
        <v>70</v>
      </c>
      <c r="V433">
        <f t="shared" si="33"/>
        <v>70000</v>
      </c>
      <c r="W433">
        <f t="shared" si="34"/>
        <v>5833.333333333333</v>
      </c>
      <c r="Z433">
        <v>3093</v>
      </c>
      <c r="AA433">
        <v>3094</v>
      </c>
      <c r="AF433">
        <v>111</v>
      </c>
      <c r="AH433">
        <v>2022</v>
      </c>
    </row>
    <row r="434" spans="1:34" x14ac:dyDescent="0.25">
      <c r="A434" t="s">
        <v>59</v>
      </c>
      <c r="B434" t="s">
        <v>724</v>
      </c>
      <c r="C434" t="s">
        <v>740</v>
      </c>
      <c r="D434" t="s">
        <v>771</v>
      </c>
      <c r="E434" t="s">
        <v>298</v>
      </c>
      <c r="G434" t="s">
        <v>152</v>
      </c>
      <c r="H434" t="s">
        <v>744</v>
      </c>
      <c r="I434" t="s">
        <v>745</v>
      </c>
      <c r="J434">
        <v>1</v>
      </c>
      <c r="L434" t="s">
        <v>62</v>
      </c>
      <c r="M434" t="s">
        <v>76</v>
      </c>
      <c r="N434">
        <v>1</v>
      </c>
      <c r="O434">
        <v>8</v>
      </c>
      <c r="P434">
        <v>7.5</v>
      </c>
      <c r="Q434">
        <v>71</v>
      </c>
      <c r="R434">
        <f t="shared" si="31"/>
        <v>1</v>
      </c>
      <c r="S434">
        <f t="shared" si="32"/>
        <v>71</v>
      </c>
      <c r="U434">
        <f t="shared" si="30"/>
        <v>71</v>
      </c>
      <c r="V434">
        <f t="shared" si="33"/>
        <v>71000</v>
      </c>
      <c r="W434">
        <f t="shared" si="34"/>
        <v>5916.666666666667</v>
      </c>
      <c r="X434" t="s">
        <v>746</v>
      </c>
      <c r="Y434" t="s">
        <v>747</v>
      </c>
      <c r="Z434">
        <v>3093</v>
      </c>
      <c r="AA434">
        <v>3094</v>
      </c>
      <c r="AF434">
        <v>111</v>
      </c>
      <c r="AH434">
        <v>2022</v>
      </c>
    </row>
    <row r="435" spans="1:34" x14ac:dyDescent="0.25">
      <c r="A435" t="s">
        <v>59</v>
      </c>
      <c r="B435" t="s">
        <v>724</v>
      </c>
      <c r="C435" t="s">
        <v>740</v>
      </c>
      <c r="D435" t="s">
        <v>771</v>
      </c>
      <c r="E435" t="s">
        <v>298</v>
      </c>
      <c r="G435" t="s">
        <v>156</v>
      </c>
      <c r="H435" t="s">
        <v>748</v>
      </c>
      <c r="I435" t="s">
        <v>749</v>
      </c>
      <c r="J435">
        <v>1</v>
      </c>
      <c r="L435" t="s">
        <v>62</v>
      </c>
      <c r="M435" t="s">
        <v>76</v>
      </c>
      <c r="N435">
        <v>1</v>
      </c>
      <c r="O435">
        <v>8</v>
      </c>
      <c r="P435">
        <v>7.5</v>
      </c>
      <c r="Q435">
        <v>70</v>
      </c>
      <c r="R435">
        <f t="shared" si="31"/>
        <v>1</v>
      </c>
      <c r="S435">
        <f t="shared" si="32"/>
        <v>70</v>
      </c>
      <c r="U435">
        <f t="shared" si="30"/>
        <v>70</v>
      </c>
      <c r="V435">
        <f t="shared" si="33"/>
        <v>70000</v>
      </c>
      <c r="W435">
        <f t="shared" si="34"/>
        <v>5833.333333333333</v>
      </c>
      <c r="Z435">
        <v>3093</v>
      </c>
      <c r="AA435">
        <v>3094</v>
      </c>
      <c r="AF435">
        <v>111</v>
      </c>
      <c r="AH435">
        <v>2022</v>
      </c>
    </row>
    <row r="436" spans="1:34" x14ac:dyDescent="0.25">
      <c r="A436" t="s">
        <v>59</v>
      </c>
      <c r="B436" t="s">
        <v>724</v>
      </c>
      <c r="C436" t="s">
        <v>740</v>
      </c>
      <c r="D436" t="s">
        <v>771</v>
      </c>
      <c r="E436" t="s">
        <v>298</v>
      </c>
      <c r="G436" t="s">
        <v>156</v>
      </c>
      <c r="H436" t="s">
        <v>750</v>
      </c>
      <c r="I436" t="s">
        <v>751</v>
      </c>
      <c r="J436">
        <v>1</v>
      </c>
      <c r="L436" t="s">
        <v>62</v>
      </c>
      <c r="M436" t="s">
        <v>76</v>
      </c>
      <c r="N436">
        <v>1</v>
      </c>
      <c r="O436">
        <v>8</v>
      </c>
      <c r="P436">
        <v>7.5</v>
      </c>
      <c r="Q436">
        <v>70</v>
      </c>
      <c r="R436">
        <f t="shared" si="31"/>
        <v>1</v>
      </c>
      <c r="S436">
        <f t="shared" si="32"/>
        <v>70</v>
      </c>
      <c r="U436">
        <f t="shared" si="30"/>
        <v>70</v>
      </c>
      <c r="V436">
        <f t="shared" si="33"/>
        <v>70000</v>
      </c>
      <c r="W436">
        <f t="shared" si="34"/>
        <v>5833.333333333333</v>
      </c>
      <c r="Z436">
        <v>3093</v>
      </c>
      <c r="AA436">
        <v>3094</v>
      </c>
      <c r="AF436">
        <v>111</v>
      </c>
      <c r="AH436">
        <v>2022</v>
      </c>
    </row>
    <row r="437" spans="1:34" x14ac:dyDescent="0.25">
      <c r="A437" t="s">
        <v>59</v>
      </c>
      <c r="B437" t="s">
        <v>724</v>
      </c>
      <c r="C437" t="s">
        <v>740</v>
      </c>
      <c r="D437" t="s">
        <v>771</v>
      </c>
      <c r="E437" t="s">
        <v>298</v>
      </c>
      <c r="G437" t="s">
        <v>152</v>
      </c>
      <c r="H437" t="s">
        <v>752</v>
      </c>
      <c r="I437" t="s">
        <v>753</v>
      </c>
      <c r="J437">
        <v>1</v>
      </c>
      <c r="L437" t="s">
        <v>62</v>
      </c>
      <c r="M437" t="s">
        <v>63</v>
      </c>
      <c r="N437">
        <v>2</v>
      </c>
      <c r="O437">
        <v>7</v>
      </c>
      <c r="P437">
        <v>7.5</v>
      </c>
      <c r="Q437">
        <v>71</v>
      </c>
      <c r="R437">
        <f t="shared" si="31"/>
        <v>0.875</v>
      </c>
      <c r="S437">
        <f t="shared" si="32"/>
        <v>62.125</v>
      </c>
      <c r="U437">
        <f t="shared" si="30"/>
        <v>62.125</v>
      </c>
      <c r="V437">
        <f t="shared" si="33"/>
        <v>62125</v>
      </c>
      <c r="W437">
        <f t="shared" si="34"/>
        <v>5177.083333333333</v>
      </c>
      <c r="AH437">
        <v>2022</v>
      </c>
    </row>
    <row r="438" spans="1:34" x14ac:dyDescent="0.25">
      <c r="A438" t="s">
        <v>59</v>
      </c>
      <c r="B438" t="s">
        <v>724</v>
      </c>
      <c r="C438" t="s">
        <v>740</v>
      </c>
      <c r="D438" t="s">
        <v>771</v>
      </c>
      <c r="E438" t="s">
        <v>298</v>
      </c>
      <c r="G438" t="s">
        <v>156</v>
      </c>
      <c r="H438" t="s">
        <v>754</v>
      </c>
      <c r="I438" t="s">
        <v>755</v>
      </c>
      <c r="J438">
        <v>1</v>
      </c>
      <c r="L438" t="s">
        <v>62</v>
      </c>
      <c r="M438" t="s">
        <v>63</v>
      </c>
      <c r="N438">
        <v>2</v>
      </c>
      <c r="O438">
        <v>7</v>
      </c>
      <c r="P438">
        <v>7.5</v>
      </c>
      <c r="Q438">
        <v>70</v>
      </c>
      <c r="R438">
        <f t="shared" si="31"/>
        <v>0.875</v>
      </c>
      <c r="S438">
        <f t="shared" si="32"/>
        <v>61.25</v>
      </c>
      <c r="U438">
        <f t="shared" si="30"/>
        <v>61.25</v>
      </c>
      <c r="V438">
        <f t="shared" si="33"/>
        <v>61250</v>
      </c>
      <c r="W438">
        <f t="shared" si="34"/>
        <v>5104.166666666667</v>
      </c>
      <c r="AH438">
        <v>2022</v>
      </c>
    </row>
    <row r="439" spans="1:34" x14ac:dyDescent="0.25">
      <c r="A439" t="s">
        <v>59</v>
      </c>
      <c r="B439" t="s">
        <v>724</v>
      </c>
      <c r="C439" t="s">
        <v>740</v>
      </c>
      <c r="D439" t="s">
        <v>771</v>
      </c>
      <c r="E439" t="s">
        <v>298</v>
      </c>
      <c r="G439" t="s">
        <v>156</v>
      </c>
      <c r="H439" t="s">
        <v>756</v>
      </c>
      <c r="I439" t="s">
        <v>757</v>
      </c>
      <c r="J439">
        <v>1</v>
      </c>
      <c r="L439" t="s">
        <v>62</v>
      </c>
      <c r="M439" t="s">
        <v>63</v>
      </c>
      <c r="N439">
        <v>2</v>
      </c>
      <c r="O439">
        <v>7</v>
      </c>
      <c r="P439">
        <v>7.5</v>
      </c>
      <c r="Q439">
        <v>70</v>
      </c>
      <c r="R439">
        <f t="shared" si="31"/>
        <v>0.875</v>
      </c>
      <c r="S439">
        <f t="shared" si="32"/>
        <v>61.25</v>
      </c>
      <c r="U439">
        <f t="shared" si="30"/>
        <v>61.25</v>
      </c>
      <c r="V439">
        <f t="shared" si="33"/>
        <v>61250</v>
      </c>
      <c r="W439">
        <f t="shared" si="34"/>
        <v>5104.166666666667</v>
      </c>
      <c r="AH439">
        <v>2022</v>
      </c>
    </row>
    <row r="440" spans="1:34" x14ac:dyDescent="0.25">
      <c r="A440" t="s">
        <v>59</v>
      </c>
      <c r="B440" t="s">
        <v>724</v>
      </c>
      <c r="C440" t="s">
        <v>740</v>
      </c>
      <c r="D440" t="s">
        <v>771</v>
      </c>
      <c r="E440" t="s">
        <v>298</v>
      </c>
      <c r="G440" t="s">
        <v>156</v>
      </c>
      <c r="H440" t="s">
        <v>528</v>
      </c>
      <c r="I440" t="s">
        <v>760</v>
      </c>
      <c r="J440">
        <v>1</v>
      </c>
      <c r="L440" t="s">
        <v>62</v>
      </c>
      <c r="M440" t="s">
        <v>63</v>
      </c>
      <c r="N440">
        <v>2</v>
      </c>
      <c r="O440">
        <v>7</v>
      </c>
      <c r="P440">
        <v>2.5</v>
      </c>
      <c r="Q440">
        <v>70</v>
      </c>
      <c r="R440">
        <f t="shared" si="31"/>
        <v>0.29166666666666669</v>
      </c>
      <c r="S440">
        <f t="shared" si="32"/>
        <v>20.416666666666668</v>
      </c>
      <c r="U440">
        <f t="shared" si="30"/>
        <v>20.416666666666668</v>
      </c>
      <c r="V440">
        <f t="shared" si="33"/>
        <v>20416.666666666668</v>
      </c>
      <c r="W440">
        <f t="shared" si="34"/>
        <v>1701.3888888888889</v>
      </c>
      <c r="AH440">
        <v>2022</v>
      </c>
    </row>
    <row r="441" spans="1:34" x14ac:dyDescent="0.25">
      <c r="A441" t="s">
        <v>59</v>
      </c>
      <c r="B441" t="s">
        <v>724</v>
      </c>
      <c r="C441" t="s">
        <v>740</v>
      </c>
      <c r="D441" t="s">
        <v>771</v>
      </c>
      <c r="E441" t="s">
        <v>298</v>
      </c>
      <c r="G441" t="s">
        <v>152</v>
      </c>
      <c r="H441" t="s">
        <v>773</v>
      </c>
      <c r="I441" t="s">
        <v>774</v>
      </c>
      <c r="J441">
        <v>1</v>
      </c>
      <c r="L441" t="s">
        <v>62</v>
      </c>
      <c r="M441" t="s">
        <v>63</v>
      </c>
      <c r="N441">
        <v>2</v>
      </c>
      <c r="O441">
        <v>7</v>
      </c>
      <c r="P441">
        <v>5</v>
      </c>
      <c r="Q441">
        <v>71</v>
      </c>
      <c r="R441">
        <f t="shared" si="31"/>
        <v>0.58333333333333337</v>
      </c>
      <c r="S441">
        <f t="shared" si="32"/>
        <v>41.416666666666671</v>
      </c>
      <c r="U441">
        <f t="shared" ref="U441:U504" si="35">S441+T441</f>
        <v>41.416666666666671</v>
      </c>
      <c r="V441">
        <f t="shared" si="33"/>
        <v>41416.666666666672</v>
      </c>
      <c r="W441">
        <f t="shared" si="34"/>
        <v>3451.3888888888891</v>
      </c>
      <c r="AH441">
        <v>2022</v>
      </c>
    </row>
    <row r="442" spans="1:34" x14ac:dyDescent="0.25">
      <c r="A442" t="s">
        <v>59</v>
      </c>
      <c r="B442" t="s">
        <v>724</v>
      </c>
      <c r="C442" t="s">
        <v>740</v>
      </c>
      <c r="D442" t="s">
        <v>771</v>
      </c>
      <c r="E442" t="s">
        <v>298</v>
      </c>
      <c r="G442" t="s">
        <v>156</v>
      </c>
      <c r="H442" t="s">
        <v>761</v>
      </c>
      <c r="I442" t="s">
        <v>762</v>
      </c>
      <c r="J442">
        <v>1</v>
      </c>
      <c r="L442" t="s">
        <v>62</v>
      </c>
      <c r="M442" t="s">
        <v>76</v>
      </c>
      <c r="N442">
        <v>3</v>
      </c>
      <c r="O442">
        <v>7</v>
      </c>
      <c r="P442">
        <v>3</v>
      </c>
      <c r="Q442">
        <v>70</v>
      </c>
      <c r="R442">
        <f t="shared" si="31"/>
        <v>0.35</v>
      </c>
      <c r="S442">
        <f t="shared" si="32"/>
        <v>24.5</v>
      </c>
      <c r="U442">
        <f t="shared" si="35"/>
        <v>24.5</v>
      </c>
      <c r="V442">
        <f t="shared" si="33"/>
        <v>24500</v>
      </c>
      <c r="W442">
        <f t="shared" si="34"/>
        <v>2041.6666666666667</v>
      </c>
      <c r="AH442">
        <v>2022</v>
      </c>
    </row>
    <row r="443" spans="1:34" x14ac:dyDescent="0.25">
      <c r="A443" t="s">
        <v>59</v>
      </c>
      <c r="B443" t="s">
        <v>724</v>
      </c>
      <c r="C443" t="s">
        <v>740</v>
      </c>
      <c r="D443" t="s">
        <v>771</v>
      </c>
      <c r="E443" t="s">
        <v>298</v>
      </c>
      <c r="G443" t="s">
        <v>156</v>
      </c>
      <c r="H443" t="s">
        <v>763</v>
      </c>
      <c r="I443" t="s">
        <v>764</v>
      </c>
      <c r="J443">
        <v>1</v>
      </c>
      <c r="L443" t="s">
        <v>62</v>
      </c>
      <c r="M443" t="s">
        <v>76</v>
      </c>
      <c r="N443">
        <v>3</v>
      </c>
      <c r="O443">
        <v>7</v>
      </c>
      <c r="P443">
        <v>10</v>
      </c>
      <c r="Q443">
        <v>71</v>
      </c>
      <c r="R443">
        <f t="shared" si="31"/>
        <v>1.1666666666666667</v>
      </c>
      <c r="S443">
        <f t="shared" si="32"/>
        <v>82.833333333333343</v>
      </c>
      <c r="U443">
        <f t="shared" si="35"/>
        <v>82.833333333333343</v>
      </c>
      <c r="V443">
        <f t="shared" si="33"/>
        <v>82833.333333333343</v>
      </c>
      <c r="W443">
        <f t="shared" si="34"/>
        <v>6902.7777777777783</v>
      </c>
      <c r="AH443">
        <v>2022</v>
      </c>
    </row>
    <row r="444" spans="1:34" x14ac:dyDescent="0.25">
      <c r="A444" t="s">
        <v>59</v>
      </c>
      <c r="B444" t="s">
        <v>724</v>
      </c>
      <c r="C444" t="s">
        <v>740</v>
      </c>
      <c r="D444" t="s">
        <v>771</v>
      </c>
      <c r="E444" t="s">
        <v>298</v>
      </c>
      <c r="G444" t="s">
        <v>156</v>
      </c>
      <c r="H444" t="s">
        <v>779</v>
      </c>
      <c r="I444" t="s">
        <v>776</v>
      </c>
      <c r="J444">
        <v>1</v>
      </c>
      <c r="L444" t="s">
        <v>62</v>
      </c>
      <c r="M444" t="s">
        <v>76</v>
      </c>
      <c r="N444">
        <v>3</v>
      </c>
      <c r="O444">
        <v>7</v>
      </c>
      <c r="P444">
        <v>7</v>
      </c>
      <c r="Q444">
        <v>68</v>
      </c>
      <c r="R444">
        <f t="shared" si="31"/>
        <v>0.81666666666666665</v>
      </c>
      <c r="S444">
        <f t="shared" si="32"/>
        <v>55.533333333333331</v>
      </c>
      <c r="U444">
        <f t="shared" si="35"/>
        <v>55.533333333333331</v>
      </c>
      <c r="V444">
        <f t="shared" si="33"/>
        <v>55533.333333333328</v>
      </c>
      <c r="W444">
        <f t="shared" si="34"/>
        <v>4627.7777777777774</v>
      </c>
      <c r="AH444">
        <v>2022</v>
      </c>
    </row>
    <row r="445" spans="1:34" x14ac:dyDescent="0.25">
      <c r="A445" t="s">
        <v>59</v>
      </c>
      <c r="B445" t="s">
        <v>724</v>
      </c>
      <c r="C445" t="s">
        <v>740</v>
      </c>
      <c r="D445" t="s">
        <v>771</v>
      </c>
      <c r="E445" t="s">
        <v>298</v>
      </c>
      <c r="G445" t="s">
        <v>156</v>
      </c>
      <c r="H445" t="s">
        <v>777</v>
      </c>
      <c r="I445" t="s">
        <v>778</v>
      </c>
      <c r="J445">
        <v>1</v>
      </c>
      <c r="L445" t="s">
        <v>62</v>
      </c>
      <c r="M445" t="s">
        <v>76</v>
      </c>
      <c r="N445">
        <v>3</v>
      </c>
      <c r="O445">
        <v>7</v>
      </c>
      <c r="P445">
        <v>10</v>
      </c>
      <c r="Q445">
        <v>71</v>
      </c>
      <c r="R445">
        <f t="shared" si="31"/>
        <v>1.1666666666666667</v>
      </c>
      <c r="S445">
        <f t="shared" si="32"/>
        <v>82.833333333333343</v>
      </c>
      <c r="U445">
        <f t="shared" si="35"/>
        <v>82.833333333333343</v>
      </c>
      <c r="V445">
        <f t="shared" si="33"/>
        <v>82833.333333333343</v>
      </c>
      <c r="W445">
        <f t="shared" si="34"/>
        <v>6902.7777777777783</v>
      </c>
      <c r="AH445">
        <v>2022</v>
      </c>
    </row>
    <row r="446" spans="1:34" x14ac:dyDescent="0.25">
      <c r="A446" t="s">
        <v>59</v>
      </c>
      <c r="B446" t="s">
        <v>724</v>
      </c>
      <c r="C446" t="s">
        <v>740</v>
      </c>
      <c r="D446" t="s">
        <v>771</v>
      </c>
      <c r="E446" t="s">
        <v>298</v>
      </c>
      <c r="G446" t="s">
        <v>156</v>
      </c>
      <c r="H446" t="s">
        <v>769</v>
      </c>
      <c r="I446" t="s">
        <v>770</v>
      </c>
      <c r="J446">
        <v>1</v>
      </c>
      <c r="L446" t="s">
        <v>62</v>
      </c>
      <c r="M446" t="s">
        <v>63</v>
      </c>
      <c r="N446">
        <v>4</v>
      </c>
      <c r="O446">
        <v>8</v>
      </c>
      <c r="P446">
        <v>30</v>
      </c>
      <c r="Q446">
        <v>80</v>
      </c>
      <c r="R446">
        <f t="shared" si="31"/>
        <v>4</v>
      </c>
      <c r="S446">
        <f t="shared" si="32"/>
        <v>320</v>
      </c>
      <c r="U446">
        <f t="shared" si="35"/>
        <v>320</v>
      </c>
      <c r="V446">
        <f t="shared" si="33"/>
        <v>320000</v>
      </c>
      <c r="W446">
        <f t="shared" si="34"/>
        <v>26666.666666666668</v>
      </c>
      <c r="AH446">
        <v>2022</v>
      </c>
    </row>
    <row r="447" spans="1:34" x14ac:dyDescent="0.25">
      <c r="A447" t="s">
        <v>36</v>
      </c>
      <c r="B447" t="s">
        <v>724</v>
      </c>
      <c r="C447" t="s">
        <v>780</v>
      </c>
      <c r="D447" t="s">
        <v>780</v>
      </c>
      <c r="E447" t="s">
        <v>40</v>
      </c>
      <c r="G447" t="s">
        <v>156</v>
      </c>
      <c r="H447" t="s">
        <v>42</v>
      </c>
      <c r="I447" t="s">
        <v>40</v>
      </c>
      <c r="J447">
        <v>1</v>
      </c>
      <c r="L447" t="s">
        <v>41</v>
      </c>
      <c r="R447">
        <f t="shared" si="31"/>
        <v>0</v>
      </c>
      <c r="S447">
        <f t="shared" si="32"/>
        <v>0</v>
      </c>
      <c r="T447">
        <v>9.1999999999999993</v>
      </c>
      <c r="U447">
        <f t="shared" si="35"/>
        <v>9.1999999999999993</v>
      </c>
      <c r="V447">
        <f t="shared" si="33"/>
        <v>9200</v>
      </c>
      <c r="W447">
        <f t="shared" si="34"/>
        <v>766.66666666666663</v>
      </c>
      <c r="X447" t="s">
        <v>40</v>
      </c>
      <c r="Y447" t="s">
        <v>40</v>
      </c>
      <c r="Z447">
        <v>3093</v>
      </c>
      <c r="AA447">
        <v>3094</v>
      </c>
      <c r="AB447" t="s">
        <v>40</v>
      </c>
      <c r="AC447" t="s">
        <v>40</v>
      </c>
      <c r="AD447" t="s">
        <v>40</v>
      </c>
      <c r="AE447" t="s">
        <v>40</v>
      </c>
      <c r="AF447">
        <v>121</v>
      </c>
      <c r="AH447">
        <v>2022</v>
      </c>
    </row>
    <row r="448" spans="1:34" x14ac:dyDescent="0.25">
      <c r="A448" t="s">
        <v>36</v>
      </c>
      <c r="B448" t="s">
        <v>724</v>
      </c>
      <c r="C448" t="s">
        <v>780</v>
      </c>
      <c r="D448" t="s">
        <v>780</v>
      </c>
      <c r="E448" t="s">
        <v>40</v>
      </c>
      <c r="G448" t="s">
        <v>156</v>
      </c>
      <c r="H448" t="s">
        <v>56</v>
      </c>
      <c r="I448" t="s">
        <v>40</v>
      </c>
      <c r="J448">
        <v>1</v>
      </c>
      <c r="L448" t="s">
        <v>41</v>
      </c>
      <c r="Q448">
        <v>0</v>
      </c>
      <c r="R448">
        <f t="shared" si="31"/>
        <v>0</v>
      </c>
      <c r="S448">
        <f t="shared" si="32"/>
        <v>0</v>
      </c>
      <c r="T448">
        <v>11</v>
      </c>
      <c r="U448">
        <f t="shared" si="35"/>
        <v>11</v>
      </c>
      <c r="V448">
        <f t="shared" si="33"/>
        <v>11000</v>
      </c>
      <c r="W448">
        <f t="shared" si="34"/>
        <v>916.66666666666663</v>
      </c>
      <c r="X448" t="s">
        <v>40</v>
      </c>
      <c r="Y448" t="s">
        <v>40</v>
      </c>
      <c r="Z448">
        <v>3093</v>
      </c>
      <c r="AA448">
        <v>3094</v>
      </c>
      <c r="AB448" t="s">
        <v>40</v>
      </c>
      <c r="AC448" t="s">
        <v>40</v>
      </c>
      <c r="AD448" t="s">
        <v>40</v>
      </c>
      <c r="AE448" t="s">
        <v>40</v>
      </c>
      <c r="AF448">
        <v>121</v>
      </c>
      <c r="AH448">
        <v>2022</v>
      </c>
    </row>
    <row r="449" spans="1:35" x14ac:dyDescent="0.25">
      <c r="A449" t="s">
        <v>36</v>
      </c>
      <c r="B449" t="s">
        <v>724</v>
      </c>
      <c r="C449" t="s">
        <v>780</v>
      </c>
      <c r="D449" t="s">
        <v>780</v>
      </c>
      <c r="E449" t="s">
        <v>40</v>
      </c>
      <c r="G449" t="s">
        <v>156</v>
      </c>
      <c r="H449" t="s">
        <v>49</v>
      </c>
      <c r="I449" t="s">
        <v>40</v>
      </c>
      <c r="J449">
        <v>1</v>
      </c>
      <c r="L449" t="s">
        <v>41</v>
      </c>
      <c r="R449">
        <f t="shared" si="31"/>
        <v>0</v>
      </c>
      <c r="S449">
        <f t="shared" si="32"/>
        <v>0</v>
      </c>
      <c r="T449">
        <v>73.069999999999993</v>
      </c>
      <c r="U449">
        <f t="shared" si="35"/>
        <v>73.069999999999993</v>
      </c>
      <c r="V449">
        <f t="shared" si="33"/>
        <v>73070</v>
      </c>
      <c r="W449">
        <f t="shared" si="34"/>
        <v>6089.166666666667</v>
      </c>
      <c r="X449" t="s">
        <v>40</v>
      </c>
      <c r="Y449" t="s">
        <v>40</v>
      </c>
      <c r="Z449">
        <v>3093</v>
      </c>
      <c r="AA449">
        <v>3094</v>
      </c>
      <c r="AB449" t="s">
        <v>40</v>
      </c>
      <c r="AC449" t="s">
        <v>40</v>
      </c>
      <c r="AD449" t="s">
        <v>40</v>
      </c>
      <c r="AE449" t="s">
        <v>40</v>
      </c>
      <c r="AF449">
        <v>121</v>
      </c>
      <c r="AH449">
        <v>2022</v>
      </c>
    </row>
    <row r="450" spans="1:35" x14ac:dyDescent="0.25">
      <c r="A450" t="s">
        <v>36</v>
      </c>
      <c r="B450" t="s">
        <v>724</v>
      </c>
      <c r="C450" t="s">
        <v>780</v>
      </c>
      <c r="D450" t="s">
        <v>780</v>
      </c>
      <c r="E450" t="s">
        <v>40</v>
      </c>
      <c r="G450" t="s">
        <v>156</v>
      </c>
      <c r="H450" t="s">
        <v>295</v>
      </c>
      <c r="I450" t="s">
        <v>40</v>
      </c>
      <c r="J450">
        <v>1</v>
      </c>
      <c r="L450" t="s">
        <v>41</v>
      </c>
      <c r="Q450">
        <v>0</v>
      </c>
      <c r="R450">
        <f t="shared" ref="R450:R513" si="36">O450*P450/60*J450</f>
        <v>0</v>
      </c>
      <c r="S450">
        <f t="shared" ref="S450:S513" si="37">Q450*R450</f>
        <v>0</v>
      </c>
      <c r="T450">
        <v>44.14</v>
      </c>
      <c r="U450">
        <f t="shared" si="35"/>
        <v>44.14</v>
      </c>
      <c r="V450">
        <f t="shared" ref="V450:V513" si="38">U450*1000</f>
        <v>44140</v>
      </c>
      <c r="W450">
        <f t="shared" ref="W450:W513" si="39">V450/12</f>
        <v>3678.3333333333335</v>
      </c>
      <c r="X450" t="s">
        <v>40</v>
      </c>
      <c r="Y450" t="s">
        <v>40</v>
      </c>
      <c r="Z450">
        <v>3093</v>
      </c>
      <c r="AA450">
        <v>3094</v>
      </c>
      <c r="AB450" t="s">
        <v>40</v>
      </c>
      <c r="AC450" t="s">
        <v>40</v>
      </c>
      <c r="AD450" t="s">
        <v>40</v>
      </c>
      <c r="AE450" t="s">
        <v>40</v>
      </c>
      <c r="AF450">
        <v>121</v>
      </c>
      <c r="AH450">
        <v>2022</v>
      </c>
    </row>
    <row r="451" spans="1:35" x14ac:dyDescent="0.25">
      <c r="A451" t="s">
        <v>36</v>
      </c>
      <c r="B451" t="s">
        <v>724</v>
      </c>
      <c r="C451" t="s">
        <v>780</v>
      </c>
      <c r="D451" t="s">
        <v>780</v>
      </c>
      <c r="E451" t="s">
        <v>40</v>
      </c>
      <c r="G451" t="s">
        <v>156</v>
      </c>
      <c r="H451" t="s">
        <v>295</v>
      </c>
      <c r="I451" t="s">
        <v>40</v>
      </c>
      <c r="J451">
        <v>1</v>
      </c>
      <c r="L451" t="s">
        <v>41</v>
      </c>
      <c r="R451">
        <f t="shared" si="36"/>
        <v>0</v>
      </c>
      <c r="S451">
        <f t="shared" si="37"/>
        <v>0</v>
      </c>
      <c r="T451">
        <v>37.200000000000003</v>
      </c>
      <c r="U451">
        <f t="shared" si="35"/>
        <v>37.200000000000003</v>
      </c>
      <c r="V451">
        <f t="shared" si="38"/>
        <v>37200</v>
      </c>
      <c r="W451">
        <f t="shared" si="39"/>
        <v>3100</v>
      </c>
      <c r="Z451">
        <v>3093</v>
      </c>
      <c r="AA451">
        <v>3094</v>
      </c>
      <c r="AF451">
        <v>121</v>
      </c>
      <c r="AH451">
        <v>2022</v>
      </c>
    </row>
    <row r="452" spans="1:35" x14ac:dyDescent="0.25">
      <c r="A452" t="s">
        <v>36</v>
      </c>
      <c r="B452" t="s">
        <v>724</v>
      </c>
      <c r="C452" t="s">
        <v>780</v>
      </c>
      <c r="D452" t="s">
        <v>780</v>
      </c>
      <c r="E452" t="s">
        <v>40</v>
      </c>
      <c r="G452" t="s">
        <v>156</v>
      </c>
      <c r="H452" t="s">
        <v>44</v>
      </c>
      <c r="I452" t="s">
        <v>40</v>
      </c>
      <c r="J452">
        <v>1</v>
      </c>
      <c r="L452" t="s">
        <v>41</v>
      </c>
      <c r="R452">
        <f t="shared" si="36"/>
        <v>0</v>
      </c>
      <c r="S452">
        <f t="shared" si="37"/>
        <v>0</v>
      </c>
      <c r="T452">
        <v>0</v>
      </c>
      <c r="U452">
        <f t="shared" si="35"/>
        <v>0</v>
      </c>
      <c r="V452">
        <f t="shared" si="38"/>
        <v>0</v>
      </c>
      <c r="W452">
        <f t="shared" si="39"/>
        <v>0</v>
      </c>
      <c r="X452" t="s">
        <v>40</v>
      </c>
      <c r="Y452" t="s">
        <v>40</v>
      </c>
      <c r="Z452">
        <v>3093</v>
      </c>
      <c r="AA452">
        <v>3094</v>
      </c>
      <c r="AB452" t="s">
        <v>40</v>
      </c>
      <c r="AC452" t="s">
        <v>40</v>
      </c>
      <c r="AD452" t="s">
        <v>40</v>
      </c>
      <c r="AE452" t="s">
        <v>40</v>
      </c>
      <c r="AF452">
        <v>121</v>
      </c>
      <c r="AH452">
        <v>2022</v>
      </c>
    </row>
    <row r="453" spans="1:35" x14ac:dyDescent="0.25">
      <c r="A453" t="s">
        <v>59</v>
      </c>
      <c r="B453" t="s">
        <v>724</v>
      </c>
      <c r="C453" t="s">
        <v>780</v>
      </c>
      <c r="D453" t="s">
        <v>780</v>
      </c>
      <c r="E453" t="s">
        <v>60</v>
      </c>
      <c r="G453" t="s">
        <v>156</v>
      </c>
      <c r="H453" t="s">
        <v>781</v>
      </c>
      <c r="I453" t="s">
        <v>782</v>
      </c>
      <c r="J453">
        <v>1</v>
      </c>
      <c r="L453" t="s">
        <v>62</v>
      </c>
      <c r="M453" t="s">
        <v>76</v>
      </c>
      <c r="N453">
        <v>2</v>
      </c>
      <c r="O453">
        <v>2</v>
      </c>
      <c r="P453">
        <v>20</v>
      </c>
      <c r="Q453">
        <v>88</v>
      </c>
      <c r="R453">
        <f t="shared" si="36"/>
        <v>0.66666666666666663</v>
      </c>
      <c r="S453">
        <f t="shared" si="37"/>
        <v>58.666666666666664</v>
      </c>
      <c r="U453">
        <f t="shared" si="35"/>
        <v>58.666666666666664</v>
      </c>
      <c r="V453">
        <f t="shared" si="38"/>
        <v>58666.666666666664</v>
      </c>
      <c r="W453">
        <f t="shared" si="39"/>
        <v>4888.8888888888887</v>
      </c>
      <c r="AH453">
        <v>2022</v>
      </c>
    </row>
    <row r="454" spans="1:35" x14ac:dyDescent="0.25">
      <c r="A454" t="s">
        <v>59</v>
      </c>
      <c r="B454" t="s">
        <v>724</v>
      </c>
      <c r="C454" t="s">
        <v>780</v>
      </c>
      <c r="D454" t="s">
        <v>780</v>
      </c>
      <c r="E454" t="s">
        <v>60</v>
      </c>
      <c r="G454" t="s">
        <v>156</v>
      </c>
      <c r="H454" t="s">
        <v>783</v>
      </c>
      <c r="I454" t="s">
        <v>784</v>
      </c>
      <c r="J454">
        <v>1</v>
      </c>
      <c r="L454" t="s">
        <v>62</v>
      </c>
      <c r="M454" t="s">
        <v>76</v>
      </c>
      <c r="N454">
        <v>2</v>
      </c>
      <c r="O454">
        <v>2</v>
      </c>
      <c r="P454">
        <v>10</v>
      </c>
      <c r="Q454">
        <v>82</v>
      </c>
      <c r="R454">
        <f t="shared" si="36"/>
        <v>0.33333333333333331</v>
      </c>
      <c r="S454">
        <f t="shared" si="37"/>
        <v>27.333333333333332</v>
      </c>
      <c r="U454">
        <f t="shared" si="35"/>
        <v>27.333333333333332</v>
      </c>
      <c r="V454">
        <f t="shared" si="38"/>
        <v>27333.333333333332</v>
      </c>
      <c r="W454">
        <f t="shared" si="39"/>
        <v>2277.7777777777778</v>
      </c>
      <c r="AH454">
        <v>2022</v>
      </c>
    </row>
    <row r="455" spans="1:35" x14ac:dyDescent="0.25">
      <c r="A455" t="s">
        <v>59</v>
      </c>
      <c r="B455" t="s">
        <v>724</v>
      </c>
      <c r="C455" t="s">
        <v>780</v>
      </c>
      <c r="D455" t="s">
        <v>780</v>
      </c>
      <c r="E455" t="s">
        <v>60</v>
      </c>
      <c r="G455" t="s">
        <v>156</v>
      </c>
      <c r="H455" t="s">
        <v>785</v>
      </c>
      <c r="I455" t="s">
        <v>786</v>
      </c>
      <c r="J455">
        <v>1</v>
      </c>
      <c r="L455" t="s">
        <v>62</v>
      </c>
      <c r="M455" t="s">
        <v>63</v>
      </c>
      <c r="N455">
        <v>4</v>
      </c>
      <c r="O455">
        <v>0</v>
      </c>
      <c r="P455">
        <v>30</v>
      </c>
      <c r="Q455">
        <v>89</v>
      </c>
      <c r="R455">
        <f t="shared" si="36"/>
        <v>0</v>
      </c>
      <c r="S455">
        <f t="shared" si="37"/>
        <v>0</v>
      </c>
      <c r="U455">
        <f t="shared" si="35"/>
        <v>0</v>
      </c>
      <c r="V455">
        <f t="shared" si="38"/>
        <v>0</v>
      </c>
      <c r="W455">
        <f t="shared" si="39"/>
        <v>0</v>
      </c>
      <c r="AH455">
        <v>2022</v>
      </c>
    </row>
    <row r="456" spans="1:35" x14ac:dyDescent="0.25">
      <c r="A456" t="s">
        <v>59</v>
      </c>
      <c r="B456" t="s">
        <v>724</v>
      </c>
      <c r="C456" t="s">
        <v>780</v>
      </c>
      <c r="D456" t="s">
        <v>780</v>
      </c>
      <c r="E456" t="s">
        <v>298</v>
      </c>
      <c r="G456" t="s">
        <v>156</v>
      </c>
      <c r="H456" t="s">
        <v>781</v>
      </c>
      <c r="I456" t="s">
        <v>782</v>
      </c>
      <c r="J456">
        <v>1</v>
      </c>
      <c r="L456" t="s">
        <v>62</v>
      </c>
      <c r="M456" t="s">
        <v>63</v>
      </c>
      <c r="N456">
        <v>2</v>
      </c>
      <c r="O456">
        <v>8</v>
      </c>
      <c r="P456">
        <v>20</v>
      </c>
      <c r="Q456">
        <v>88</v>
      </c>
      <c r="R456">
        <f t="shared" si="36"/>
        <v>2.6666666666666665</v>
      </c>
      <c r="S456">
        <f t="shared" si="37"/>
        <v>234.66666666666666</v>
      </c>
      <c r="U456">
        <f t="shared" si="35"/>
        <v>234.66666666666666</v>
      </c>
      <c r="V456">
        <f t="shared" si="38"/>
        <v>234666.66666666666</v>
      </c>
      <c r="W456">
        <f t="shared" si="39"/>
        <v>19555.555555555555</v>
      </c>
      <c r="AH456">
        <v>2022</v>
      </c>
    </row>
    <row r="457" spans="1:35" x14ac:dyDescent="0.25">
      <c r="A457" t="s">
        <v>59</v>
      </c>
      <c r="B457" t="s">
        <v>724</v>
      </c>
      <c r="C457" t="s">
        <v>780</v>
      </c>
      <c r="D457" t="s">
        <v>780</v>
      </c>
      <c r="E457" t="s">
        <v>298</v>
      </c>
      <c r="G457" t="s">
        <v>156</v>
      </c>
      <c r="H457" t="s">
        <v>783</v>
      </c>
      <c r="I457" t="s">
        <v>784</v>
      </c>
      <c r="J457">
        <v>1</v>
      </c>
      <c r="L457" t="s">
        <v>62</v>
      </c>
      <c r="M457" t="s">
        <v>76</v>
      </c>
      <c r="N457">
        <v>2</v>
      </c>
      <c r="O457">
        <v>8</v>
      </c>
      <c r="P457">
        <v>10</v>
      </c>
      <c r="Q457">
        <v>82</v>
      </c>
      <c r="R457">
        <f t="shared" si="36"/>
        <v>1.3333333333333333</v>
      </c>
      <c r="S457">
        <f t="shared" si="37"/>
        <v>109.33333333333333</v>
      </c>
      <c r="U457">
        <f t="shared" si="35"/>
        <v>109.33333333333333</v>
      </c>
      <c r="V457">
        <f t="shared" si="38"/>
        <v>109333.33333333333</v>
      </c>
      <c r="W457">
        <f t="shared" si="39"/>
        <v>9111.1111111111113</v>
      </c>
      <c r="AH457">
        <v>2022</v>
      </c>
    </row>
    <row r="458" spans="1:35" x14ac:dyDescent="0.25">
      <c r="A458" t="s">
        <v>59</v>
      </c>
      <c r="B458" t="s">
        <v>724</v>
      </c>
      <c r="C458" t="s">
        <v>780</v>
      </c>
      <c r="D458" t="s">
        <v>780</v>
      </c>
      <c r="E458" t="s">
        <v>298</v>
      </c>
      <c r="G458" t="s">
        <v>156</v>
      </c>
      <c r="H458" t="s">
        <v>785</v>
      </c>
      <c r="I458" t="s">
        <v>786</v>
      </c>
      <c r="J458">
        <v>1</v>
      </c>
      <c r="L458" t="s">
        <v>62</v>
      </c>
      <c r="M458" t="s">
        <v>63</v>
      </c>
      <c r="N458">
        <v>4</v>
      </c>
      <c r="O458">
        <v>3</v>
      </c>
      <c r="P458">
        <v>30</v>
      </c>
      <c r="Q458">
        <v>89</v>
      </c>
      <c r="R458">
        <f t="shared" si="36"/>
        <v>1.5</v>
      </c>
      <c r="S458">
        <f t="shared" si="37"/>
        <v>133.5</v>
      </c>
      <c r="U458">
        <f t="shared" si="35"/>
        <v>133.5</v>
      </c>
      <c r="V458">
        <f t="shared" si="38"/>
        <v>133500</v>
      </c>
      <c r="W458">
        <f t="shared" si="39"/>
        <v>11125</v>
      </c>
      <c r="AH458">
        <v>2022</v>
      </c>
    </row>
    <row r="459" spans="1:35" x14ac:dyDescent="0.25">
      <c r="A459" t="s">
        <v>59</v>
      </c>
      <c r="B459" t="s">
        <v>724</v>
      </c>
      <c r="C459" t="s">
        <v>780</v>
      </c>
      <c r="D459" t="s">
        <v>780</v>
      </c>
      <c r="E459" t="s">
        <v>298</v>
      </c>
      <c r="G459" t="s">
        <v>156</v>
      </c>
      <c r="H459" t="s">
        <v>174</v>
      </c>
      <c r="J459">
        <v>1</v>
      </c>
      <c r="L459" t="s">
        <v>62</v>
      </c>
      <c r="O459">
        <v>0</v>
      </c>
      <c r="P459">
        <v>30</v>
      </c>
      <c r="Q459">
        <v>81</v>
      </c>
      <c r="R459">
        <f t="shared" si="36"/>
        <v>0</v>
      </c>
      <c r="S459">
        <f t="shared" si="37"/>
        <v>0</v>
      </c>
      <c r="T459">
        <v>0</v>
      </c>
      <c r="U459">
        <f t="shared" si="35"/>
        <v>0</v>
      </c>
      <c r="V459">
        <f t="shared" si="38"/>
        <v>0</v>
      </c>
      <c r="W459">
        <f t="shared" si="39"/>
        <v>0</v>
      </c>
      <c r="Z459">
        <v>3093</v>
      </c>
      <c r="AA459">
        <v>3094</v>
      </c>
      <c r="AF459">
        <v>121</v>
      </c>
      <c r="AH459">
        <v>2022</v>
      </c>
    </row>
    <row r="460" spans="1:35" x14ac:dyDescent="0.25">
      <c r="A460" t="s">
        <v>36</v>
      </c>
      <c r="B460" t="s">
        <v>797</v>
      </c>
      <c r="C460" t="s">
        <v>798</v>
      </c>
      <c r="D460" t="s">
        <v>798</v>
      </c>
      <c r="E460" t="s">
        <v>40</v>
      </c>
      <c r="G460" t="s">
        <v>152</v>
      </c>
      <c r="H460" t="s">
        <v>56</v>
      </c>
      <c r="I460" t="s">
        <v>40</v>
      </c>
      <c r="J460">
        <v>1</v>
      </c>
      <c r="L460" t="s">
        <v>41</v>
      </c>
      <c r="Q460">
        <v>0</v>
      </c>
      <c r="R460">
        <f t="shared" si="36"/>
        <v>0</v>
      </c>
      <c r="S460">
        <f t="shared" si="37"/>
        <v>0</v>
      </c>
      <c r="T460">
        <v>11</v>
      </c>
      <c r="U460">
        <f t="shared" si="35"/>
        <v>11</v>
      </c>
      <c r="V460">
        <f t="shared" si="38"/>
        <v>11000</v>
      </c>
      <c r="W460">
        <f t="shared" si="39"/>
        <v>916.66666666666663</v>
      </c>
      <c r="X460" t="s">
        <v>40</v>
      </c>
      <c r="Y460" t="s">
        <v>40</v>
      </c>
      <c r="Z460">
        <v>3093</v>
      </c>
      <c r="AA460">
        <v>3094</v>
      </c>
      <c r="AB460" t="s">
        <v>40</v>
      </c>
      <c r="AC460" t="s">
        <v>40</v>
      </c>
      <c r="AD460" t="s">
        <v>40</v>
      </c>
      <c r="AE460" t="s">
        <v>40</v>
      </c>
      <c r="AF460">
        <v>118</v>
      </c>
      <c r="AH460">
        <v>2022</v>
      </c>
      <c r="AI460" t="s">
        <v>799</v>
      </c>
    </row>
    <row r="461" spans="1:35" x14ac:dyDescent="0.25">
      <c r="A461" t="s">
        <v>36</v>
      </c>
      <c r="B461" t="s">
        <v>797</v>
      </c>
      <c r="C461" t="s">
        <v>798</v>
      </c>
      <c r="D461" t="s">
        <v>798</v>
      </c>
      <c r="E461" t="s">
        <v>40</v>
      </c>
      <c r="G461" t="s">
        <v>152</v>
      </c>
      <c r="H461" t="s">
        <v>42</v>
      </c>
      <c r="I461" t="s">
        <v>40</v>
      </c>
      <c r="J461">
        <v>1</v>
      </c>
      <c r="L461" t="s">
        <v>41</v>
      </c>
      <c r="Q461">
        <v>0</v>
      </c>
      <c r="R461">
        <f t="shared" si="36"/>
        <v>0</v>
      </c>
      <c r="S461">
        <f t="shared" si="37"/>
        <v>0</v>
      </c>
      <c r="T461">
        <v>79</v>
      </c>
      <c r="U461">
        <f t="shared" si="35"/>
        <v>79</v>
      </c>
      <c r="V461">
        <f t="shared" si="38"/>
        <v>79000</v>
      </c>
      <c r="W461">
        <f t="shared" si="39"/>
        <v>6583.333333333333</v>
      </c>
      <c r="X461" t="s">
        <v>40</v>
      </c>
      <c r="Y461" t="s">
        <v>40</v>
      </c>
      <c r="Z461">
        <v>3093</v>
      </c>
      <c r="AA461">
        <v>3094</v>
      </c>
      <c r="AB461" t="s">
        <v>40</v>
      </c>
      <c r="AC461" t="s">
        <v>40</v>
      </c>
      <c r="AD461" t="s">
        <v>40</v>
      </c>
      <c r="AE461" t="s">
        <v>40</v>
      </c>
      <c r="AF461">
        <v>118</v>
      </c>
      <c r="AH461">
        <v>2022</v>
      </c>
      <c r="AI461" t="s">
        <v>800</v>
      </c>
    </row>
    <row r="462" spans="1:35" x14ac:dyDescent="0.25">
      <c r="A462" t="s">
        <v>36</v>
      </c>
      <c r="B462" t="s">
        <v>797</v>
      </c>
      <c r="C462" t="s">
        <v>798</v>
      </c>
      <c r="D462" t="s">
        <v>798</v>
      </c>
      <c r="E462" t="s">
        <v>40</v>
      </c>
      <c r="G462" t="s">
        <v>152</v>
      </c>
      <c r="H462" t="s">
        <v>49</v>
      </c>
      <c r="I462" t="s">
        <v>40</v>
      </c>
      <c r="J462">
        <v>1</v>
      </c>
      <c r="L462" t="s">
        <v>41</v>
      </c>
      <c r="M462" t="s">
        <v>40</v>
      </c>
      <c r="Q462">
        <v>0</v>
      </c>
      <c r="R462">
        <f t="shared" si="36"/>
        <v>0</v>
      </c>
      <c r="S462">
        <f t="shared" si="37"/>
        <v>0</v>
      </c>
      <c r="T462">
        <v>322</v>
      </c>
      <c r="U462">
        <f t="shared" si="35"/>
        <v>322</v>
      </c>
      <c r="V462">
        <f t="shared" si="38"/>
        <v>322000</v>
      </c>
      <c r="W462">
        <f t="shared" si="39"/>
        <v>26833.333333333332</v>
      </c>
      <c r="X462" t="s">
        <v>40</v>
      </c>
      <c r="Y462" t="s">
        <v>40</v>
      </c>
      <c r="Z462">
        <v>3093</v>
      </c>
      <c r="AA462">
        <v>3094</v>
      </c>
      <c r="AB462" t="s">
        <v>40</v>
      </c>
      <c r="AC462" t="s">
        <v>40</v>
      </c>
      <c r="AD462" t="s">
        <v>40</v>
      </c>
      <c r="AE462" t="s">
        <v>40</v>
      </c>
      <c r="AF462">
        <v>118</v>
      </c>
      <c r="AH462">
        <v>2022</v>
      </c>
      <c r="AI462" t="s">
        <v>801</v>
      </c>
    </row>
    <row r="463" spans="1:35" x14ac:dyDescent="0.25">
      <c r="A463" t="s">
        <v>36</v>
      </c>
      <c r="B463" t="s">
        <v>797</v>
      </c>
      <c r="C463" t="s">
        <v>798</v>
      </c>
      <c r="D463" t="s">
        <v>798</v>
      </c>
      <c r="E463" t="s">
        <v>40</v>
      </c>
      <c r="G463" t="s">
        <v>152</v>
      </c>
      <c r="H463" t="s">
        <v>44</v>
      </c>
      <c r="I463" t="s">
        <v>40</v>
      </c>
      <c r="J463">
        <v>1</v>
      </c>
      <c r="L463" t="s">
        <v>41</v>
      </c>
      <c r="Q463">
        <v>0</v>
      </c>
      <c r="R463">
        <f t="shared" si="36"/>
        <v>0</v>
      </c>
      <c r="S463">
        <f t="shared" si="37"/>
        <v>0</v>
      </c>
      <c r="T463">
        <v>18</v>
      </c>
      <c r="U463">
        <f t="shared" si="35"/>
        <v>18</v>
      </c>
      <c r="V463">
        <f t="shared" si="38"/>
        <v>18000</v>
      </c>
      <c r="W463">
        <f t="shared" si="39"/>
        <v>1500</v>
      </c>
      <c r="X463" t="s">
        <v>40</v>
      </c>
      <c r="Y463" t="s">
        <v>40</v>
      </c>
      <c r="Z463">
        <v>3093</v>
      </c>
      <c r="AA463">
        <v>3094</v>
      </c>
      <c r="AB463" t="s">
        <v>40</v>
      </c>
      <c r="AC463" t="s">
        <v>40</v>
      </c>
      <c r="AD463" t="s">
        <v>40</v>
      </c>
      <c r="AE463" t="s">
        <v>40</v>
      </c>
      <c r="AF463">
        <v>118</v>
      </c>
      <c r="AH463">
        <v>2022</v>
      </c>
    </row>
    <row r="464" spans="1:35" x14ac:dyDescent="0.25">
      <c r="A464" t="s">
        <v>36</v>
      </c>
      <c r="B464" t="s">
        <v>797</v>
      </c>
      <c r="C464" t="s">
        <v>798</v>
      </c>
      <c r="D464" t="s">
        <v>798</v>
      </c>
      <c r="E464" t="s">
        <v>40</v>
      </c>
      <c r="G464" t="s">
        <v>152</v>
      </c>
      <c r="H464" t="s">
        <v>295</v>
      </c>
      <c r="I464" t="s">
        <v>40</v>
      </c>
      <c r="J464">
        <v>1</v>
      </c>
      <c r="L464" t="s">
        <v>41</v>
      </c>
      <c r="Q464">
        <v>0</v>
      </c>
      <c r="R464">
        <f t="shared" si="36"/>
        <v>0</v>
      </c>
      <c r="S464">
        <f t="shared" si="37"/>
        <v>0</v>
      </c>
      <c r="T464">
        <v>204</v>
      </c>
      <c r="U464">
        <f t="shared" si="35"/>
        <v>204</v>
      </c>
      <c r="V464">
        <f t="shared" si="38"/>
        <v>204000</v>
      </c>
      <c r="W464">
        <f t="shared" si="39"/>
        <v>17000</v>
      </c>
      <c r="X464" t="s">
        <v>40</v>
      </c>
      <c r="Y464" t="s">
        <v>40</v>
      </c>
      <c r="Z464">
        <v>3093</v>
      </c>
      <c r="AA464">
        <v>3094</v>
      </c>
      <c r="AB464" t="s">
        <v>40</v>
      </c>
      <c r="AC464" t="s">
        <v>40</v>
      </c>
      <c r="AD464" t="s">
        <v>40</v>
      </c>
      <c r="AE464" t="s">
        <v>40</v>
      </c>
      <c r="AF464">
        <v>118</v>
      </c>
      <c r="AH464">
        <v>2022</v>
      </c>
    </row>
    <row r="465" spans="1:34" x14ac:dyDescent="0.25">
      <c r="A465" t="s">
        <v>59</v>
      </c>
      <c r="B465" t="s">
        <v>797</v>
      </c>
      <c r="C465" t="s">
        <v>798</v>
      </c>
      <c r="D465" t="s">
        <v>798</v>
      </c>
      <c r="E465" t="s">
        <v>60</v>
      </c>
      <c r="G465" t="s">
        <v>152</v>
      </c>
      <c r="H465" t="s">
        <v>381</v>
      </c>
      <c r="J465">
        <v>1</v>
      </c>
      <c r="O465">
        <v>0</v>
      </c>
      <c r="P465">
        <v>60</v>
      </c>
      <c r="Q465">
        <v>72.686000000000007</v>
      </c>
      <c r="R465">
        <f t="shared" si="36"/>
        <v>0</v>
      </c>
      <c r="S465">
        <f t="shared" si="37"/>
        <v>0</v>
      </c>
      <c r="T465">
        <v>0</v>
      </c>
      <c r="U465">
        <f t="shared" si="35"/>
        <v>0</v>
      </c>
      <c r="V465">
        <f t="shared" si="38"/>
        <v>0</v>
      </c>
      <c r="W465">
        <f t="shared" si="39"/>
        <v>0</v>
      </c>
      <c r="X465" t="s">
        <v>40</v>
      </c>
      <c r="Y465" t="s">
        <v>40</v>
      </c>
      <c r="Z465">
        <v>3093</v>
      </c>
      <c r="AA465">
        <v>3094</v>
      </c>
      <c r="AB465" t="s">
        <v>40</v>
      </c>
      <c r="AC465" t="s">
        <v>40</v>
      </c>
      <c r="AD465" t="s">
        <v>40</v>
      </c>
      <c r="AE465" t="s">
        <v>40</v>
      </c>
      <c r="AF465">
        <v>118</v>
      </c>
      <c r="AH465">
        <v>2022</v>
      </c>
    </row>
    <row r="466" spans="1:34" x14ac:dyDescent="0.25">
      <c r="A466" t="s">
        <v>59</v>
      </c>
      <c r="B466" t="s">
        <v>797</v>
      </c>
      <c r="C466" t="s">
        <v>798</v>
      </c>
      <c r="D466" t="s">
        <v>802</v>
      </c>
      <c r="E466" t="s">
        <v>60</v>
      </c>
      <c r="G466" t="s">
        <v>152</v>
      </c>
      <c r="H466" t="s">
        <v>803</v>
      </c>
      <c r="I466" t="s">
        <v>804</v>
      </c>
      <c r="J466">
        <v>1</v>
      </c>
      <c r="L466" t="s">
        <v>62</v>
      </c>
      <c r="M466" t="s">
        <v>76</v>
      </c>
      <c r="N466">
        <v>1</v>
      </c>
      <c r="O466">
        <v>0</v>
      </c>
      <c r="P466">
        <v>7.5</v>
      </c>
      <c r="Q466">
        <v>72.686000000000007</v>
      </c>
      <c r="R466">
        <f t="shared" si="36"/>
        <v>0</v>
      </c>
      <c r="S466">
        <f t="shared" si="37"/>
        <v>0</v>
      </c>
      <c r="T466">
        <v>0</v>
      </c>
      <c r="U466">
        <f t="shared" si="35"/>
        <v>0</v>
      </c>
      <c r="V466">
        <f t="shared" si="38"/>
        <v>0</v>
      </c>
      <c r="W466">
        <f t="shared" si="39"/>
        <v>0</v>
      </c>
      <c r="X466" t="s">
        <v>40</v>
      </c>
      <c r="Y466" t="s">
        <v>40</v>
      </c>
      <c r="Z466">
        <v>3093</v>
      </c>
      <c r="AA466">
        <v>3094</v>
      </c>
      <c r="AB466" t="s">
        <v>40</v>
      </c>
      <c r="AC466" t="s">
        <v>40</v>
      </c>
      <c r="AD466" t="s">
        <v>40</v>
      </c>
      <c r="AE466" t="s">
        <v>40</v>
      </c>
      <c r="AF466">
        <v>118</v>
      </c>
      <c r="AH466">
        <v>2022</v>
      </c>
    </row>
    <row r="467" spans="1:34" x14ac:dyDescent="0.25">
      <c r="A467" t="s">
        <v>59</v>
      </c>
      <c r="B467" t="s">
        <v>797</v>
      </c>
      <c r="C467" t="s">
        <v>798</v>
      </c>
      <c r="D467" t="s">
        <v>802</v>
      </c>
      <c r="E467" t="s">
        <v>60</v>
      </c>
      <c r="G467" t="s">
        <v>152</v>
      </c>
      <c r="H467" t="s">
        <v>805</v>
      </c>
      <c r="I467" t="s">
        <v>806</v>
      </c>
      <c r="J467">
        <v>1</v>
      </c>
      <c r="L467" t="s">
        <v>62</v>
      </c>
      <c r="M467" t="s">
        <v>76</v>
      </c>
      <c r="N467">
        <v>1</v>
      </c>
      <c r="O467">
        <v>0</v>
      </c>
      <c r="P467">
        <v>7.5</v>
      </c>
      <c r="Q467">
        <v>72.686000000000007</v>
      </c>
      <c r="R467">
        <f t="shared" si="36"/>
        <v>0</v>
      </c>
      <c r="S467">
        <f t="shared" si="37"/>
        <v>0</v>
      </c>
      <c r="T467">
        <v>0</v>
      </c>
      <c r="U467">
        <f t="shared" si="35"/>
        <v>0</v>
      </c>
      <c r="V467">
        <f t="shared" si="38"/>
        <v>0</v>
      </c>
      <c r="W467">
        <f t="shared" si="39"/>
        <v>0</v>
      </c>
      <c r="X467" t="s">
        <v>40</v>
      </c>
      <c r="Y467" t="s">
        <v>40</v>
      </c>
      <c r="Z467">
        <v>3093</v>
      </c>
      <c r="AA467">
        <v>3094</v>
      </c>
      <c r="AB467" t="s">
        <v>40</v>
      </c>
      <c r="AC467" t="s">
        <v>40</v>
      </c>
      <c r="AD467" t="s">
        <v>40</v>
      </c>
      <c r="AE467" t="s">
        <v>40</v>
      </c>
      <c r="AF467">
        <v>118</v>
      </c>
      <c r="AH467">
        <v>2022</v>
      </c>
    </row>
    <row r="468" spans="1:34" x14ac:dyDescent="0.25">
      <c r="A468" t="s">
        <v>59</v>
      </c>
      <c r="B468" t="s">
        <v>797</v>
      </c>
      <c r="C468" t="s">
        <v>798</v>
      </c>
      <c r="D468" t="s">
        <v>802</v>
      </c>
      <c r="E468" t="s">
        <v>60</v>
      </c>
      <c r="G468" t="s">
        <v>152</v>
      </c>
      <c r="H468" t="s">
        <v>807</v>
      </c>
      <c r="I468" t="s">
        <v>808</v>
      </c>
      <c r="J468">
        <v>1</v>
      </c>
      <c r="L468" t="s">
        <v>62</v>
      </c>
      <c r="M468" t="s">
        <v>63</v>
      </c>
      <c r="N468">
        <v>2</v>
      </c>
      <c r="O468">
        <v>21</v>
      </c>
      <c r="P468">
        <v>7.5</v>
      </c>
      <c r="Q468">
        <v>72.686000000000007</v>
      </c>
      <c r="R468">
        <f t="shared" si="36"/>
        <v>2.625</v>
      </c>
      <c r="S468">
        <f t="shared" si="37"/>
        <v>190.80075000000002</v>
      </c>
      <c r="U468">
        <f t="shared" si="35"/>
        <v>190.80075000000002</v>
      </c>
      <c r="V468">
        <f t="shared" si="38"/>
        <v>190800.75000000003</v>
      </c>
      <c r="W468">
        <f t="shared" si="39"/>
        <v>15900.062500000002</v>
      </c>
      <c r="Z468">
        <v>3093</v>
      </c>
      <c r="AA468">
        <v>3094</v>
      </c>
      <c r="AF468">
        <v>118</v>
      </c>
      <c r="AH468">
        <v>2022</v>
      </c>
    </row>
    <row r="469" spans="1:34" x14ac:dyDescent="0.25">
      <c r="A469" t="s">
        <v>59</v>
      </c>
      <c r="B469" t="s">
        <v>797</v>
      </c>
      <c r="C469" t="s">
        <v>798</v>
      </c>
      <c r="D469" t="s">
        <v>802</v>
      </c>
      <c r="E469" t="s">
        <v>60</v>
      </c>
      <c r="G469" t="s">
        <v>152</v>
      </c>
      <c r="H469" t="s">
        <v>809</v>
      </c>
      <c r="I469" t="s">
        <v>810</v>
      </c>
      <c r="J469">
        <v>1</v>
      </c>
      <c r="L469" t="s">
        <v>62</v>
      </c>
      <c r="M469" t="s">
        <v>63</v>
      </c>
      <c r="N469">
        <v>2</v>
      </c>
      <c r="O469">
        <v>21</v>
      </c>
      <c r="P469">
        <v>7.5</v>
      </c>
      <c r="Q469">
        <v>72.686000000000007</v>
      </c>
      <c r="R469">
        <f t="shared" si="36"/>
        <v>2.625</v>
      </c>
      <c r="S469">
        <f t="shared" si="37"/>
        <v>190.80075000000002</v>
      </c>
      <c r="U469">
        <f t="shared" si="35"/>
        <v>190.80075000000002</v>
      </c>
      <c r="V469">
        <f t="shared" si="38"/>
        <v>190800.75000000003</v>
      </c>
      <c r="W469">
        <f t="shared" si="39"/>
        <v>15900.062500000002</v>
      </c>
      <c r="Z469">
        <v>3093</v>
      </c>
      <c r="AA469">
        <v>3094</v>
      </c>
      <c r="AF469">
        <v>118</v>
      </c>
      <c r="AH469">
        <v>2022</v>
      </c>
    </row>
    <row r="470" spans="1:34" x14ac:dyDescent="0.25">
      <c r="A470" t="s">
        <v>59</v>
      </c>
      <c r="B470" t="s">
        <v>797</v>
      </c>
      <c r="C470" t="s">
        <v>798</v>
      </c>
      <c r="D470" t="s">
        <v>802</v>
      </c>
      <c r="E470" t="s">
        <v>60</v>
      </c>
      <c r="G470" t="s">
        <v>152</v>
      </c>
      <c r="H470" t="s">
        <v>811</v>
      </c>
      <c r="I470" t="s">
        <v>812</v>
      </c>
      <c r="J470">
        <v>1</v>
      </c>
      <c r="L470" t="s">
        <v>62</v>
      </c>
      <c r="M470" t="s">
        <v>76</v>
      </c>
      <c r="N470">
        <v>3</v>
      </c>
      <c r="O470">
        <v>21</v>
      </c>
      <c r="P470">
        <v>7.5</v>
      </c>
      <c r="Q470">
        <v>72.686000000000007</v>
      </c>
      <c r="R470">
        <f t="shared" si="36"/>
        <v>2.625</v>
      </c>
      <c r="S470">
        <f t="shared" si="37"/>
        <v>190.80075000000002</v>
      </c>
      <c r="T470">
        <v>0</v>
      </c>
      <c r="U470">
        <f t="shared" si="35"/>
        <v>190.80075000000002</v>
      </c>
      <c r="V470">
        <f t="shared" si="38"/>
        <v>190800.75000000003</v>
      </c>
      <c r="W470">
        <f t="shared" si="39"/>
        <v>15900.062500000002</v>
      </c>
      <c r="X470" t="s">
        <v>40</v>
      </c>
      <c r="Y470" t="s">
        <v>40</v>
      </c>
      <c r="Z470">
        <v>3093</v>
      </c>
      <c r="AA470">
        <v>3094</v>
      </c>
      <c r="AB470" t="s">
        <v>40</v>
      </c>
      <c r="AC470" t="s">
        <v>40</v>
      </c>
      <c r="AD470" t="s">
        <v>40</v>
      </c>
      <c r="AE470" t="s">
        <v>40</v>
      </c>
      <c r="AF470">
        <v>118</v>
      </c>
      <c r="AH470">
        <v>2022</v>
      </c>
    </row>
    <row r="471" spans="1:34" x14ac:dyDescent="0.25">
      <c r="A471" t="s">
        <v>59</v>
      </c>
      <c r="B471" t="s">
        <v>797</v>
      </c>
      <c r="C471" t="s">
        <v>798</v>
      </c>
      <c r="D471" t="s">
        <v>802</v>
      </c>
      <c r="E471" t="s">
        <v>60</v>
      </c>
      <c r="G471" t="s">
        <v>152</v>
      </c>
      <c r="H471" t="s">
        <v>813</v>
      </c>
      <c r="I471" t="s">
        <v>814</v>
      </c>
      <c r="J471">
        <v>1</v>
      </c>
      <c r="L471" t="s">
        <v>62</v>
      </c>
      <c r="M471" t="s">
        <v>76</v>
      </c>
      <c r="N471">
        <v>3</v>
      </c>
      <c r="O471">
        <v>21</v>
      </c>
      <c r="P471">
        <v>7.5</v>
      </c>
      <c r="Q471">
        <v>72.686000000000007</v>
      </c>
      <c r="R471">
        <f t="shared" si="36"/>
        <v>2.625</v>
      </c>
      <c r="S471">
        <f t="shared" si="37"/>
        <v>190.80075000000002</v>
      </c>
      <c r="T471">
        <v>0</v>
      </c>
      <c r="U471">
        <f t="shared" si="35"/>
        <v>190.80075000000002</v>
      </c>
      <c r="V471">
        <f t="shared" si="38"/>
        <v>190800.75000000003</v>
      </c>
      <c r="W471">
        <f t="shared" si="39"/>
        <v>15900.062500000002</v>
      </c>
      <c r="X471" t="s">
        <v>40</v>
      </c>
      <c r="Y471" t="s">
        <v>40</v>
      </c>
      <c r="Z471">
        <v>3093</v>
      </c>
      <c r="AA471">
        <v>3094</v>
      </c>
      <c r="AB471" t="s">
        <v>40</v>
      </c>
      <c r="AC471" t="s">
        <v>40</v>
      </c>
      <c r="AD471" t="s">
        <v>40</v>
      </c>
      <c r="AE471" t="s">
        <v>40</v>
      </c>
      <c r="AF471">
        <v>118</v>
      </c>
      <c r="AH471">
        <v>2022</v>
      </c>
    </row>
    <row r="472" spans="1:34" x14ac:dyDescent="0.25">
      <c r="A472" t="s">
        <v>59</v>
      </c>
      <c r="B472" t="s">
        <v>797</v>
      </c>
      <c r="C472" t="s">
        <v>798</v>
      </c>
      <c r="D472" t="s">
        <v>802</v>
      </c>
      <c r="E472" t="s">
        <v>60</v>
      </c>
      <c r="G472" t="s">
        <v>152</v>
      </c>
      <c r="H472" t="s">
        <v>785</v>
      </c>
      <c r="I472" t="s">
        <v>815</v>
      </c>
      <c r="J472">
        <v>1</v>
      </c>
      <c r="L472" t="s">
        <v>62</v>
      </c>
      <c r="M472" t="s">
        <v>63</v>
      </c>
      <c r="N472">
        <v>4</v>
      </c>
      <c r="O472">
        <v>0</v>
      </c>
      <c r="P472">
        <v>15</v>
      </c>
      <c r="Q472">
        <v>72.686000000000007</v>
      </c>
      <c r="R472">
        <f t="shared" si="36"/>
        <v>0</v>
      </c>
      <c r="S472">
        <f t="shared" si="37"/>
        <v>0</v>
      </c>
      <c r="T472">
        <v>0</v>
      </c>
      <c r="U472">
        <f t="shared" si="35"/>
        <v>0</v>
      </c>
      <c r="V472">
        <f t="shared" si="38"/>
        <v>0</v>
      </c>
      <c r="W472">
        <f t="shared" si="39"/>
        <v>0</v>
      </c>
      <c r="X472" t="s">
        <v>40</v>
      </c>
      <c r="Y472" t="s">
        <v>40</v>
      </c>
      <c r="Z472">
        <v>3093</v>
      </c>
      <c r="AA472">
        <v>3094</v>
      </c>
      <c r="AB472" t="s">
        <v>40</v>
      </c>
      <c r="AC472" t="s">
        <v>40</v>
      </c>
      <c r="AD472" t="s">
        <v>40</v>
      </c>
      <c r="AE472" t="s">
        <v>40</v>
      </c>
      <c r="AF472">
        <v>118</v>
      </c>
      <c r="AH472">
        <v>2022</v>
      </c>
    </row>
    <row r="473" spans="1:34" x14ac:dyDescent="0.25">
      <c r="A473" t="s">
        <v>59</v>
      </c>
      <c r="B473" t="s">
        <v>797</v>
      </c>
      <c r="C473" t="s">
        <v>798</v>
      </c>
      <c r="D473" t="s">
        <v>816</v>
      </c>
      <c r="E473" t="s">
        <v>60</v>
      </c>
      <c r="G473" t="s">
        <v>152</v>
      </c>
      <c r="H473" t="s">
        <v>803</v>
      </c>
      <c r="I473" t="s">
        <v>804</v>
      </c>
      <c r="J473">
        <v>1</v>
      </c>
      <c r="L473" t="s">
        <v>62</v>
      </c>
      <c r="M473" t="s">
        <v>76</v>
      </c>
      <c r="N473">
        <v>1</v>
      </c>
      <c r="O473">
        <v>0</v>
      </c>
      <c r="P473">
        <v>7.5</v>
      </c>
      <c r="Q473">
        <v>72.686000000000007</v>
      </c>
      <c r="R473">
        <f t="shared" si="36"/>
        <v>0</v>
      </c>
      <c r="S473">
        <f t="shared" si="37"/>
        <v>0</v>
      </c>
      <c r="T473">
        <v>0</v>
      </c>
      <c r="U473">
        <f t="shared" si="35"/>
        <v>0</v>
      </c>
      <c r="V473">
        <f t="shared" si="38"/>
        <v>0</v>
      </c>
      <c r="W473">
        <f t="shared" si="39"/>
        <v>0</v>
      </c>
      <c r="X473" t="s">
        <v>40</v>
      </c>
      <c r="Y473" t="s">
        <v>40</v>
      </c>
      <c r="Z473">
        <v>3093</v>
      </c>
      <c r="AA473">
        <v>3094</v>
      </c>
      <c r="AB473" t="s">
        <v>40</v>
      </c>
      <c r="AC473" t="s">
        <v>40</v>
      </c>
      <c r="AD473" t="s">
        <v>40</v>
      </c>
      <c r="AE473" t="s">
        <v>40</v>
      </c>
      <c r="AF473">
        <v>118</v>
      </c>
      <c r="AH473">
        <v>2022</v>
      </c>
    </row>
    <row r="474" spans="1:34" x14ac:dyDescent="0.25">
      <c r="A474" t="s">
        <v>59</v>
      </c>
      <c r="B474" t="s">
        <v>797</v>
      </c>
      <c r="C474" t="s">
        <v>798</v>
      </c>
      <c r="D474" t="s">
        <v>816</v>
      </c>
      <c r="E474" t="s">
        <v>60</v>
      </c>
      <c r="G474" t="s">
        <v>152</v>
      </c>
      <c r="H474" t="s">
        <v>817</v>
      </c>
      <c r="I474" t="s">
        <v>818</v>
      </c>
      <c r="J474">
        <v>1</v>
      </c>
      <c r="L474" t="s">
        <v>62</v>
      </c>
      <c r="M474" t="s">
        <v>76</v>
      </c>
      <c r="N474">
        <v>1</v>
      </c>
      <c r="O474">
        <v>0</v>
      </c>
      <c r="P474">
        <v>7.5</v>
      </c>
      <c r="Q474">
        <v>72.686000000000007</v>
      </c>
      <c r="R474">
        <f t="shared" si="36"/>
        <v>0</v>
      </c>
      <c r="S474">
        <f t="shared" si="37"/>
        <v>0</v>
      </c>
      <c r="T474">
        <v>0</v>
      </c>
      <c r="U474">
        <f t="shared" si="35"/>
        <v>0</v>
      </c>
      <c r="V474">
        <f t="shared" si="38"/>
        <v>0</v>
      </c>
      <c r="W474">
        <f t="shared" si="39"/>
        <v>0</v>
      </c>
      <c r="X474" t="s">
        <v>40</v>
      </c>
      <c r="Y474" t="s">
        <v>40</v>
      </c>
      <c r="Z474">
        <v>3093</v>
      </c>
      <c r="AA474">
        <v>3094</v>
      </c>
      <c r="AB474" t="s">
        <v>40</v>
      </c>
      <c r="AC474" t="s">
        <v>40</v>
      </c>
      <c r="AD474" t="s">
        <v>40</v>
      </c>
      <c r="AE474" t="s">
        <v>40</v>
      </c>
      <c r="AF474">
        <v>118</v>
      </c>
      <c r="AH474">
        <v>2022</v>
      </c>
    </row>
    <row r="475" spans="1:34" x14ac:dyDescent="0.25">
      <c r="A475" t="s">
        <v>59</v>
      </c>
      <c r="B475" t="s">
        <v>797</v>
      </c>
      <c r="C475" t="s">
        <v>798</v>
      </c>
      <c r="D475" t="s">
        <v>816</v>
      </c>
      <c r="E475" t="s">
        <v>60</v>
      </c>
      <c r="G475" t="s">
        <v>152</v>
      </c>
      <c r="H475" t="s">
        <v>819</v>
      </c>
      <c r="I475" t="s">
        <v>820</v>
      </c>
      <c r="J475">
        <v>1</v>
      </c>
      <c r="L475" t="s">
        <v>62</v>
      </c>
      <c r="M475" t="s">
        <v>63</v>
      </c>
      <c r="N475">
        <v>2</v>
      </c>
      <c r="O475">
        <v>26</v>
      </c>
      <c r="P475">
        <v>7.5</v>
      </c>
      <c r="Q475">
        <v>72.686000000000007</v>
      </c>
      <c r="R475">
        <f t="shared" si="36"/>
        <v>3.25</v>
      </c>
      <c r="S475">
        <f t="shared" si="37"/>
        <v>236.22950000000003</v>
      </c>
      <c r="T475">
        <v>0</v>
      </c>
      <c r="U475">
        <f t="shared" si="35"/>
        <v>236.22950000000003</v>
      </c>
      <c r="V475">
        <f t="shared" si="38"/>
        <v>236229.50000000003</v>
      </c>
      <c r="W475">
        <f t="shared" si="39"/>
        <v>19685.791666666668</v>
      </c>
      <c r="X475" t="s">
        <v>40</v>
      </c>
      <c r="Y475" t="s">
        <v>40</v>
      </c>
      <c r="Z475">
        <v>3093</v>
      </c>
      <c r="AA475">
        <v>3094</v>
      </c>
      <c r="AB475" t="s">
        <v>40</v>
      </c>
      <c r="AC475" t="s">
        <v>40</v>
      </c>
      <c r="AD475" t="s">
        <v>40</v>
      </c>
      <c r="AE475" t="s">
        <v>40</v>
      </c>
      <c r="AF475">
        <v>118</v>
      </c>
      <c r="AH475">
        <v>2022</v>
      </c>
    </row>
    <row r="476" spans="1:34" x14ac:dyDescent="0.25">
      <c r="A476" t="s">
        <v>59</v>
      </c>
      <c r="B476" t="s">
        <v>797</v>
      </c>
      <c r="C476" t="s">
        <v>798</v>
      </c>
      <c r="D476" t="s">
        <v>816</v>
      </c>
      <c r="E476" t="s">
        <v>60</v>
      </c>
      <c r="G476" t="s">
        <v>152</v>
      </c>
      <c r="H476" t="s">
        <v>809</v>
      </c>
      <c r="I476" t="s">
        <v>810</v>
      </c>
      <c r="J476">
        <v>1</v>
      </c>
      <c r="L476" t="s">
        <v>62</v>
      </c>
      <c r="M476" t="s">
        <v>63</v>
      </c>
      <c r="N476">
        <v>2</v>
      </c>
      <c r="O476">
        <v>26</v>
      </c>
      <c r="P476">
        <v>7.5</v>
      </c>
      <c r="Q476">
        <v>72.686000000000007</v>
      </c>
      <c r="R476">
        <f t="shared" si="36"/>
        <v>3.25</v>
      </c>
      <c r="S476">
        <f t="shared" si="37"/>
        <v>236.22950000000003</v>
      </c>
      <c r="U476">
        <f t="shared" si="35"/>
        <v>236.22950000000003</v>
      </c>
      <c r="V476">
        <f t="shared" si="38"/>
        <v>236229.50000000003</v>
      </c>
      <c r="W476">
        <f t="shared" si="39"/>
        <v>19685.791666666668</v>
      </c>
      <c r="Z476">
        <v>3093</v>
      </c>
      <c r="AA476">
        <v>3094</v>
      </c>
      <c r="AF476">
        <v>118</v>
      </c>
      <c r="AH476">
        <v>2022</v>
      </c>
    </row>
    <row r="477" spans="1:34" x14ac:dyDescent="0.25">
      <c r="A477" t="s">
        <v>59</v>
      </c>
      <c r="B477" t="s">
        <v>797</v>
      </c>
      <c r="C477" t="s">
        <v>798</v>
      </c>
      <c r="D477" t="s">
        <v>816</v>
      </c>
      <c r="E477" t="s">
        <v>60</v>
      </c>
      <c r="G477" t="s">
        <v>152</v>
      </c>
      <c r="H477" t="s">
        <v>811</v>
      </c>
      <c r="I477" t="s">
        <v>812</v>
      </c>
      <c r="J477">
        <v>1</v>
      </c>
      <c r="L477" t="s">
        <v>62</v>
      </c>
      <c r="M477" t="s">
        <v>76</v>
      </c>
      <c r="N477">
        <v>3</v>
      </c>
      <c r="O477">
        <v>26</v>
      </c>
      <c r="P477">
        <v>7.5</v>
      </c>
      <c r="Q477">
        <v>72.686000000000007</v>
      </c>
      <c r="R477">
        <f t="shared" si="36"/>
        <v>3.25</v>
      </c>
      <c r="S477">
        <f t="shared" si="37"/>
        <v>236.22950000000003</v>
      </c>
      <c r="T477">
        <v>0</v>
      </c>
      <c r="U477">
        <f t="shared" si="35"/>
        <v>236.22950000000003</v>
      </c>
      <c r="V477">
        <f t="shared" si="38"/>
        <v>236229.50000000003</v>
      </c>
      <c r="W477">
        <f t="shared" si="39"/>
        <v>19685.791666666668</v>
      </c>
      <c r="X477" t="s">
        <v>40</v>
      </c>
      <c r="Y477" t="s">
        <v>40</v>
      </c>
      <c r="Z477">
        <v>3093</v>
      </c>
      <c r="AA477">
        <v>3094</v>
      </c>
      <c r="AB477" t="s">
        <v>40</v>
      </c>
      <c r="AC477" t="s">
        <v>40</v>
      </c>
      <c r="AD477" t="s">
        <v>40</v>
      </c>
      <c r="AE477" t="s">
        <v>40</v>
      </c>
      <c r="AF477">
        <v>118</v>
      </c>
      <c r="AH477">
        <v>2022</v>
      </c>
    </row>
    <row r="478" spans="1:34" x14ac:dyDescent="0.25">
      <c r="A478" t="s">
        <v>59</v>
      </c>
      <c r="B478" t="s">
        <v>797</v>
      </c>
      <c r="C478" t="s">
        <v>798</v>
      </c>
      <c r="D478" t="s">
        <v>816</v>
      </c>
      <c r="E478" t="s">
        <v>60</v>
      </c>
      <c r="G478" t="s">
        <v>152</v>
      </c>
      <c r="H478" t="s">
        <v>813</v>
      </c>
      <c r="I478" t="s">
        <v>814</v>
      </c>
      <c r="J478">
        <v>1</v>
      </c>
      <c r="L478" t="s">
        <v>62</v>
      </c>
      <c r="M478" t="s">
        <v>76</v>
      </c>
      <c r="N478">
        <v>3</v>
      </c>
      <c r="O478">
        <v>26</v>
      </c>
      <c r="P478">
        <v>7.5</v>
      </c>
      <c r="Q478">
        <v>72.686000000000007</v>
      </c>
      <c r="R478">
        <f t="shared" si="36"/>
        <v>3.25</v>
      </c>
      <c r="S478">
        <f t="shared" si="37"/>
        <v>236.22950000000003</v>
      </c>
      <c r="U478">
        <f t="shared" si="35"/>
        <v>236.22950000000003</v>
      </c>
      <c r="V478">
        <f t="shared" si="38"/>
        <v>236229.50000000003</v>
      </c>
      <c r="W478">
        <f t="shared" si="39"/>
        <v>19685.791666666668</v>
      </c>
      <c r="Z478">
        <v>3093</v>
      </c>
      <c r="AA478">
        <v>3094</v>
      </c>
      <c r="AF478">
        <v>118</v>
      </c>
      <c r="AH478">
        <v>2022</v>
      </c>
    </row>
    <row r="479" spans="1:34" x14ac:dyDescent="0.25">
      <c r="A479" t="s">
        <v>59</v>
      </c>
      <c r="B479" t="s">
        <v>797</v>
      </c>
      <c r="C479" t="s">
        <v>798</v>
      </c>
      <c r="D479" t="s">
        <v>816</v>
      </c>
      <c r="E479" t="s">
        <v>60</v>
      </c>
      <c r="G479" t="s">
        <v>152</v>
      </c>
      <c r="H479" t="s">
        <v>785</v>
      </c>
      <c r="I479" t="s">
        <v>815</v>
      </c>
      <c r="J479">
        <v>1</v>
      </c>
      <c r="L479" t="s">
        <v>62</v>
      </c>
      <c r="M479" t="s">
        <v>63</v>
      </c>
      <c r="N479">
        <v>4</v>
      </c>
      <c r="O479">
        <v>0</v>
      </c>
      <c r="P479">
        <v>15</v>
      </c>
      <c r="Q479">
        <v>72.686000000000007</v>
      </c>
      <c r="R479">
        <f t="shared" si="36"/>
        <v>0</v>
      </c>
      <c r="S479">
        <f t="shared" si="37"/>
        <v>0</v>
      </c>
      <c r="T479">
        <v>0</v>
      </c>
      <c r="U479">
        <f t="shared" si="35"/>
        <v>0</v>
      </c>
      <c r="V479">
        <f t="shared" si="38"/>
        <v>0</v>
      </c>
      <c r="W479">
        <f t="shared" si="39"/>
        <v>0</v>
      </c>
      <c r="X479" t="s">
        <v>40</v>
      </c>
      <c r="Y479" t="s">
        <v>40</v>
      </c>
      <c r="Z479">
        <v>3093</v>
      </c>
      <c r="AA479">
        <v>3094</v>
      </c>
      <c r="AB479" t="s">
        <v>40</v>
      </c>
      <c r="AC479" t="s">
        <v>40</v>
      </c>
      <c r="AD479" t="s">
        <v>40</v>
      </c>
      <c r="AE479" t="s">
        <v>40</v>
      </c>
      <c r="AF479">
        <v>118</v>
      </c>
      <c r="AH479">
        <v>2022</v>
      </c>
    </row>
    <row r="480" spans="1:34" x14ac:dyDescent="0.25">
      <c r="A480" t="s">
        <v>59</v>
      </c>
      <c r="B480" t="s">
        <v>797</v>
      </c>
      <c r="C480" t="s">
        <v>798</v>
      </c>
      <c r="D480" t="s">
        <v>821</v>
      </c>
      <c r="E480" t="s">
        <v>60</v>
      </c>
      <c r="G480" t="s">
        <v>152</v>
      </c>
      <c r="H480" t="s">
        <v>822</v>
      </c>
      <c r="I480" t="s">
        <v>823</v>
      </c>
      <c r="J480">
        <v>1</v>
      </c>
      <c r="L480" t="s">
        <v>62</v>
      </c>
      <c r="M480" t="s">
        <v>76</v>
      </c>
      <c r="N480">
        <v>1</v>
      </c>
      <c r="O480">
        <v>0</v>
      </c>
      <c r="P480">
        <v>7.5</v>
      </c>
      <c r="Q480">
        <v>72.686000000000007</v>
      </c>
      <c r="R480">
        <f t="shared" si="36"/>
        <v>0</v>
      </c>
      <c r="S480">
        <f t="shared" si="37"/>
        <v>0</v>
      </c>
      <c r="T480">
        <v>0</v>
      </c>
      <c r="U480">
        <f t="shared" si="35"/>
        <v>0</v>
      </c>
      <c r="V480">
        <f t="shared" si="38"/>
        <v>0</v>
      </c>
      <c r="W480">
        <f t="shared" si="39"/>
        <v>0</v>
      </c>
      <c r="X480" t="s">
        <v>40</v>
      </c>
      <c r="Y480" t="s">
        <v>40</v>
      </c>
      <c r="Z480">
        <v>3093</v>
      </c>
      <c r="AA480">
        <v>3094</v>
      </c>
      <c r="AB480" t="s">
        <v>40</v>
      </c>
      <c r="AC480" t="s">
        <v>40</v>
      </c>
      <c r="AD480" t="s">
        <v>40</v>
      </c>
      <c r="AE480" t="s">
        <v>40</v>
      </c>
      <c r="AF480">
        <v>118</v>
      </c>
      <c r="AH480">
        <v>2022</v>
      </c>
    </row>
    <row r="481" spans="1:34" x14ac:dyDescent="0.25">
      <c r="A481" t="s">
        <v>59</v>
      </c>
      <c r="B481" t="s">
        <v>797</v>
      </c>
      <c r="C481" t="s">
        <v>798</v>
      </c>
      <c r="D481" t="s">
        <v>821</v>
      </c>
      <c r="E481" t="s">
        <v>60</v>
      </c>
      <c r="G481" t="s">
        <v>152</v>
      </c>
      <c r="H481" t="s">
        <v>803</v>
      </c>
      <c r="I481" t="s">
        <v>804</v>
      </c>
      <c r="J481">
        <v>1</v>
      </c>
      <c r="L481" t="s">
        <v>62</v>
      </c>
      <c r="M481" t="s">
        <v>76</v>
      </c>
      <c r="N481">
        <v>1</v>
      </c>
      <c r="O481">
        <v>0</v>
      </c>
      <c r="P481">
        <v>7.5</v>
      </c>
      <c r="Q481">
        <v>72.686000000000007</v>
      </c>
      <c r="R481">
        <f t="shared" si="36"/>
        <v>0</v>
      </c>
      <c r="S481">
        <f t="shared" si="37"/>
        <v>0</v>
      </c>
      <c r="T481">
        <v>0</v>
      </c>
      <c r="U481">
        <f t="shared" si="35"/>
        <v>0</v>
      </c>
      <c r="V481">
        <f t="shared" si="38"/>
        <v>0</v>
      </c>
      <c r="W481">
        <f t="shared" si="39"/>
        <v>0</v>
      </c>
      <c r="X481" t="s">
        <v>40</v>
      </c>
      <c r="Y481" t="s">
        <v>40</v>
      </c>
      <c r="Z481">
        <v>3093</v>
      </c>
      <c r="AA481">
        <v>3094</v>
      </c>
      <c r="AB481" t="s">
        <v>40</v>
      </c>
      <c r="AC481" t="s">
        <v>40</v>
      </c>
      <c r="AD481" t="s">
        <v>40</v>
      </c>
      <c r="AE481" t="s">
        <v>40</v>
      </c>
      <c r="AF481">
        <v>118</v>
      </c>
      <c r="AH481">
        <v>2022</v>
      </c>
    </row>
    <row r="482" spans="1:34" x14ac:dyDescent="0.25">
      <c r="A482" t="s">
        <v>59</v>
      </c>
      <c r="B482" t="s">
        <v>797</v>
      </c>
      <c r="C482" t="s">
        <v>798</v>
      </c>
      <c r="D482" t="s">
        <v>821</v>
      </c>
      <c r="E482" t="s">
        <v>60</v>
      </c>
      <c r="G482" t="s">
        <v>152</v>
      </c>
      <c r="H482" t="s">
        <v>809</v>
      </c>
      <c r="I482" t="s">
        <v>810</v>
      </c>
      <c r="J482">
        <v>1</v>
      </c>
      <c r="L482" t="s">
        <v>62</v>
      </c>
      <c r="M482" t="s">
        <v>63</v>
      </c>
      <c r="N482">
        <v>2</v>
      </c>
      <c r="O482">
        <v>23</v>
      </c>
      <c r="P482">
        <v>7.5</v>
      </c>
      <c r="Q482">
        <v>72.686000000000007</v>
      </c>
      <c r="R482">
        <f t="shared" si="36"/>
        <v>2.875</v>
      </c>
      <c r="S482">
        <f t="shared" si="37"/>
        <v>208.97225000000003</v>
      </c>
      <c r="U482">
        <f t="shared" si="35"/>
        <v>208.97225000000003</v>
      </c>
      <c r="V482">
        <f t="shared" si="38"/>
        <v>208972.25000000003</v>
      </c>
      <c r="W482">
        <f t="shared" si="39"/>
        <v>17414.354166666668</v>
      </c>
      <c r="Z482">
        <v>3093</v>
      </c>
      <c r="AA482">
        <v>3094</v>
      </c>
      <c r="AF482">
        <v>118</v>
      </c>
      <c r="AH482">
        <v>2022</v>
      </c>
    </row>
    <row r="483" spans="1:34" x14ac:dyDescent="0.25">
      <c r="A483" t="s">
        <v>59</v>
      </c>
      <c r="B483" t="s">
        <v>797</v>
      </c>
      <c r="C483" t="s">
        <v>798</v>
      </c>
      <c r="D483" t="s">
        <v>821</v>
      </c>
      <c r="E483" t="s">
        <v>60</v>
      </c>
      <c r="G483" t="s">
        <v>152</v>
      </c>
      <c r="H483" t="s">
        <v>824</v>
      </c>
      <c r="I483" t="s">
        <v>825</v>
      </c>
      <c r="J483">
        <v>1</v>
      </c>
      <c r="L483" t="s">
        <v>62</v>
      </c>
      <c r="M483" t="s">
        <v>63</v>
      </c>
      <c r="N483">
        <v>2</v>
      </c>
      <c r="O483">
        <v>23</v>
      </c>
      <c r="P483">
        <v>7.5</v>
      </c>
      <c r="Q483">
        <v>72.686000000000007</v>
      </c>
      <c r="R483">
        <f t="shared" si="36"/>
        <v>2.875</v>
      </c>
      <c r="S483">
        <f t="shared" si="37"/>
        <v>208.97225000000003</v>
      </c>
      <c r="T483">
        <v>0</v>
      </c>
      <c r="U483">
        <f t="shared" si="35"/>
        <v>208.97225000000003</v>
      </c>
      <c r="V483">
        <f t="shared" si="38"/>
        <v>208972.25000000003</v>
      </c>
      <c r="W483">
        <f t="shared" si="39"/>
        <v>17414.354166666668</v>
      </c>
      <c r="X483" t="s">
        <v>40</v>
      </c>
      <c r="Y483" t="s">
        <v>40</v>
      </c>
      <c r="Z483">
        <v>3093</v>
      </c>
      <c r="AA483">
        <v>3094</v>
      </c>
      <c r="AB483" t="s">
        <v>40</v>
      </c>
      <c r="AC483" t="s">
        <v>40</v>
      </c>
      <c r="AD483" t="s">
        <v>40</v>
      </c>
      <c r="AE483" t="s">
        <v>40</v>
      </c>
      <c r="AF483">
        <v>118</v>
      </c>
      <c r="AH483">
        <v>2022</v>
      </c>
    </row>
    <row r="484" spans="1:34" x14ac:dyDescent="0.25">
      <c r="A484" t="s">
        <v>59</v>
      </c>
      <c r="B484" t="s">
        <v>797</v>
      </c>
      <c r="C484" t="s">
        <v>798</v>
      </c>
      <c r="D484" t="s">
        <v>821</v>
      </c>
      <c r="E484" t="s">
        <v>60</v>
      </c>
      <c r="G484" t="s">
        <v>152</v>
      </c>
      <c r="H484" t="s">
        <v>811</v>
      </c>
      <c r="I484" t="s">
        <v>812</v>
      </c>
      <c r="J484">
        <v>1</v>
      </c>
      <c r="L484" t="s">
        <v>62</v>
      </c>
      <c r="M484" t="s">
        <v>76</v>
      </c>
      <c r="N484">
        <v>3</v>
      </c>
      <c r="O484">
        <v>23</v>
      </c>
      <c r="P484">
        <v>7.5</v>
      </c>
      <c r="Q484">
        <v>72.686000000000007</v>
      </c>
      <c r="R484">
        <f t="shared" si="36"/>
        <v>2.875</v>
      </c>
      <c r="S484">
        <f t="shared" si="37"/>
        <v>208.97225000000003</v>
      </c>
      <c r="T484">
        <v>0</v>
      </c>
      <c r="U484">
        <f t="shared" si="35"/>
        <v>208.97225000000003</v>
      </c>
      <c r="V484">
        <f t="shared" si="38"/>
        <v>208972.25000000003</v>
      </c>
      <c r="W484">
        <f t="shared" si="39"/>
        <v>17414.354166666668</v>
      </c>
      <c r="X484" t="s">
        <v>40</v>
      </c>
      <c r="Y484" t="s">
        <v>40</v>
      </c>
      <c r="Z484">
        <v>3093</v>
      </c>
      <c r="AA484">
        <v>3094</v>
      </c>
      <c r="AB484" t="s">
        <v>40</v>
      </c>
      <c r="AC484" t="s">
        <v>40</v>
      </c>
      <c r="AD484" t="s">
        <v>40</v>
      </c>
      <c r="AE484" t="s">
        <v>40</v>
      </c>
      <c r="AF484">
        <v>118</v>
      </c>
      <c r="AH484">
        <v>2022</v>
      </c>
    </row>
    <row r="485" spans="1:34" x14ac:dyDescent="0.25">
      <c r="A485" t="s">
        <v>59</v>
      </c>
      <c r="B485" t="s">
        <v>797</v>
      </c>
      <c r="C485" t="s">
        <v>798</v>
      </c>
      <c r="D485" t="s">
        <v>821</v>
      </c>
      <c r="E485" t="s">
        <v>60</v>
      </c>
      <c r="G485" t="s">
        <v>152</v>
      </c>
      <c r="H485" t="s">
        <v>813</v>
      </c>
      <c r="I485" t="s">
        <v>814</v>
      </c>
      <c r="J485">
        <v>1</v>
      </c>
      <c r="L485" t="s">
        <v>62</v>
      </c>
      <c r="M485" t="s">
        <v>76</v>
      </c>
      <c r="N485">
        <v>3</v>
      </c>
      <c r="O485">
        <v>23</v>
      </c>
      <c r="P485">
        <v>7.5</v>
      </c>
      <c r="Q485">
        <v>72.686000000000007</v>
      </c>
      <c r="R485">
        <f t="shared" si="36"/>
        <v>2.875</v>
      </c>
      <c r="S485">
        <f t="shared" si="37"/>
        <v>208.97225000000003</v>
      </c>
      <c r="U485">
        <f t="shared" si="35"/>
        <v>208.97225000000003</v>
      </c>
      <c r="V485">
        <f t="shared" si="38"/>
        <v>208972.25000000003</v>
      </c>
      <c r="W485">
        <f t="shared" si="39"/>
        <v>17414.354166666668</v>
      </c>
      <c r="Z485">
        <v>3093</v>
      </c>
      <c r="AA485">
        <v>3094</v>
      </c>
      <c r="AF485">
        <v>118</v>
      </c>
      <c r="AH485">
        <v>2022</v>
      </c>
    </row>
    <row r="486" spans="1:34" x14ac:dyDescent="0.25">
      <c r="A486" t="s">
        <v>59</v>
      </c>
      <c r="B486" t="s">
        <v>797</v>
      </c>
      <c r="C486" t="s">
        <v>798</v>
      </c>
      <c r="D486" t="s">
        <v>821</v>
      </c>
      <c r="E486" t="s">
        <v>60</v>
      </c>
      <c r="G486" t="s">
        <v>152</v>
      </c>
      <c r="H486" t="s">
        <v>785</v>
      </c>
      <c r="I486" t="s">
        <v>815</v>
      </c>
      <c r="J486">
        <v>1</v>
      </c>
      <c r="L486" t="s">
        <v>62</v>
      </c>
      <c r="M486" t="s">
        <v>63</v>
      </c>
      <c r="N486">
        <v>4</v>
      </c>
      <c r="O486">
        <v>0</v>
      </c>
      <c r="P486">
        <v>15</v>
      </c>
      <c r="Q486">
        <v>72.686000000000007</v>
      </c>
      <c r="R486">
        <f t="shared" si="36"/>
        <v>0</v>
      </c>
      <c r="S486">
        <f t="shared" si="37"/>
        <v>0</v>
      </c>
      <c r="T486">
        <v>0</v>
      </c>
      <c r="U486">
        <f t="shared" si="35"/>
        <v>0</v>
      </c>
      <c r="V486">
        <f t="shared" si="38"/>
        <v>0</v>
      </c>
      <c r="W486">
        <f t="shared" si="39"/>
        <v>0</v>
      </c>
      <c r="X486" t="s">
        <v>40</v>
      </c>
      <c r="Y486" t="s">
        <v>40</v>
      </c>
      <c r="Z486">
        <v>3093</v>
      </c>
      <c r="AA486">
        <v>3094</v>
      </c>
      <c r="AB486" t="s">
        <v>40</v>
      </c>
      <c r="AC486" t="s">
        <v>40</v>
      </c>
      <c r="AD486" t="s">
        <v>40</v>
      </c>
      <c r="AE486" t="s">
        <v>40</v>
      </c>
      <c r="AF486">
        <v>118</v>
      </c>
      <c r="AH486">
        <v>2022</v>
      </c>
    </row>
    <row r="487" spans="1:34" x14ac:dyDescent="0.25">
      <c r="A487" t="s">
        <v>36</v>
      </c>
      <c r="B487" t="s">
        <v>797</v>
      </c>
      <c r="C487" t="s">
        <v>826</v>
      </c>
      <c r="D487" t="s">
        <v>826</v>
      </c>
      <c r="E487" t="s">
        <v>40</v>
      </c>
      <c r="G487" t="s">
        <v>152</v>
      </c>
      <c r="H487" t="s">
        <v>56</v>
      </c>
      <c r="I487" t="s">
        <v>40</v>
      </c>
      <c r="J487">
        <v>1</v>
      </c>
      <c r="L487" t="s">
        <v>41</v>
      </c>
      <c r="Q487">
        <v>0</v>
      </c>
      <c r="R487">
        <f t="shared" si="36"/>
        <v>0</v>
      </c>
      <c r="S487">
        <f t="shared" si="37"/>
        <v>0</v>
      </c>
      <c r="T487">
        <v>40</v>
      </c>
      <c r="U487">
        <f t="shared" si="35"/>
        <v>40</v>
      </c>
      <c r="V487">
        <f t="shared" si="38"/>
        <v>40000</v>
      </c>
      <c r="W487">
        <f t="shared" si="39"/>
        <v>3333.3333333333335</v>
      </c>
      <c r="X487" t="s">
        <v>40</v>
      </c>
      <c r="Y487" t="s">
        <v>40</v>
      </c>
      <c r="Z487">
        <v>3093</v>
      </c>
      <c r="AA487">
        <v>3094</v>
      </c>
      <c r="AB487" t="s">
        <v>40</v>
      </c>
      <c r="AC487" t="s">
        <v>40</v>
      </c>
      <c r="AD487" t="s">
        <v>40</v>
      </c>
      <c r="AE487" t="s">
        <v>40</v>
      </c>
      <c r="AF487">
        <v>106</v>
      </c>
      <c r="AH487">
        <v>2022</v>
      </c>
    </row>
    <row r="488" spans="1:34" x14ac:dyDescent="0.25">
      <c r="A488" t="s">
        <v>36</v>
      </c>
      <c r="B488" t="s">
        <v>797</v>
      </c>
      <c r="C488" t="s">
        <v>826</v>
      </c>
      <c r="D488" t="s">
        <v>826</v>
      </c>
      <c r="E488" t="s">
        <v>40</v>
      </c>
      <c r="G488" t="s">
        <v>152</v>
      </c>
      <c r="H488" t="s">
        <v>42</v>
      </c>
      <c r="I488" t="s">
        <v>40</v>
      </c>
      <c r="J488">
        <v>1</v>
      </c>
      <c r="L488" t="s">
        <v>41</v>
      </c>
      <c r="R488">
        <f t="shared" si="36"/>
        <v>0</v>
      </c>
      <c r="S488">
        <f t="shared" si="37"/>
        <v>0</v>
      </c>
      <c r="T488">
        <v>149</v>
      </c>
      <c r="U488">
        <f t="shared" si="35"/>
        <v>149</v>
      </c>
      <c r="V488">
        <f t="shared" si="38"/>
        <v>149000</v>
      </c>
      <c r="W488">
        <f t="shared" si="39"/>
        <v>12416.666666666666</v>
      </c>
      <c r="X488" t="s">
        <v>40</v>
      </c>
      <c r="Y488" t="s">
        <v>40</v>
      </c>
      <c r="Z488">
        <v>3093</v>
      </c>
      <c r="AA488">
        <v>3094</v>
      </c>
      <c r="AB488" t="s">
        <v>40</v>
      </c>
      <c r="AC488" t="s">
        <v>40</v>
      </c>
      <c r="AD488" t="s">
        <v>40</v>
      </c>
      <c r="AE488" t="s">
        <v>40</v>
      </c>
      <c r="AF488">
        <v>106</v>
      </c>
      <c r="AH488">
        <v>2022</v>
      </c>
    </row>
    <row r="489" spans="1:34" x14ac:dyDescent="0.25">
      <c r="A489" t="s">
        <v>36</v>
      </c>
      <c r="B489" t="s">
        <v>797</v>
      </c>
      <c r="C489" t="s">
        <v>826</v>
      </c>
      <c r="D489" t="s">
        <v>826</v>
      </c>
      <c r="E489" t="s">
        <v>40</v>
      </c>
      <c r="G489" t="s">
        <v>152</v>
      </c>
      <c r="H489" t="s">
        <v>827</v>
      </c>
      <c r="I489" t="s">
        <v>40</v>
      </c>
      <c r="J489">
        <v>1</v>
      </c>
      <c r="L489" t="s">
        <v>41</v>
      </c>
      <c r="Q489">
        <v>0</v>
      </c>
      <c r="R489">
        <f t="shared" si="36"/>
        <v>0</v>
      </c>
      <c r="S489">
        <f t="shared" si="37"/>
        <v>0</v>
      </c>
      <c r="T489">
        <v>414</v>
      </c>
      <c r="U489">
        <f t="shared" si="35"/>
        <v>414</v>
      </c>
      <c r="V489">
        <f t="shared" si="38"/>
        <v>414000</v>
      </c>
      <c r="W489">
        <f t="shared" si="39"/>
        <v>34500</v>
      </c>
      <c r="X489" t="s">
        <v>40</v>
      </c>
      <c r="Y489" t="s">
        <v>40</v>
      </c>
      <c r="Z489">
        <v>3093</v>
      </c>
      <c r="AA489">
        <v>3094</v>
      </c>
      <c r="AB489" t="s">
        <v>40</v>
      </c>
      <c r="AC489" t="s">
        <v>40</v>
      </c>
      <c r="AD489" t="s">
        <v>40</v>
      </c>
      <c r="AE489" t="s">
        <v>40</v>
      </c>
      <c r="AF489">
        <v>106</v>
      </c>
      <c r="AH489">
        <v>2022</v>
      </c>
    </row>
    <row r="490" spans="1:34" x14ac:dyDescent="0.25">
      <c r="A490" t="s">
        <v>36</v>
      </c>
      <c r="B490" t="s">
        <v>797</v>
      </c>
      <c r="C490" t="s">
        <v>826</v>
      </c>
      <c r="D490" t="s">
        <v>826</v>
      </c>
      <c r="E490" t="s">
        <v>40</v>
      </c>
      <c r="G490" t="s">
        <v>152</v>
      </c>
      <c r="H490" t="s">
        <v>295</v>
      </c>
      <c r="I490" t="s">
        <v>40</v>
      </c>
      <c r="J490">
        <v>1</v>
      </c>
      <c r="L490" t="s">
        <v>41</v>
      </c>
      <c r="Q490">
        <v>0</v>
      </c>
      <c r="R490">
        <f t="shared" si="36"/>
        <v>0</v>
      </c>
      <c r="S490">
        <f t="shared" si="37"/>
        <v>0</v>
      </c>
      <c r="T490">
        <v>515</v>
      </c>
      <c r="U490">
        <f t="shared" si="35"/>
        <v>515</v>
      </c>
      <c r="V490">
        <f t="shared" si="38"/>
        <v>515000</v>
      </c>
      <c r="W490">
        <f t="shared" si="39"/>
        <v>42916.666666666664</v>
      </c>
      <c r="X490" t="s">
        <v>40</v>
      </c>
      <c r="Y490" t="s">
        <v>40</v>
      </c>
      <c r="Z490">
        <v>3093</v>
      </c>
      <c r="AA490">
        <v>3094</v>
      </c>
      <c r="AB490" t="s">
        <v>40</v>
      </c>
      <c r="AC490" t="s">
        <v>40</v>
      </c>
      <c r="AD490" t="s">
        <v>40</v>
      </c>
      <c r="AE490" t="s">
        <v>40</v>
      </c>
      <c r="AF490">
        <v>106</v>
      </c>
      <c r="AH490">
        <v>2022</v>
      </c>
    </row>
    <row r="491" spans="1:34" x14ac:dyDescent="0.25">
      <c r="A491" t="s">
        <v>36</v>
      </c>
      <c r="B491" t="s">
        <v>797</v>
      </c>
      <c r="C491" t="s">
        <v>826</v>
      </c>
      <c r="D491" t="s">
        <v>826</v>
      </c>
      <c r="E491" t="s">
        <v>40</v>
      </c>
      <c r="G491" t="s">
        <v>152</v>
      </c>
      <c r="H491" t="s">
        <v>44</v>
      </c>
      <c r="I491" t="s">
        <v>40</v>
      </c>
      <c r="J491">
        <v>1</v>
      </c>
      <c r="L491" t="s">
        <v>41</v>
      </c>
      <c r="Q491">
        <v>0</v>
      </c>
      <c r="R491">
        <f t="shared" si="36"/>
        <v>0</v>
      </c>
      <c r="S491">
        <f t="shared" si="37"/>
        <v>0</v>
      </c>
      <c r="T491">
        <v>18</v>
      </c>
      <c r="U491">
        <f t="shared" si="35"/>
        <v>18</v>
      </c>
      <c r="V491">
        <f t="shared" si="38"/>
        <v>18000</v>
      </c>
      <c r="W491">
        <f t="shared" si="39"/>
        <v>1500</v>
      </c>
      <c r="X491" t="s">
        <v>40</v>
      </c>
      <c r="Y491" t="s">
        <v>40</v>
      </c>
      <c r="Z491">
        <v>3093</v>
      </c>
      <c r="AA491">
        <v>3094</v>
      </c>
      <c r="AB491" t="s">
        <v>40</v>
      </c>
      <c r="AC491" t="s">
        <v>40</v>
      </c>
      <c r="AD491" t="s">
        <v>40</v>
      </c>
      <c r="AE491" t="s">
        <v>40</v>
      </c>
      <c r="AF491">
        <v>106</v>
      </c>
      <c r="AH491">
        <v>2022</v>
      </c>
    </row>
    <row r="492" spans="1:34" x14ac:dyDescent="0.25">
      <c r="A492" t="s">
        <v>59</v>
      </c>
      <c r="B492" t="s">
        <v>797</v>
      </c>
      <c r="C492" t="s">
        <v>826</v>
      </c>
      <c r="D492" t="s">
        <v>826</v>
      </c>
      <c r="E492" t="s">
        <v>60</v>
      </c>
      <c r="G492" t="s">
        <v>152</v>
      </c>
      <c r="H492" t="s">
        <v>828</v>
      </c>
      <c r="I492" t="s">
        <v>829</v>
      </c>
      <c r="J492">
        <v>1</v>
      </c>
      <c r="L492" t="s">
        <v>62</v>
      </c>
      <c r="M492" t="s">
        <v>76</v>
      </c>
      <c r="N492">
        <v>1</v>
      </c>
      <c r="O492">
        <v>18</v>
      </c>
      <c r="P492">
        <v>5</v>
      </c>
      <c r="Q492">
        <v>86.281999999999996</v>
      </c>
      <c r="R492">
        <f t="shared" si="36"/>
        <v>1.5</v>
      </c>
      <c r="S492">
        <f t="shared" si="37"/>
        <v>129.423</v>
      </c>
      <c r="T492">
        <v>0</v>
      </c>
      <c r="U492">
        <f t="shared" si="35"/>
        <v>129.423</v>
      </c>
      <c r="V492">
        <f t="shared" si="38"/>
        <v>129423</v>
      </c>
      <c r="W492">
        <f t="shared" si="39"/>
        <v>10785.25</v>
      </c>
      <c r="X492" t="s">
        <v>40</v>
      </c>
      <c r="Y492" t="s">
        <v>40</v>
      </c>
      <c r="Z492">
        <v>3093</v>
      </c>
      <c r="AA492">
        <v>3094</v>
      </c>
      <c r="AB492" t="s">
        <v>40</v>
      </c>
      <c r="AC492" t="s">
        <v>40</v>
      </c>
      <c r="AD492" t="s">
        <v>40</v>
      </c>
      <c r="AE492" t="s">
        <v>40</v>
      </c>
      <c r="AF492">
        <v>106</v>
      </c>
      <c r="AH492">
        <v>2022</v>
      </c>
    </row>
    <row r="493" spans="1:34" x14ac:dyDescent="0.25">
      <c r="A493" t="s">
        <v>59</v>
      </c>
      <c r="B493" t="s">
        <v>797</v>
      </c>
      <c r="C493" t="s">
        <v>826</v>
      </c>
      <c r="D493" t="s">
        <v>826</v>
      </c>
      <c r="E493" t="s">
        <v>60</v>
      </c>
      <c r="G493" t="s">
        <v>152</v>
      </c>
      <c r="H493" t="s">
        <v>830</v>
      </c>
      <c r="I493" t="s">
        <v>831</v>
      </c>
      <c r="J493">
        <v>1</v>
      </c>
      <c r="L493" t="s">
        <v>62</v>
      </c>
      <c r="M493" t="s">
        <v>76</v>
      </c>
      <c r="N493">
        <v>1</v>
      </c>
      <c r="O493">
        <v>18</v>
      </c>
      <c r="P493">
        <v>17.5</v>
      </c>
      <c r="Q493">
        <v>86.281999999999996</v>
      </c>
      <c r="R493">
        <f t="shared" si="36"/>
        <v>5.25</v>
      </c>
      <c r="S493">
        <f t="shared" si="37"/>
        <v>452.98050000000001</v>
      </c>
      <c r="U493">
        <f t="shared" si="35"/>
        <v>452.98050000000001</v>
      </c>
      <c r="V493">
        <f t="shared" si="38"/>
        <v>452980.5</v>
      </c>
      <c r="W493">
        <f t="shared" si="39"/>
        <v>37748.375</v>
      </c>
      <c r="Z493">
        <v>3093</v>
      </c>
      <c r="AA493">
        <v>3094</v>
      </c>
      <c r="AF493">
        <v>106</v>
      </c>
      <c r="AH493">
        <v>2022</v>
      </c>
    </row>
    <row r="494" spans="1:34" x14ac:dyDescent="0.25">
      <c r="A494" t="s">
        <v>59</v>
      </c>
      <c r="B494" t="s">
        <v>797</v>
      </c>
      <c r="C494" t="s">
        <v>826</v>
      </c>
      <c r="D494" t="s">
        <v>826</v>
      </c>
      <c r="E494" t="s">
        <v>60</v>
      </c>
      <c r="G494" t="s">
        <v>152</v>
      </c>
      <c r="H494" t="s">
        <v>832</v>
      </c>
      <c r="I494" t="s">
        <v>833</v>
      </c>
      <c r="J494">
        <v>1</v>
      </c>
      <c r="L494" t="s">
        <v>62</v>
      </c>
      <c r="M494" t="s">
        <v>76</v>
      </c>
      <c r="N494">
        <v>1</v>
      </c>
      <c r="O494">
        <v>18</v>
      </c>
      <c r="P494">
        <v>7.5</v>
      </c>
      <c r="Q494">
        <v>86.281999999999996</v>
      </c>
      <c r="R494">
        <f t="shared" si="36"/>
        <v>2.25</v>
      </c>
      <c r="S494">
        <f t="shared" si="37"/>
        <v>194.1345</v>
      </c>
      <c r="T494">
        <v>0</v>
      </c>
      <c r="U494">
        <f t="shared" si="35"/>
        <v>194.1345</v>
      </c>
      <c r="V494">
        <f t="shared" si="38"/>
        <v>194134.5</v>
      </c>
      <c r="W494">
        <f t="shared" si="39"/>
        <v>16177.875</v>
      </c>
      <c r="X494" t="s">
        <v>40</v>
      </c>
      <c r="Y494" t="s">
        <v>40</v>
      </c>
      <c r="Z494">
        <v>3093</v>
      </c>
      <c r="AA494">
        <v>3094</v>
      </c>
      <c r="AB494" t="s">
        <v>40</v>
      </c>
      <c r="AC494" t="s">
        <v>40</v>
      </c>
      <c r="AD494" t="s">
        <v>40</v>
      </c>
      <c r="AE494" t="s">
        <v>40</v>
      </c>
      <c r="AF494">
        <v>106</v>
      </c>
      <c r="AH494">
        <v>2022</v>
      </c>
    </row>
    <row r="495" spans="1:34" x14ac:dyDescent="0.25">
      <c r="A495" t="s">
        <v>59</v>
      </c>
      <c r="B495" t="s">
        <v>797</v>
      </c>
      <c r="C495" t="s">
        <v>826</v>
      </c>
      <c r="D495" t="s">
        <v>826</v>
      </c>
      <c r="E495" t="s">
        <v>60</v>
      </c>
      <c r="G495" t="s">
        <v>834</v>
      </c>
      <c r="H495" t="s">
        <v>835</v>
      </c>
      <c r="I495" t="s">
        <v>836</v>
      </c>
      <c r="J495">
        <v>1</v>
      </c>
      <c r="L495" t="s">
        <v>62</v>
      </c>
      <c r="M495" t="s">
        <v>63</v>
      </c>
      <c r="N495">
        <v>2</v>
      </c>
      <c r="O495">
        <v>17</v>
      </c>
      <c r="P495">
        <v>4.5</v>
      </c>
      <c r="Q495">
        <v>98.8</v>
      </c>
      <c r="R495">
        <f t="shared" si="36"/>
        <v>1.2749999999999999</v>
      </c>
      <c r="S495">
        <f t="shared" si="37"/>
        <v>125.96999999999998</v>
      </c>
      <c r="T495">
        <v>0</v>
      </c>
      <c r="U495">
        <f t="shared" si="35"/>
        <v>125.96999999999998</v>
      </c>
      <c r="V495">
        <f t="shared" si="38"/>
        <v>125969.99999999999</v>
      </c>
      <c r="W495">
        <f t="shared" si="39"/>
        <v>10497.499999999998</v>
      </c>
      <c r="X495" t="s">
        <v>837</v>
      </c>
      <c r="Y495" t="s">
        <v>838</v>
      </c>
      <c r="Z495">
        <v>3093</v>
      </c>
      <c r="AA495">
        <v>3094</v>
      </c>
      <c r="AB495" t="s">
        <v>40</v>
      </c>
      <c r="AC495" t="s">
        <v>40</v>
      </c>
      <c r="AD495" t="s">
        <v>40</v>
      </c>
      <c r="AE495" t="s">
        <v>40</v>
      </c>
      <c r="AF495">
        <v>106</v>
      </c>
      <c r="AH495">
        <v>2022</v>
      </c>
    </row>
    <row r="496" spans="1:34" x14ac:dyDescent="0.25">
      <c r="A496" t="s">
        <v>59</v>
      </c>
      <c r="B496" t="s">
        <v>797</v>
      </c>
      <c r="C496" t="s">
        <v>826</v>
      </c>
      <c r="D496" t="s">
        <v>826</v>
      </c>
      <c r="E496" t="s">
        <v>60</v>
      </c>
      <c r="G496" t="s">
        <v>152</v>
      </c>
      <c r="H496" t="s">
        <v>839</v>
      </c>
      <c r="I496" t="s">
        <v>840</v>
      </c>
      <c r="J496">
        <v>1</v>
      </c>
      <c r="L496" t="s">
        <v>62</v>
      </c>
      <c r="M496" t="s">
        <v>63</v>
      </c>
      <c r="N496">
        <v>2</v>
      </c>
      <c r="O496">
        <v>17</v>
      </c>
      <c r="P496">
        <v>16.5</v>
      </c>
      <c r="Q496">
        <v>86.281999999999996</v>
      </c>
      <c r="R496">
        <f t="shared" si="36"/>
        <v>4.6749999999999998</v>
      </c>
      <c r="S496">
        <f t="shared" si="37"/>
        <v>403.36834999999996</v>
      </c>
      <c r="T496">
        <v>0</v>
      </c>
      <c r="U496">
        <f t="shared" si="35"/>
        <v>403.36834999999996</v>
      </c>
      <c r="V496">
        <f t="shared" si="38"/>
        <v>403368.35</v>
      </c>
      <c r="W496">
        <f t="shared" si="39"/>
        <v>33614.029166666667</v>
      </c>
      <c r="X496" t="s">
        <v>40</v>
      </c>
      <c r="Y496" t="s">
        <v>40</v>
      </c>
      <c r="Z496">
        <v>3093</v>
      </c>
      <c r="AA496">
        <v>3094</v>
      </c>
      <c r="AB496" t="s">
        <v>40</v>
      </c>
      <c r="AC496" t="s">
        <v>40</v>
      </c>
      <c r="AD496" t="s">
        <v>40</v>
      </c>
      <c r="AE496" t="s">
        <v>40</v>
      </c>
      <c r="AF496">
        <v>106</v>
      </c>
      <c r="AH496">
        <v>2022</v>
      </c>
    </row>
    <row r="497" spans="1:34" x14ac:dyDescent="0.25">
      <c r="A497" t="s">
        <v>59</v>
      </c>
      <c r="B497" t="s">
        <v>797</v>
      </c>
      <c r="C497" t="s">
        <v>826</v>
      </c>
      <c r="D497" t="s">
        <v>826</v>
      </c>
      <c r="E497" t="s">
        <v>60</v>
      </c>
      <c r="G497" t="s">
        <v>152</v>
      </c>
      <c r="H497" t="s">
        <v>841</v>
      </c>
      <c r="I497" t="s">
        <v>842</v>
      </c>
      <c r="J497">
        <v>1</v>
      </c>
      <c r="L497" t="s">
        <v>62</v>
      </c>
      <c r="M497" t="s">
        <v>63</v>
      </c>
      <c r="N497">
        <v>2</v>
      </c>
      <c r="O497">
        <v>17</v>
      </c>
      <c r="P497">
        <v>9</v>
      </c>
      <c r="Q497">
        <v>86.281999999999996</v>
      </c>
      <c r="R497">
        <f t="shared" si="36"/>
        <v>2.5499999999999998</v>
      </c>
      <c r="S497">
        <f t="shared" si="37"/>
        <v>220.01909999999998</v>
      </c>
      <c r="T497">
        <v>0</v>
      </c>
      <c r="U497">
        <f t="shared" si="35"/>
        <v>220.01909999999998</v>
      </c>
      <c r="V497">
        <f t="shared" si="38"/>
        <v>220019.09999999998</v>
      </c>
      <c r="W497">
        <f t="shared" si="39"/>
        <v>18334.924999999999</v>
      </c>
      <c r="X497" t="s">
        <v>40</v>
      </c>
      <c r="Y497" t="s">
        <v>40</v>
      </c>
      <c r="Z497">
        <v>3093</v>
      </c>
      <c r="AA497">
        <v>3094</v>
      </c>
      <c r="AB497" t="s">
        <v>40</v>
      </c>
      <c r="AC497" t="s">
        <v>40</v>
      </c>
      <c r="AD497" t="s">
        <v>40</v>
      </c>
      <c r="AE497" t="s">
        <v>40</v>
      </c>
      <c r="AF497">
        <v>106</v>
      </c>
      <c r="AH497">
        <v>2022</v>
      </c>
    </row>
    <row r="498" spans="1:34" x14ac:dyDescent="0.25">
      <c r="A498" t="s">
        <v>59</v>
      </c>
      <c r="B498" t="s">
        <v>797</v>
      </c>
      <c r="C498" t="s">
        <v>826</v>
      </c>
      <c r="D498" t="s">
        <v>826</v>
      </c>
      <c r="E498" t="s">
        <v>60</v>
      </c>
      <c r="G498" t="s">
        <v>152</v>
      </c>
      <c r="H498" t="s">
        <v>843</v>
      </c>
      <c r="I498" t="s">
        <v>40</v>
      </c>
      <c r="J498">
        <v>1</v>
      </c>
      <c r="L498" t="s">
        <v>62</v>
      </c>
      <c r="M498" t="s">
        <v>76</v>
      </c>
      <c r="N498">
        <v>3</v>
      </c>
      <c r="O498">
        <v>17</v>
      </c>
      <c r="P498">
        <v>7.5</v>
      </c>
      <c r="Q498">
        <v>86.281999999999996</v>
      </c>
      <c r="R498">
        <f t="shared" si="36"/>
        <v>2.125</v>
      </c>
      <c r="S498">
        <f t="shared" si="37"/>
        <v>183.34924999999998</v>
      </c>
      <c r="T498">
        <v>0</v>
      </c>
      <c r="U498">
        <f t="shared" si="35"/>
        <v>183.34924999999998</v>
      </c>
      <c r="V498">
        <f t="shared" si="38"/>
        <v>183349.24999999997</v>
      </c>
      <c r="W498">
        <f t="shared" si="39"/>
        <v>15279.104166666664</v>
      </c>
      <c r="X498" t="s">
        <v>40</v>
      </c>
      <c r="Y498" t="s">
        <v>40</v>
      </c>
      <c r="Z498">
        <v>3093</v>
      </c>
      <c r="AA498">
        <v>3094</v>
      </c>
      <c r="AB498" t="s">
        <v>40</v>
      </c>
      <c r="AC498" t="s">
        <v>40</v>
      </c>
      <c r="AD498" t="s">
        <v>40</v>
      </c>
      <c r="AE498" t="s">
        <v>40</v>
      </c>
      <c r="AF498">
        <v>106</v>
      </c>
      <c r="AH498">
        <v>2022</v>
      </c>
    </row>
    <row r="499" spans="1:34" x14ac:dyDescent="0.25">
      <c r="A499" t="s">
        <v>59</v>
      </c>
      <c r="B499" t="s">
        <v>797</v>
      </c>
      <c r="C499" t="s">
        <v>826</v>
      </c>
      <c r="D499" t="s">
        <v>826</v>
      </c>
      <c r="E499" t="s">
        <v>60</v>
      </c>
      <c r="G499" t="s">
        <v>152</v>
      </c>
      <c r="H499" t="s">
        <v>365</v>
      </c>
      <c r="I499" t="s">
        <v>40</v>
      </c>
      <c r="J499">
        <v>1</v>
      </c>
      <c r="L499" t="s">
        <v>62</v>
      </c>
      <c r="M499" t="s">
        <v>76</v>
      </c>
      <c r="N499">
        <v>3</v>
      </c>
      <c r="O499">
        <v>17</v>
      </c>
      <c r="P499">
        <v>10</v>
      </c>
      <c r="Q499">
        <v>86.281999999999996</v>
      </c>
      <c r="R499">
        <f t="shared" si="36"/>
        <v>2.8333333333333335</v>
      </c>
      <c r="S499">
        <f t="shared" si="37"/>
        <v>244.46566666666666</v>
      </c>
      <c r="T499">
        <v>0</v>
      </c>
      <c r="U499">
        <f t="shared" si="35"/>
        <v>244.46566666666666</v>
      </c>
      <c r="V499">
        <f t="shared" si="38"/>
        <v>244465.66666666666</v>
      </c>
      <c r="W499">
        <f t="shared" si="39"/>
        <v>20372.138888888887</v>
      </c>
      <c r="X499" t="s">
        <v>40</v>
      </c>
      <c r="Y499" t="s">
        <v>40</v>
      </c>
      <c r="Z499">
        <v>3093</v>
      </c>
      <c r="AA499">
        <v>3094</v>
      </c>
      <c r="AB499" t="s">
        <v>40</v>
      </c>
      <c r="AC499" t="s">
        <v>40</v>
      </c>
      <c r="AD499" t="s">
        <v>40</v>
      </c>
      <c r="AE499" t="s">
        <v>40</v>
      </c>
      <c r="AF499">
        <v>106</v>
      </c>
      <c r="AH499">
        <v>2022</v>
      </c>
    </row>
    <row r="500" spans="1:34" x14ac:dyDescent="0.25">
      <c r="A500" t="s">
        <v>59</v>
      </c>
      <c r="B500" t="s">
        <v>797</v>
      </c>
      <c r="C500" t="s">
        <v>826</v>
      </c>
      <c r="D500" t="s">
        <v>826</v>
      </c>
      <c r="E500" t="s">
        <v>60</v>
      </c>
      <c r="G500" t="s">
        <v>152</v>
      </c>
      <c r="H500" t="s">
        <v>844</v>
      </c>
      <c r="I500" t="s">
        <v>845</v>
      </c>
      <c r="J500">
        <v>1</v>
      </c>
      <c r="L500" t="s">
        <v>62</v>
      </c>
      <c r="M500" t="s">
        <v>76</v>
      </c>
      <c r="N500">
        <v>3</v>
      </c>
      <c r="O500">
        <v>17</v>
      </c>
      <c r="P500">
        <v>10</v>
      </c>
      <c r="Q500">
        <v>86.281999999999996</v>
      </c>
      <c r="R500">
        <f t="shared" si="36"/>
        <v>2.8333333333333335</v>
      </c>
      <c r="S500">
        <f t="shared" si="37"/>
        <v>244.46566666666666</v>
      </c>
      <c r="T500">
        <v>0</v>
      </c>
      <c r="U500">
        <f t="shared" si="35"/>
        <v>244.46566666666666</v>
      </c>
      <c r="V500">
        <f t="shared" si="38"/>
        <v>244465.66666666666</v>
      </c>
      <c r="W500">
        <f t="shared" si="39"/>
        <v>20372.138888888887</v>
      </c>
      <c r="X500" t="s">
        <v>40</v>
      </c>
      <c r="Y500" t="s">
        <v>40</v>
      </c>
      <c r="Z500">
        <v>3093</v>
      </c>
      <c r="AA500">
        <v>3094</v>
      </c>
      <c r="AB500" t="s">
        <v>40</v>
      </c>
      <c r="AC500" t="s">
        <v>40</v>
      </c>
      <c r="AD500" t="s">
        <v>40</v>
      </c>
      <c r="AE500" t="s">
        <v>40</v>
      </c>
      <c r="AF500">
        <v>106</v>
      </c>
      <c r="AH500">
        <v>2022</v>
      </c>
    </row>
    <row r="501" spans="1:34" x14ac:dyDescent="0.25">
      <c r="A501" t="s">
        <v>59</v>
      </c>
      <c r="B501" t="s">
        <v>797</v>
      </c>
      <c r="C501" t="s">
        <v>826</v>
      </c>
      <c r="D501" t="s">
        <v>826</v>
      </c>
      <c r="E501" t="s">
        <v>60</v>
      </c>
      <c r="G501" t="s">
        <v>152</v>
      </c>
      <c r="H501" t="s">
        <v>846</v>
      </c>
      <c r="I501" t="s">
        <v>847</v>
      </c>
      <c r="J501">
        <v>1</v>
      </c>
      <c r="L501" t="s">
        <v>62</v>
      </c>
      <c r="M501" t="s">
        <v>76</v>
      </c>
      <c r="N501">
        <v>3</v>
      </c>
      <c r="O501">
        <v>17</v>
      </c>
      <c r="P501">
        <v>2.5</v>
      </c>
      <c r="Q501">
        <v>86.281999999999996</v>
      </c>
      <c r="R501">
        <f t="shared" si="36"/>
        <v>0.70833333333333337</v>
      </c>
      <c r="S501">
        <f t="shared" si="37"/>
        <v>61.116416666666666</v>
      </c>
      <c r="T501">
        <v>0</v>
      </c>
      <c r="U501">
        <f t="shared" si="35"/>
        <v>61.116416666666666</v>
      </c>
      <c r="V501">
        <f t="shared" si="38"/>
        <v>61116.416666666664</v>
      </c>
      <c r="W501">
        <f t="shared" si="39"/>
        <v>5093.0347222222217</v>
      </c>
      <c r="X501" t="s">
        <v>40</v>
      </c>
      <c r="Y501" t="s">
        <v>40</v>
      </c>
      <c r="Z501">
        <v>3093</v>
      </c>
      <c r="AA501">
        <v>3094</v>
      </c>
      <c r="AB501" t="s">
        <v>40</v>
      </c>
      <c r="AC501" t="s">
        <v>40</v>
      </c>
      <c r="AD501" t="s">
        <v>40</v>
      </c>
      <c r="AE501" t="s">
        <v>40</v>
      </c>
      <c r="AF501">
        <v>106</v>
      </c>
      <c r="AH501">
        <v>2022</v>
      </c>
    </row>
    <row r="502" spans="1:34" x14ac:dyDescent="0.25">
      <c r="A502" t="s">
        <v>59</v>
      </c>
      <c r="B502" t="s">
        <v>797</v>
      </c>
      <c r="C502" t="s">
        <v>826</v>
      </c>
      <c r="D502" t="s">
        <v>826</v>
      </c>
      <c r="E502" t="s">
        <v>60</v>
      </c>
      <c r="G502" t="s">
        <v>152</v>
      </c>
      <c r="H502" t="s">
        <v>848</v>
      </c>
      <c r="I502" t="s">
        <v>849</v>
      </c>
      <c r="J502">
        <v>1</v>
      </c>
      <c r="L502" t="s">
        <v>62</v>
      </c>
      <c r="M502" t="s">
        <v>63</v>
      </c>
      <c r="N502">
        <v>4</v>
      </c>
      <c r="O502">
        <v>20</v>
      </c>
      <c r="P502">
        <v>30</v>
      </c>
      <c r="Q502">
        <v>86.281999999999996</v>
      </c>
      <c r="R502">
        <f t="shared" si="36"/>
        <v>10</v>
      </c>
      <c r="S502">
        <f t="shared" si="37"/>
        <v>862.81999999999994</v>
      </c>
      <c r="T502">
        <v>0</v>
      </c>
      <c r="U502">
        <f t="shared" si="35"/>
        <v>862.81999999999994</v>
      </c>
      <c r="V502">
        <f t="shared" si="38"/>
        <v>862819.99999999988</v>
      </c>
      <c r="W502">
        <f t="shared" si="39"/>
        <v>71901.666666666657</v>
      </c>
      <c r="X502" t="s">
        <v>40</v>
      </c>
      <c r="Y502" t="s">
        <v>40</v>
      </c>
      <c r="Z502">
        <v>3093</v>
      </c>
      <c r="AA502">
        <v>3094</v>
      </c>
      <c r="AB502" t="s">
        <v>40</v>
      </c>
      <c r="AC502" t="s">
        <v>40</v>
      </c>
      <c r="AD502" t="s">
        <v>40</v>
      </c>
      <c r="AE502" t="s">
        <v>40</v>
      </c>
      <c r="AF502">
        <v>106</v>
      </c>
      <c r="AH502">
        <v>2022</v>
      </c>
    </row>
    <row r="503" spans="1:34" x14ac:dyDescent="0.25">
      <c r="A503" t="s">
        <v>59</v>
      </c>
      <c r="B503" t="s">
        <v>797</v>
      </c>
      <c r="C503" t="s">
        <v>826</v>
      </c>
      <c r="D503" t="s">
        <v>826</v>
      </c>
      <c r="E503" t="s">
        <v>298</v>
      </c>
      <c r="G503" t="s">
        <v>152</v>
      </c>
      <c r="H503" t="s">
        <v>828</v>
      </c>
      <c r="I503" t="s">
        <v>829</v>
      </c>
      <c r="J503">
        <v>1</v>
      </c>
      <c r="L503" t="s">
        <v>62</v>
      </c>
      <c r="M503" t="s">
        <v>76</v>
      </c>
      <c r="N503">
        <v>1</v>
      </c>
      <c r="O503">
        <v>8</v>
      </c>
      <c r="P503">
        <v>5</v>
      </c>
      <c r="Q503">
        <v>86.281999999999996</v>
      </c>
      <c r="R503">
        <f t="shared" si="36"/>
        <v>0.66666666666666663</v>
      </c>
      <c r="S503">
        <f t="shared" si="37"/>
        <v>57.521333333333331</v>
      </c>
      <c r="U503">
        <f t="shared" si="35"/>
        <v>57.521333333333331</v>
      </c>
      <c r="V503">
        <f t="shared" si="38"/>
        <v>57521.333333333328</v>
      </c>
      <c r="W503">
        <f t="shared" si="39"/>
        <v>4793.4444444444443</v>
      </c>
      <c r="X503" t="s">
        <v>40</v>
      </c>
      <c r="Y503" t="s">
        <v>40</v>
      </c>
      <c r="Z503">
        <v>3093</v>
      </c>
      <c r="AA503">
        <v>3094</v>
      </c>
      <c r="AB503" t="s">
        <v>40</v>
      </c>
      <c r="AC503" t="s">
        <v>40</v>
      </c>
      <c r="AD503" t="s">
        <v>40</v>
      </c>
      <c r="AE503" t="s">
        <v>40</v>
      </c>
      <c r="AF503">
        <v>106</v>
      </c>
      <c r="AH503">
        <v>2022</v>
      </c>
    </row>
    <row r="504" spans="1:34" x14ac:dyDescent="0.25">
      <c r="A504" t="s">
        <v>59</v>
      </c>
      <c r="B504" t="s">
        <v>797</v>
      </c>
      <c r="C504" t="s">
        <v>826</v>
      </c>
      <c r="D504" t="s">
        <v>826</v>
      </c>
      <c r="E504" t="s">
        <v>298</v>
      </c>
      <c r="G504" t="s">
        <v>152</v>
      </c>
      <c r="H504" t="s">
        <v>830</v>
      </c>
      <c r="I504" t="s">
        <v>831</v>
      </c>
      <c r="J504">
        <v>1</v>
      </c>
      <c r="L504" t="s">
        <v>62</v>
      </c>
      <c r="M504" t="s">
        <v>76</v>
      </c>
      <c r="N504">
        <v>1</v>
      </c>
      <c r="O504">
        <v>8</v>
      </c>
      <c r="P504">
        <v>17.5</v>
      </c>
      <c r="Q504">
        <v>86.281999999999996</v>
      </c>
      <c r="R504">
        <f t="shared" si="36"/>
        <v>2.3333333333333335</v>
      </c>
      <c r="S504">
        <f t="shared" si="37"/>
        <v>201.32466666666667</v>
      </c>
      <c r="U504">
        <f t="shared" si="35"/>
        <v>201.32466666666667</v>
      </c>
      <c r="V504">
        <f t="shared" si="38"/>
        <v>201324.66666666669</v>
      </c>
      <c r="W504">
        <f t="shared" si="39"/>
        <v>16777.055555555558</v>
      </c>
      <c r="Z504">
        <v>3093</v>
      </c>
      <c r="AA504">
        <v>3094</v>
      </c>
      <c r="AF504">
        <v>106</v>
      </c>
      <c r="AH504">
        <v>2022</v>
      </c>
    </row>
    <row r="505" spans="1:34" x14ac:dyDescent="0.25">
      <c r="A505" t="s">
        <v>59</v>
      </c>
      <c r="B505" t="s">
        <v>797</v>
      </c>
      <c r="C505" t="s">
        <v>826</v>
      </c>
      <c r="D505" t="s">
        <v>826</v>
      </c>
      <c r="E505" t="s">
        <v>298</v>
      </c>
      <c r="G505" t="s">
        <v>152</v>
      </c>
      <c r="H505" t="s">
        <v>832</v>
      </c>
      <c r="I505" t="s">
        <v>833</v>
      </c>
      <c r="J505">
        <v>1</v>
      </c>
      <c r="L505" t="s">
        <v>62</v>
      </c>
      <c r="M505" t="s">
        <v>76</v>
      </c>
      <c r="N505">
        <v>1</v>
      </c>
      <c r="O505">
        <v>8</v>
      </c>
      <c r="P505">
        <v>7.5</v>
      </c>
      <c r="Q505">
        <v>86.281999999999996</v>
      </c>
      <c r="R505">
        <f t="shared" si="36"/>
        <v>1</v>
      </c>
      <c r="S505">
        <f t="shared" si="37"/>
        <v>86.281999999999996</v>
      </c>
      <c r="U505">
        <f t="shared" ref="U505:U516" si="40">S505+T505</f>
        <v>86.281999999999996</v>
      </c>
      <c r="V505">
        <f t="shared" si="38"/>
        <v>86282</v>
      </c>
      <c r="W505">
        <f t="shared" si="39"/>
        <v>7190.166666666667</v>
      </c>
      <c r="X505" t="s">
        <v>40</v>
      </c>
      <c r="Y505" t="s">
        <v>40</v>
      </c>
      <c r="Z505">
        <v>3093</v>
      </c>
      <c r="AA505">
        <v>3094</v>
      </c>
      <c r="AB505" t="s">
        <v>40</v>
      </c>
      <c r="AC505" t="s">
        <v>40</v>
      </c>
      <c r="AD505" t="s">
        <v>40</v>
      </c>
      <c r="AE505" t="s">
        <v>40</v>
      </c>
      <c r="AF505">
        <v>106</v>
      </c>
      <c r="AH505">
        <v>2022</v>
      </c>
    </row>
    <row r="506" spans="1:34" x14ac:dyDescent="0.25">
      <c r="A506" t="s">
        <v>59</v>
      </c>
      <c r="B506" t="s">
        <v>797</v>
      </c>
      <c r="C506" t="s">
        <v>826</v>
      </c>
      <c r="D506" t="s">
        <v>826</v>
      </c>
      <c r="E506" t="s">
        <v>298</v>
      </c>
      <c r="G506" t="s">
        <v>834</v>
      </c>
      <c r="H506" t="s">
        <v>835</v>
      </c>
      <c r="I506" t="s">
        <v>836</v>
      </c>
      <c r="J506">
        <v>1</v>
      </c>
      <c r="L506" t="s">
        <v>62</v>
      </c>
      <c r="M506" t="s">
        <v>63</v>
      </c>
      <c r="N506">
        <v>2</v>
      </c>
      <c r="O506">
        <v>12</v>
      </c>
      <c r="P506">
        <v>4.5</v>
      </c>
      <c r="Q506">
        <v>98.8</v>
      </c>
      <c r="R506">
        <f t="shared" si="36"/>
        <v>0.9</v>
      </c>
      <c r="S506">
        <f t="shared" si="37"/>
        <v>88.92</v>
      </c>
      <c r="U506">
        <f t="shared" si="40"/>
        <v>88.92</v>
      </c>
      <c r="V506">
        <f t="shared" si="38"/>
        <v>88920</v>
      </c>
      <c r="W506">
        <f t="shared" si="39"/>
        <v>7410</v>
      </c>
      <c r="X506" t="s">
        <v>837</v>
      </c>
      <c r="Y506" t="s">
        <v>838</v>
      </c>
      <c r="Z506">
        <v>3093</v>
      </c>
      <c r="AA506">
        <v>3094</v>
      </c>
      <c r="AB506" t="s">
        <v>40</v>
      </c>
      <c r="AC506" t="s">
        <v>40</v>
      </c>
      <c r="AD506" t="s">
        <v>40</v>
      </c>
      <c r="AE506" t="s">
        <v>40</v>
      </c>
      <c r="AF506">
        <v>106</v>
      </c>
      <c r="AH506">
        <v>2022</v>
      </c>
    </row>
    <row r="507" spans="1:34" x14ac:dyDescent="0.25">
      <c r="A507" t="s">
        <v>59</v>
      </c>
      <c r="B507" t="s">
        <v>797</v>
      </c>
      <c r="C507" t="s">
        <v>826</v>
      </c>
      <c r="D507" t="s">
        <v>826</v>
      </c>
      <c r="E507" t="s">
        <v>298</v>
      </c>
      <c r="G507" t="s">
        <v>152</v>
      </c>
      <c r="H507" t="s">
        <v>839</v>
      </c>
      <c r="I507" t="s">
        <v>840</v>
      </c>
      <c r="J507">
        <v>1</v>
      </c>
      <c r="L507" t="s">
        <v>62</v>
      </c>
      <c r="M507" t="s">
        <v>63</v>
      </c>
      <c r="N507">
        <v>2</v>
      </c>
      <c r="O507">
        <v>12</v>
      </c>
      <c r="P507">
        <v>16.5</v>
      </c>
      <c r="Q507">
        <v>86.281999999999996</v>
      </c>
      <c r="R507">
        <f t="shared" si="36"/>
        <v>3.3</v>
      </c>
      <c r="S507">
        <f t="shared" si="37"/>
        <v>284.73059999999998</v>
      </c>
      <c r="U507">
        <f t="shared" si="40"/>
        <v>284.73059999999998</v>
      </c>
      <c r="V507">
        <f t="shared" si="38"/>
        <v>284730.59999999998</v>
      </c>
      <c r="W507">
        <f t="shared" si="39"/>
        <v>23727.55</v>
      </c>
      <c r="X507" t="s">
        <v>40</v>
      </c>
      <c r="Y507" t="s">
        <v>40</v>
      </c>
      <c r="Z507">
        <v>3093</v>
      </c>
      <c r="AA507">
        <v>3094</v>
      </c>
      <c r="AB507" t="s">
        <v>40</v>
      </c>
      <c r="AC507" t="s">
        <v>40</v>
      </c>
      <c r="AD507" t="s">
        <v>40</v>
      </c>
      <c r="AE507" t="s">
        <v>40</v>
      </c>
      <c r="AF507">
        <v>106</v>
      </c>
      <c r="AH507">
        <v>2022</v>
      </c>
    </row>
    <row r="508" spans="1:34" x14ac:dyDescent="0.25">
      <c r="A508" t="s">
        <v>59</v>
      </c>
      <c r="B508" t="s">
        <v>797</v>
      </c>
      <c r="C508" t="s">
        <v>826</v>
      </c>
      <c r="D508" t="s">
        <v>826</v>
      </c>
      <c r="E508" t="s">
        <v>298</v>
      </c>
      <c r="G508" t="s">
        <v>152</v>
      </c>
      <c r="H508" t="s">
        <v>841</v>
      </c>
      <c r="I508" t="s">
        <v>842</v>
      </c>
      <c r="J508">
        <v>1</v>
      </c>
      <c r="L508" t="s">
        <v>62</v>
      </c>
      <c r="M508" t="s">
        <v>63</v>
      </c>
      <c r="N508">
        <v>2</v>
      </c>
      <c r="O508">
        <v>12</v>
      </c>
      <c r="P508">
        <v>9</v>
      </c>
      <c r="Q508">
        <v>86.281999999999996</v>
      </c>
      <c r="R508">
        <f t="shared" si="36"/>
        <v>1.8</v>
      </c>
      <c r="S508">
        <f t="shared" si="37"/>
        <v>155.30760000000001</v>
      </c>
      <c r="U508">
        <f t="shared" si="40"/>
        <v>155.30760000000001</v>
      </c>
      <c r="V508">
        <f t="shared" si="38"/>
        <v>155307.6</v>
      </c>
      <c r="W508">
        <f t="shared" si="39"/>
        <v>12942.300000000001</v>
      </c>
      <c r="X508" t="s">
        <v>40</v>
      </c>
      <c r="Y508" t="s">
        <v>40</v>
      </c>
      <c r="Z508">
        <v>3093</v>
      </c>
      <c r="AA508">
        <v>3094</v>
      </c>
      <c r="AB508" t="s">
        <v>40</v>
      </c>
      <c r="AC508" t="s">
        <v>40</v>
      </c>
      <c r="AD508" t="s">
        <v>40</v>
      </c>
      <c r="AE508" t="s">
        <v>40</v>
      </c>
      <c r="AF508">
        <v>106</v>
      </c>
      <c r="AH508">
        <v>2022</v>
      </c>
    </row>
    <row r="509" spans="1:34" x14ac:dyDescent="0.25">
      <c r="A509" t="s">
        <v>59</v>
      </c>
      <c r="B509" t="s">
        <v>797</v>
      </c>
      <c r="C509" t="s">
        <v>826</v>
      </c>
      <c r="D509" t="s">
        <v>826</v>
      </c>
      <c r="E509" t="s">
        <v>298</v>
      </c>
      <c r="G509" t="s">
        <v>152</v>
      </c>
      <c r="H509" t="s">
        <v>843</v>
      </c>
      <c r="I509" t="s">
        <v>40</v>
      </c>
      <c r="J509">
        <v>1</v>
      </c>
      <c r="L509" t="s">
        <v>62</v>
      </c>
      <c r="M509" t="s">
        <v>76</v>
      </c>
      <c r="N509">
        <v>3</v>
      </c>
      <c r="O509">
        <v>12</v>
      </c>
      <c r="P509">
        <v>7.5</v>
      </c>
      <c r="Q509">
        <v>86.281999999999996</v>
      </c>
      <c r="R509">
        <f t="shared" si="36"/>
        <v>1.5</v>
      </c>
      <c r="S509">
        <f t="shared" si="37"/>
        <v>129.423</v>
      </c>
      <c r="U509">
        <f t="shared" si="40"/>
        <v>129.423</v>
      </c>
      <c r="V509">
        <f t="shared" si="38"/>
        <v>129423</v>
      </c>
      <c r="W509">
        <f t="shared" si="39"/>
        <v>10785.25</v>
      </c>
      <c r="X509" t="s">
        <v>40</v>
      </c>
      <c r="Y509" t="s">
        <v>40</v>
      </c>
      <c r="Z509">
        <v>3093</v>
      </c>
      <c r="AA509">
        <v>3094</v>
      </c>
      <c r="AB509" t="s">
        <v>40</v>
      </c>
      <c r="AC509" t="s">
        <v>40</v>
      </c>
      <c r="AD509" t="s">
        <v>40</v>
      </c>
      <c r="AE509" t="s">
        <v>40</v>
      </c>
      <c r="AF509">
        <v>106</v>
      </c>
      <c r="AH509">
        <v>2022</v>
      </c>
    </row>
    <row r="510" spans="1:34" x14ac:dyDescent="0.25">
      <c r="A510" t="s">
        <v>59</v>
      </c>
      <c r="B510" t="s">
        <v>797</v>
      </c>
      <c r="C510" t="s">
        <v>826</v>
      </c>
      <c r="D510" t="s">
        <v>826</v>
      </c>
      <c r="E510" t="s">
        <v>298</v>
      </c>
      <c r="G510" t="s">
        <v>152</v>
      </c>
      <c r="H510" t="s">
        <v>365</v>
      </c>
      <c r="I510" t="s">
        <v>40</v>
      </c>
      <c r="J510">
        <v>1</v>
      </c>
      <c r="L510" t="s">
        <v>62</v>
      </c>
      <c r="M510" t="s">
        <v>76</v>
      </c>
      <c r="N510">
        <v>3</v>
      </c>
      <c r="O510">
        <v>12</v>
      </c>
      <c r="P510">
        <v>10</v>
      </c>
      <c r="Q510">
        <v>86.281999999999996</v>
      </c>
      <c r="R510">
        <f t="shared" si="36"/>
        <v>2</v>
      </c>
      <c r="S510">
        <f t="shared" si="37"/>
        <v>172.56399999999999</v>
      </c>
      <c r="U510">
        <f t="shared" si="40"/>
        <v>172.56399999999999</v>
      </c>
      <c r="V510">
        <f t="shared" si="38"/>
        <v>172564</v>
      </c>
      <c r="W510">
        <f t="shared" si="39"/>
        <v>14380.333333333334</v>
      </c>
      <c r="X510" t="s">
        <v>40</v>
      </c>
      <c r="Y510" t="s">
        <v>40</v>
      </c>
      <c r="Z510">
        <v>3093</v>
      </c>
      <c r="AA510">
        <v>3094</v>
      </c>
      <c r="AB510" t="s">
        <v>40</v>
      </c>
      <c r="AC510" t="s">
        <v>40</v>
      </c>
      <c r="AD510" t="s">
        <v>40</v>
      </c>
      <c r="AE510" t="s">
        <v>40</v>
      </c>
      <c r="AF510">
        <v>106</v>
      </c>
      <c r="AH510">
        <v>2022</v>
      </c>
    </row>
    <row r="511" spans="1:34" x14ac:dyDescent="0.25">
      <c r="A511" t="s">
        <v>59</v>
      </c>
      <c r="B511" t="s">
        <v>797</v>
      </c>
      <c r="C511" t="s">
        <v>826</v>
      </c>
      <c r="D511" t="s">
        <v>826</v>
      </c>
      <c r="E511" t="s">
        <v>298</v>
      </c>
      <c r="G511" t="s">
        <v>152</v>
      </c>
      <c r="H511" t="s">
        <v>844</v>
      </c>
      <c r="I511" t="s">
        <v>845</v>
      </c>
      <c r="J511">
        <v>1</v>
      </c>
      <c r="L511" t="s">
        <v>62</v>
      </c>
      <c r="M511" t="s">
        <v>76</v>
      </c>
      <c r="N511">
        <v>3</v>
      </c>
      <c r="O511">
        <v>12</v>
      </c>
      <c r="P511">
        <v>10</v>
      </c>
      <c r="Q511">
        <v>86.281999999999996</v>
      </c>
      <c r="R511">
        <f t="shared" si="36"/>
        <v>2</v>
      </c>
      <c r="S511">
        <f t="shared" si="37"/>
        <v>172.56399999999999</v>
      </c>
      <c r="U511">
        <f t="shared" si="40"/>
        <v>172.56399999999999</v>
      </c>
      <c r="V511">
        <f t="shared" si="38"/>
        <v>172564</v>
      </c>
      <c r="W511">
        <f t="shared" si="39"/>
        <v>14380.333333333334</v>
      </c>
      <c r="X511" t="s">
        <v>40</v>
      </c>
      <c r="Y511" t="s">
        <v>40</v>
      </c>
      <c r="Z511">
        <v>3093</v>
      </c>
      <c r="AA511">
        <v>3094</v>
      </c>
      <c r="AB511" t="s">
        <v>40</v>
      </c>
      <c r="AC511" t="s">
        <v>40</v>
      </c>
      <c r="AD511" t="s">
        <v>40</v>
      </c>
      <c r="AE511" t="s">
        <v>40</v>
      </c>
      <c r="AF511">
        <v>106</v>
      </c>
      <c r="AH511">
        <v>2022</v>
      </c>
    </row>
    <row r="512" spans="1:34" x14ac:dyDescent="0.25">
      <c r="A512" t="s">
        <v>59</v>
      </c>
      <c r="B512" t="s">
        <v>797</v>
      </c>
      <c r="C512" t="s">
        <v>826</v>
      </c>
      <c r="D512" t="s">
        <v>826</v>
      </c>
      <c r="E512" t="s">
        <v>298</v>
      </c>
      <c r="G512" t="s">
        <v>152</v>
      </c>
      <c r="H512" t="s">
        <v>846</v>
      </c>
      <c r="I512" t="s">
        <v>847</v>
      </c>
      <c r="J512">
        <v>1</v>
      </c>
      <c r="L512" t="s">
        <v>62</v>
      </c>
      <c r="M512" t="s">
        <v>76</v>
      </c>
      <c r="N512">
        <v>3</v>
      </c>
      <c r="O512">
        <v>12</v>
      </c>
      <c r="P512">
        <v>2.5</v>
      </c>
      <c r="Q512">
        <v>86.281999999999996</v>
      </c>
      <c r="R512">
        <f t="shared" si="36"/>
        <v>0.5</v>
      </c>
      <c r="S512">
        <f t="shared" si="37"/>
        <v>43.140999999999998</v>
      </c>
      <c r="U512">
        <f t="shared" si="40"/>
        <v>43.140999999999998</v>
      </c>
      <c r="V512">
        <f t="shared" si="38"/>
        <v>43141</v>
      </c>
      <c r="W512">
        <f t="shared" si="39"/>
        <v>3595.0833333333335</v>
      </c>
      <c r="X512" t="s">
        <v>40</v>
      </c>
      <c r="Y512" t="s">
        <v>40</v>
      </c>
      <c r="Z512">
        <v>3093</v>
      </c>
      <c r="AA512">
        <v>3094</v>
      </c>
      <c r="AB512" t="s">
        <v>40</v>
      </c>
      <c r="AC512" t="s">
        <v>40</v>
      </c>
      <c r="AD512" t="s">
        <v>40</v>
      </c>
      <c r="AE512" t="s">
        <v>40</v>
      </c>
      <c r="AF512">
        <v>106</v>
      </c>
      <c r="AH512">
        <v>2022</v>
      </c>
    </row>
    <row r="513" spans="1:35" x14ac:dyDescent="0.25">
      <c r="A513" t="s">
        <v>59</v>
      </c>
      <c r="B513" t="s">
        <v>797</v>
      </c>
      <c r="C513" t="s">
        <v>826</v>
      </c>
      <c r="D513" t="s">
        <v>826</v>
      </c>
      <c r="E513" t="s">
        <v>298</v>
      </c>
      <c r="G513" t="s">
        <v>152</v>
      </c>
      <c r="H513" t="s">
        <v>848</v>
      </c>
      <c r="I513" t="s">
        <v>849</v>
      </c>
      <c r="J513">
        <v>1</v>
      </c>
      <c r="L513" t="s">
        <v>62</v>
      </c>
      <c r="M513" t="s">
        <v>63</v>
      </c>
      <c r="N513">
        <v>4</v>
      </c>
      <c r="O513">
        <v>8</v>
      </c>
      <c r="P513">
        <v>30</v>
      </c>
      <c r="Q513">
        <v>86.281999999999996</v>
      </c>
      <c r="R513">
        <f t="shared" si="36"/>
        <v>4</v>
      </c>
      <c r="S513">
        <f t="shared" si="37"/>
        <v>345.12799999999999</v>
      </c>
      <c r="U513">
        <f t="shared" si="40"/>
        <v>345.12799999999999</v>
      </c>
      <c r="V513">
        <f t="shared" si="38"/>
        <v>345128</v>
      </c>
      <c r="W513">
        <f t="shared" si="39"/>
        <v>28760.666666666668</v>
      </c>
      <c r="X513" t="s">
        <v>40</v>
      </c>
      <c r="Y513" t="s">
        <v>40</v>
      </c>
      <c r="Z513">
        <v>3093</v>
      </c>
      <c r="AA513">
        <v>3094</v>
      </c>
      <c r="AB513" t="s">
        <v>40</v>
      </c>
      <c r="AC513" t="s">
        <v>40</v>
      </c>
      <c r="AD513" t="s">
        <v>40</v>
      </c>
      <c r="AE513" t="s">
        <v>40</v>
      </c>
      <c r="AF513">
        <v>106</v>
      </c>
      <c r="AH513">
        <v>2022</v>
      </c>
    </row>
    <row r="514" spans="1:35" x14ac:dyDescent="0.25">
      <c r="A514" t="s">
        <v>59</v>
      </c>
      <c r="B514" t="s">
        <v>797</v>
      </c>
      <c r="C514" t="s">
        <v>826</v>
      </c>
      <c r="D514" t="s">
        <v>826</v>
      </c>
      <c r="E514" t="s">
        <v>298</v>
      </c>
      <c r="G514" t="s">
        <v>152</v>
      </c>
      <c r="H514" t="s">
        <v>850</v>
      </c>
      <c r="I514" t="s">
        <v>40</v>
      </c>
      <c r="J514">
        <v>1</v>
      </c>
      <c r="L514" t="s">
        <v>41</v>
      </c>
      <c r="Q514">
        <v>86.281999999999996</v>
      </c>
      <c r="R514">
        <f t="shared" ref="R514:R539" si="41">O514*P514/60*J514</f>
        <v>0</v>
      </c>
      <c r="S514">
        <f t="shared" ref="S514:S534" si="42">Q514*R514</f>
        <v>0</v>
      </c>
      <c r="T514">
        <v>0</v>
      </c>
      <c r="U514">
        <f t="shared" si="40"/>
        <v>0</v>
      </c>
      <c r="V514">
        <f t="shared" ref="V514:V577" si="43">U514*1000</f>
        <v>0</v>
      </c>
      <c r="W514">
        <f t="shared" ref="W514:W577" si="44">V514/12</f>
        <v>0</v>
      </c>
      <c r="X514" t="s">
        <v>40</v>
      </c>
      <c r="Y514" t="s">
        <v>40</v>
      </c>
      <c r="Z514">
        <v>3093</v>
      </c>
      <c r="AA514">
        <v>3094</v>
      </c>
      <c r="AB514" t="s">
        <v>40</v>
      </c>
      <c r="AC514" t="s">
        <v>40</v>
      </c>
      <c r="AD514" t="s">
        <v>40</v>
      </c>
      <c r="AE514" t="s">
        <v>40</v>
      </c>
      <c r="AF514">
        <v>106</v>
      </c>
      <c r="AH514">
        <v>2022</v>
      </c>
    </row>
    <row r="515" spans="1:35" x14ac:dyDescent="0.25">
      <c r="A515" t="s">
        <v>36</v>
      </c>
      <c r="B515" t="s">
        <v>860</v>
      </c>
      <c r="C515" t="s">
        <v>861</v>
      </c>
      <c r="D515" t="s">
        <v>861</v>
      </c>
      <c r="E515" t="s">
        <v>40</v>
      </c>
      <c r="G515" t="s">
        <v>52</v>
      </c>
      <c r="H515" t="s">
        <v>44</v>
      </c>
      <c r="I515" t="s">
        <v>40</v>
      </c>
      <c r="J515">
        <v>1</v>
      </c>
      <c r="L515" t="s">
        <v>41</v>
      </c>
      <c r="M515" t="s">
        <v>40</v>
      </c>
      <c r="Q515">
        <v>0</v>
      </c>
      <c r="R515">
        <f t="shared" si="41"/>
        <v>0</v>
      </c>
      <c r="S515">
        <f t="shared" si="42"/>
        <v>0</v>
      </c>
      <c r="T515">
        <v>36</v>
      </c>
      <c r="U515">
        <f t="shared" si="40"/>
        <v>36</v>
      </c>
      <c r="V515">
        <f t="shared" si="43"/>
        <v>36000</v>
      </c>
      <c r="W515">
        <f t="shared" si="44"/>
        <v>3000</v>
      </c>
      <c r="X515" t="s">
        <v>40</v>
      </c>
      <c r="Y515" t="s">
        <v>40</v>
      </c>
      <c r="Z515">
        <v>3093</v>
      </c>
      <c r="AA515">
        <v>3094</v>
      </c>
      <c r="AB515" t="s">
        <v>40</v>
      </c>
      <c r="AC515" t="s">
        <v>40</v>
      </c>
      <c r="AD515" t="s">
        <v>40</v>
      </c>
      <c r="AE515" t="s">
        <v>40</v>
      </c>
      <c r="AF515">
        <v>136</v>
      </c>
      <c r="AH515">
        <v>2022</v>
      </c>
      <c r="AI515" t="s">
        <v>862</v>
      </c>
    </row>
    <row r="516" spans="1:35" x14ac:dyDescent="0.25">
      <c r="A516" t="s">
        <v>36</v>
      </c>
      <c r="B516" t="s">
        <v>860</v>
      </c>
      <c r="C516" t="s">
        <v>861</v>
      </c>
      <c r="D516" t="s">
        <v>861</v>
      </c>
      <c r="E516" t="s">
        <v>40</v>
      </c>
      <c r="G516" t="s">
        <v>52</v>
      </c>
      <c r="H516" t="s">
        <v>56</v>
      </c>
      <c r="I516" t="s">
        <v>40</v>
      </c>
      <c r="J516">
        <v>1</v>
      </c>
      <c r="L516" t="s">
        <v>41</v>
      </c>
      <c r="M516" t="s">
        <v>40</v>
      </c>
      <c r="Q516">
        <v>0</v>
      </c>
      <c r="R516">
        <f t="shared" si="41"/>
        <v>0</v>
      </c>
      <c r="S516">
        <f t="shared" si="42"/>
        <v>0</v>
      </c>
      <c r="T516">
        <v>15</v>
      </c>
      <c r="U516">
        <f t="shared" si="40"/>
        <v>15</v>
      </c>
      <c r="V516">
        <f t="shared" si="43"/>
        <v>15000</v>
      </c>
      <c r="W516">
        <f t="shared" si="44"/>
        <v>1250</v>
      </c>
      <c r="X516" t="s">
        <v>40</v>
      </c>
      <c r="Y516" t="s">
        <v>40</v>
      </c>
      <c r="Z516">
        <v>3093</v>
      </c>
      <c r="AA516">
        <v>3094</v>
      </c>
      <c r="AB516" t="s">
        <v>40</v>
      </c>
      <c r="AC516" t="s">
        <v>40</v>
      </c>
      <c r="AD516" t="s">
        <v>40</v>
      </c>
      <c r="AE516" t="s">
        <v>40</v>
      </c>
      <c r="AF516">
        <v>136</v>
      </c>
      <c r="AH516">
        <v>2022</v>
      </c>
    </row>
    <row r="517" spans="1:35" x14ac:dyDescent="0.25">
      <c r="A517" t="s">
        <v>36</v>
      </c>
      <c r="B517" t="s">
        <v>860</v>
      </c>
      <c r="C517" t="s">
        <v>861</v>
      </c>
      <c r="D517" t="s">
        <v>861</v>
      </c>
      <c r="E517" t="s">
        <v>40</v>
      </c>
      <c r="G517" t="s">
        <v>52</v>
      </c>
      <c r="H517" t="s">
        <v>49</v>
      </c>
      <c r="I517" t="s">
        <v>40</v>
      </c>
      <c r="J517">
        <v>1</v>
      </c>
      <c r="L517" t="s">
        <v>41</v>
      </c>
      <c r="M517" t="s">
        <v>40</v>
      </c>
      <c r="Q517">
        <v>0</v>
      </c>
      <c r="R517">
        <f t="shared" si="41"/>
        <v>0</v>
      </c>
      <c r="S517">
        <f t="shared" si="42"/>
        <v>0</v>
      </c>
      <c r="T517">
        <v>429</v>
      </c>
      <c r="U517">
        <v>429</v>
      </c>
      <c r="V517">
        <f t="shared" si="43"/>
        <v>429000</v>
      </c>
      <c r="W517">
        <f t="shared" si="44"/>
        <v>35750</v>
      </c>
      <c r="X517" t="s">
        <v>40</v>
      </c>
      <c r="Y517" t="s">
        <v>40</v>
      </c>
      <c r="Z517">
        <v>3093</v>
      </c>
      <c r="AA517">
        <v>3094</v>
      </c>
      <c r="AB517" t="s">
        <v>40</v>
      </c>
      <c r="AC517" t="s">
        <v>40</v>
      </c>
      <c r="AD517" t="s">
        <v>40</v>
      </c>
      <c r="AE517" t="s">
        <v>40</v>
      </c>
      <c r="AF517">
        <v>136</v>
      </c>
      <c r="AH517">
        <v>2022</v>
      </c>
    </row>
    <row r="518" spans="1:35" x14ac:dyDescent="0.25">
      <c r="A518" t="s">
        <v>36</v>
      </c>
      <c r="B518" t="s">
        <v>860</v>
      </c>
      <c r="C518" t="s">
        <v>861</v>
      </c>
      <c r="D518" t="s">
        <v>861</v>
      </c>
      <c r="E518" t="s">
        <v>40</v>
      </c>
      <c r="G518" t="s">
        <v>52</v>
      </c>
      <c r="H518" t="s">
        <v>295</v>
      </c>
      <c r="I518" t="s">
        <v>40</v>
      </c>
      <c r="J518">
        <v>1</v>
      </c>
      <c r="L518" t="s">
        <v>41</v>
      </c>
      <c r="Q518">
        <v>0</v>
      </c>
      <c r="R518">
        <f t="shared" si="41"/>
        <v>0</v>
      </c>
      <c r="S518">
        <f t="shared" si="42"/>
        <v>0</v>
      </c>
      <c r="T518">
        <v>526</v>
      </c>
      <c r="U518">
        <v>526</v>
      </c>
      <c r="V518">
        <f t="shared" si="43"/>
        <v>526000</v>
      </c>
      <c r="W518">
        <f t="shared" si="44"/>
        <v>43833.333333333336</v>
      </c>
      <c r="X518" t="s">
        <v>40</v>
      </c>
      <c r="Y518" t="s">
        <v>40</v>
      </c>
      <c r="Z518">
        <v>3093</v>
      </c>
      <c r="AA518">
        <v>3094</v>
      </c>
      <c r="AB518" t="s">
        <v>40</v>
      </c>
      <c r="AC518" t="s">
        <v>40</v>
      </c>
      <c r="AD518" t="s">
        <v>40</v>
      </c>
      <c r="AE518" t="s">
        <v>40</v>
      </c>
      <c r="AF518">
        <v>136</v>
      </c>
      <c r="AH518">
        <v>2022</v>
      </c>
    </row>
    <row r="519" spans="1:35" x14ac:dyDescent="0.25">
      <c r="A519" t="s">
        <v>59</v>
      </c>
      <c r="B519" t="s">
        <v>860</v>
      </c>
      <c r="C519" t="s">
        <v>861</v>
      </c>
      <c r="D519" t="s">
        <v>861</v>
      </c>
      <c r="E519" t="s">
        <v>60</v>
      </c>
      <c r="G519" t="s">
        <v>52</v>
      </c>
      <c r="H519" t="s">
        <v>863</v>
      </c>
      <c r="I519" t="s">
        <v>864</v>
      </c>
      <c r="J519">
        <v>1</v>
      </c>
      <c r="L519" t="s">
        <v>62</v>
      </c>
      <c r="M519" t="s">
        <v>76</v>
      </c>
      <c r="N519">
        <v>1</v>
      </c>
      <c r="O519">
        <v>43</v>
      </c>
      <c r="P519">
        <v>12</v>
      </c>
      <c r="Q519">
        <v>73.725269999999995</v>
      </c>
      <c r="R519">
        <f t="shared" si="41"/>
        <v>8.6</v>
      </c>
      <c r="S519">
        <f t="shared" si="42"/>
        <v>634.0373219999999</v>
      </c>
      <c r="U519">
        <f t="shared" ref="U519:U534" si="45">S519+T519</f>
        <v>634.0373219999999</v>
      </c>
      <c r="V519">
        <f t="shared" si="43"/>
        <v>634037.32199999993</v>
      </c>
      <c r="W519">
        <f t="shared" si="44"/>
        <v>52836.443499999994</v>
      </c>
      <c r="Z519">
        <v>3093</v>
      </c>
      <c r="AA519">
        <v>3094</v>
      </c>
      <c r="AF519">
        <v>136</v>
      </c>
      <c r="AH519">
        <v>2022</v>
      </c>
    </row>
    <row r="520" spans="1:35" x14ac:dyDescent="0.25">
      <c r="A520" t="s">
        <v>59</v>
      </c>
      <c r="B520" t="s">
        <v>860</v>
      </c>
      <c r="C520" t="s">
        <v>861</v>
      </c>
      <c r="D520" t="s">
        <v>861</v>
      </c>
      <c r="E520" t="s">
        <v>60</v>
      </c>
      <c r="G520" t="s">
        <v>52</v>
      </c>
      <c r="H520" t="s">
        <v>809</v>
      </c>
      <c r="I520" t="s">
        <v>865</v>
      </c>
      <c r="J520">
        <v>1</v>
      </c>
      <c r="L520" t="s">
        <v>62</v>
      </c>
      <c r="M520" t="s">
        <v>76</v>
      </c>
      <c r="N520">
        <v>1</v>
      </c>
      <c r="O520">
        <v>43</v>
      </c>
      <c r="P520">
        <v>3</v>
      </c>
      <c r="Q520">
        <v>73.725269999999995</v>
      </c>
      <c r="R520">
        <f t="shared" si="41"/>
        <v>2.15</v>
      </c>
      <c r="S520">
        <f t="shared" si="42"/>
        <v>158.50933049999998</v>
      </c>
      <c r="U520">
        <f t="shared" si="45"/>
        <v>158.50933049999998</v>
      </c>
      <c r="V520">
        <f t="shared" si="43"/>
        <v>158509.33049999998</v>
      </c>
      <c r="W520">
        <f t="shared" si="44"/>
        <v>13209.110874999998</v>
      </c>
      <c r="Z520">
        <v>3093</v>
      </c>
      <c r="AA520">
        <v>3094</v>
      </c>
      <c r="AH520">
        <v>2022</v>
      </c>
    </row>
    <row r="521" spans="1:35" x14ac:dyDescent="0.25">
      <c r="A521" t="s">
        <v>59</v>
      </c>
      <c r="B521" t="s">
        <v>860</v>
      </c>
      <c r="C521" t="s">
        <v>861</v>
      </c>
      <c r="D521" t="s">
        <v>861</v>
      </c>
      <c r="E521" t="s">
        <v>60</v>
      </c>
      <c r="G521" t="s">
        <v>52</v>
      </c>
      <c r="H521" t="s">
        <v>866</v>
      </c>
      <c r="I521" t="s">
        <v>867</v>
      </c>
      <c r="J521">
        <v>1</v>
      </c>
      <c r="L521" t="s">
        <v>62</v>
      </c>
      <c r="M521" t="s">
        <v>76</v>
      </c>
      <c r="N521">
        <v>1</v>
      </c>
      <c r="O521">
        <v>43</v>
      </c>
      <c r="P521">
        <v>10.5</v>
      </c>
      <c r="Q521">
        <v>73.725269999999995</v>
      </c>
      <c r="R521">
        <f t="shared" si="41"/>
        <v>7.5250000000000004</v>
      </c>
      <c r="S521">
        <f t="shared" si="42"/>
        <v>554.78265675</v>
      </c>
      <c r="U521">
        <f t="shared" si="45"/>
        <v>554.78265675</v>
      </c>
      <c r="V521">
        <f t="shared" si="43"/>
        <v>554782.65674999997</v>
      </c>
      <c r="W521">
        <f t="shared" si="44"/>
        <v>46231.888062499995</v>
      </c>
      <c r="Z521">
        <v>3093</v>
      </c>
      <c r="AA521">
        <v>3094</v>
      </c>
      <c r="AF521">
        <v>136</v>
      </c>
      <c r="AH521">
        <v>2022</v>
      </c>
    </row>
    <row r="522" spans="1:35" x14ac:dyDescent="0.25">
      <c r="A522" t="s">
        <v>59</v>
      </c>
      <c r="B522" t="s">
        <v>860</v>
      </c>
      <c r="C522" t="s">
        <v>861</v>
      </c>
      <c r="D522" t="s">
        <v>861</v>
      </c>
      <c r="E522" t="s">
        <v>60</v>
      </c>
      <c r="G522" t="s">
        <v>52</v>
      </c>
      <c r="H522" t="s">
        <v>868</v>
      </c>
      <c r="I522" t="s">
        <v>869</v>
      </c>
      <c r="J522">
        <v>1</v>
      </c>
      <c r="L522" t="s">
        <v>62</v>
      </c>
      <c r="M522" t="s">
        <v>76</v>
      </c>
      <c r="N522">
        <v>1</v>
      </c>
      <c r="O522">
        <v>43</v>
      </c>
      <c r="P522">
        <v>4.5</v>
      </c>
      <c r="Q522">
        <v>73.725269999999995</v>
      </c>
      <c r="R522">
        <f t="shared" si="41"/>
        <v>3.2250000000000001</v>
      </c>
      <c r="S522">
        <f t="shared" si="42"/>
        <v>237.76399574999999</v>
      </c>
      <c r="U522">
        <f t="shared" si="45"/>
        <v>237.76399574999999</v>
      </c>
      <c r="V522">
        <f t="shared" si="43"/>
        <v>237763.99575</v>
      </c>
      <c r="W522">
        <f t="shared" si="44"/>
        <v>19813.666312500001</v>
      </c>
      <c r="Z522">
        <v>3093</v>
      </c>
      <c r="AA522">
        <v>3094</v>
      </c>
      <c r="AH522">
        <v>2022</v>
      </c>
    </row>
    <row r="523" spans="1:35" x14ac:dyDescent="0.25">
      <c r="A523" t="s">
        <v>59</v>
      </c>
      <c r="B523" t="s">
        <v>860</v>
      </c>
      <c r="C523" t="s">
        <v>861</v>
      </c>
      <c r="D523" t="s">
        <v>861</v>
      </c>
      <c r="E523" t="s">
        <v>60</v>
      </c>
      <c r="G523" t="s">
        <v>52</v>
      </c>
      <c r="H523" t="s">
        <v>863</v>
      </c>
      <c r="I523" t="s">
        <v>864</v>
      </c>
      <c r="J523">
        <v>1</v>
      </c>
      <c r="L523" t="s">
        <v>62</v>
      </c>
      <c r="M523" t="s">
        <v>63</v>
      </c>
      <c r="N523">
        <v>1</v>
      </c>
      <c r="O523">
        <v>43</v>
      </c>
      <c r="P523">
        <v>12</v>
      </c>
      <c r="Q523">
        <v>73.725269999999995</v>
      </c>
      <c r="R523">
        <f t="shared" si="41"/>
        <v>8.6</v>
      </c>
      <c r="S523">
        <f t="shared" si="42"/>
        <v>634.0373219999999</v>
      </c>
      <c r="U523">
        <f t="shared" si="45"/>
        <v>634.0373219999999</v>
      </c>
      <c r="V523">
        <f t="shared" si="43"/>
        <v>634037.32199999993</v>
      </c>
      <c r="W523">
        <f t="shared" si="44"/>
        <v>52836.443499999994</v>
      </c>
      <c r="Z523">
        <v>3093</v>
      </c>
      <c r="AA523">
        <v>3094</v>
      </c>
      <c r="AF523">
        <v>136</v>
      </c>
      <c r="AH523">
        <v>2022</v>
      </c>
    </row>
    <row r="524" spans="1:35" x14ac:dyDescent="0.25">
      <c r="A524" t="s">
        <v>59</v>
      </c>
      <c r="B524" t="s">
        <v>860</v>
      </c>
      <c r="C524" t="s">
        <v>861</v>
      </c>
      <c r="D524" t="s">
        <v>861</v>
      </c>
      <c r="E524" t="s">
        <v>60</v>
      </c>
      <c r="G524" t="s">
        <v>52</v>
      </c>
      <c r="H524" t="s">
        <v>809</v>
      </c>
      <c r="I524" t="s">
        <v>865</v>
      </c>
      <c r="J524">
        <v>1</v>
      </c>
      <c r="L524" t="s">
        <v>62</v>
      </c>
      <c r="M524" t="s">
        <v>63</v>
      </c>
      <c r="N524">
        <v>1</v>
      </c>
      <c r="O524">
        <v>43</v>
      </c>
      <c r="P524">
        <v>3</v>
      </c>
      <c r="Q524">
        <v>73.725269999999995</v>
      </c>
      <c r="R524">
        <f t="shared" si="41"/>
        <v>2.15</v>
      </c>
      <c r="S524">
        <f t="shared" si="42"/>
        <v>158.50933049999998</v>
      </c>
      <c r="U524">
        <f t="shared" si="45"/>
        <v>158.50933049999998</v>
      </c>
      <c r="V524">
        <f t="shared" si="43"/>
        <v>158509.33049999998</v>
      </c>
      <c r="W524">
        <f t="shared" si="44"/>
        <v>13209.110874999998</v>
      </c>
      <c r="Z524">
        <v>3093</v>
      </c>
      <c r="AA524">
        <v>3094</v>
      </c>
      <c r="AH524">
        <v>2022</v>
      </c>
    </row>
    <row r="525" spans="1:35" x14ac:dyDescent="0.25">
      <c r="A525" t="s">
        <v>59</v>
      </c>
      <c r="B525" t="s">
        <v>860</v>
      </c>
      <c r="C525" t="s">
        <v>861</v>
      </c>
      <c r="D525" t="s">
        <v>861</v>
      </c>
      <c r="E525" t="s">
        <v>60</v>
      </c>
      <c r="G525" t="s">
        <v>52</v>
      </c>
      <c r="H525" t="s">
        <v>866</v>
      </c>
      <c r="I525" t="s">
        <v>867</v>
      </c>
      <c r="J525">
        <v>1</v>
      </c>
      <c r="L525" t="s">
        <v>62</v>
      </c>
      <c r="M525" t="s">
        <v>63</v>
      </c>
      <c r="N525">
        <v>1</v>
      </c>
      <c r="O525">
        <v>43</v>
      </c>
      <c r="P525">
        <v>10.5</v>
      </c>
      <c r="Q525">
        <v>73.725269999999995</v>
      </c>
      <c r="R525">
        <f t="shared" si="41"/>
        <v>7.5250000000000004</v>
      </c>
      <c r="S525">
        <f t="shared" si="42"/>
        <v>554.78265675</v>
      </c>
      <c r="U525">
        <f t="shared" si="45"/>
        <v>554.78265675</v>
      </c>
      <c r="V525">
        <f t="shared" si="43"/>
        <v>554782.65674999997</v>
      </c>
      <c r="W525">
        <f t="shared" si="44"/>
        <v>46231.888062499995</v>
      </c>
      <c r="Z525">
        <v>3093</v>
      </c>
      <c r="AA525">
        <v>3094</v>
      </c>
      <c r="AF525">
        <v>136</v>
      </c>
      <c r="AH525">
        <v>2022</v>
      </c>
    </row>
    <row r="526" spans="1:35" x14ac:dyDescent="0.25">
      <c r="A526" t="s">
        <v>59</v>
      </c>
      <c r="B526" t="s">
        <v>860</v>
      </c>
      <c r="C526" t="s">
        <v>861</v>
      </c>
      <c r="D526" t="s">
        <v>861</v>
      </c>
      <c r="E526" t="s">
        <v>60</v>
      </c>
      <c r="G526" t="s">
        <v>52</v>
      </c>
      <c r="H526" t="s">
        <v>868</v>
      </c>
      <c r="I526" t="s">
        <v>869</v>
      </c>
      <c r="J526">
        <v>1</v>
      </c>
      <c r="L526" t="s">
        <v>62</v>
      </c>
      <c r="M526" t="s">
        <v>63</v>
      </c>
      <c r="N526">
        <v>1</v>
      </c>
      <c r="O526">
        <v>43</v>
      </c>
      <c r="P526">
        <v>4.5</v>
      </c>
      <c r="Q526">
        <v>73.725269999999995</v>
      </c>
      <c r="R526">
        <f t="shared" si="41"/>
        <v>3.2250000000000001</v>
      </c>
      <c r="S526">
        <f t="shared" si="42"/>
        <v>237.76399574999999</v>
      </c>
      <c r="U526">
        <f t="shared" si="45"/>
        <v>237.76399574999999</v>
      </c>
      <c r="V526">
        <f t="shared" si="43"/>
        <v>237763.99575</v>
      </c>
      <c r="W526">
        <f t="shared" si="44"/>
        <v>19813.666312500001</v>
      </c>
      <c r="Z526">
        <v>3093</v>
      </c>
      <c r="AA526">
        <v>3094</v>
      </c>
      <c r="AH526">
        <v>2022</v>
      </c>
    </row>
    <row r="527" spans="1:35" x14ac:dyDescent="0.25">
      <c r="A527" t="s">
        <v>59</v>
      </c>
      <c r="B527" t="s">
        <v>860</v>
      </c>
      <c r="C527" t="s">
        <v>861</v>
      </c>
      <c r="D527" t="s">
        <v>861</v>
      </c>
      <c r="E527" t="s">
        <v>60</v>
      </c>
      <c r="G527" t="s">
        <v>52</v>
      </c>
      <c r="H527" t="s">
        <v>870</v>
      </c>
      <c r="I527" t="s">
        <v>871</v>
      </c>
      <c r="J527">
        <v>1</v>
      </c>
      <c r="L527" t="s">
        <v>62</v>
      </c>
      <c r="M527" t="s">
        <v>76</v>
      </c>
      <c r="N527">
        <v>2</v>
      </c>
      <c r="O527">
        <v>39</v>
      </c>
      <c r="P527">
        <v>15</v>
      </c>
      <c r="Q527">
        <v>73.725269999999995</v>
      </c>
      <c r="R527">
        <f t="shared" si="41"/>
        <v>9.75</v>
      </c>
      <c r="S527">
        <f t="shared" si="42"/>
        <v>718.82138249999991</v>
      </c>
      <c r="U527">
        <f t="shared" si="45"/>
        <v>718.82138249999991</v>
      </c>
      <c r="V527">
        <f t="shared" si="43"/>
        <v>718821.38249999995</v>
      </c>
      <c r="W527">
        <f t="shared" si="44"/>
        <v>59901.781874999993</v>
      </c>
      <c r="Z527">
        <v>3093</v>
      </c>
      <c r="AA527">
        <v>3094</v>
      </c>
      <c r="AF527">
        <v>136</v>
      </c>
      <c r="AH527">
        <v>2022</v>
      </c>
    </row>
    <row r="528" spans="1:35" x14ac:dyDescent="0.25">
      <c r="A528" t="s">
        <v>59</v>
      </c>
      <c r="B528" t="s">
        <v>860</v>
      </c>
      <c r="C528" t="s">
        <v>861</v>
      </c>
      <c r="D528" t="s">
        <v>861</v>
      </c>
      <c r="E528" t="s">
        <v>60</v>
      </c>
      <c r="G528" t="s">
        <v>52</v>
      </c>
      <c r="H528" t="s">
        <v>872</v>
      </c>
      <c r="I528" t="s">
        <v>873</v>
      </c>
      <c r="J528">
        <v>1</v>
      </c>
      <c r="L528" t="s">
        <v>62</v>
      </c>
      <c r="M528" t="s">
        <v>76</v>
      </c>
      <c r="N528">
        <v>2</v>
      </c>
      <c r="O528">
        <v>39</v>
      </c>
      <c r="P528">
        <v>15</v>
      </c>
      <c r="Q528">
        <v>73.725269999999995</v>
      </c>
      <c r="R528">
        <f t="shared" si="41"/>
        <v>9.75</v>
      </c>
      <c r="S528">
        <f t="shared" si="42"/>
        <v>718.82138249999991</v>
      </c>
      <c r="U528">
        <f t="shared" si="45"/>
        <v>718.82138249999991</v>
      </c>
      <c r="V528">
        <f t="shared" si="43"/>
        <v>718821.38249999995</v>
      </c>
      <c r="W528">
        <f t="shared" si="44"/>
        <v>59901.781874999993</v>
      </c>
      <c r="Z528">
        <v>3093</v>
      </c>
      <c r="AA528">
        <v>3094</v>
      </c>
      <c r="AF528">
        <v>136</v>
      </c>
      <c r="AH528">
        <v>2022</v>
      </c>
    </row>
    <row r="529" spans="1:34" x14ac:dyDescent="0.25">
      <c r="A529" t="s">
        <v>59</v>
      </c>
      <c r="B529" t="s">
        <v>860</v>
      </c>
      <c r="C529" t="s">
        <v>861</v>
      </c>
      <c r="D529" t="s">
        <v>861</v>
      </c>
      <c r="E529" t="s">
        <v>60</v>
      </c>
      <c r="G529" t="s">
        <v>52</v>
      </c>
      <c r="H529" t="s">
        <v>870</v>
      </c>
      <c r="I529" t="s">
        <v>871</v>
      </c>
      <c r="J529">
        <v>1</v>
      </c>
      <c r="L529" t="s">
        <v>62</v>
      </c>
      <c r="M529" t="s">
        <v>63</v>
      </c>
      <c r="N529">
        <v>2</v>
      </c>
      <c r="O529">
        <v>40</v>
      </c>
      <c r="P529">
        <v>15</v>
      </c>
      <c r="Q529">
        <v>73.725269999999995</v>
      </c>
      <c r="R529">
        <f t="shared" si="41"/>
        <v>10</v>
      </c>
      <c r="S529">
        <f t="shared" si="42"/>
        <v>737.2527</v>
      </c>
      <c r="U529">
        <f t="shared" si="45"/>
        <v>737.2527</v>
      </c>
      <c r="V529">
        <f t="shared" si="43"/>
        <v>737252.7</v>
      </c>
      <c r="W529">
        <f t="shared" si="44"/>
        <v>61437.724999999999</v>
      </c>
      <c r="Z529">
        <v>3093</v>
      </c>
      <c r="AA529">
        <v>3094</v>
      </c>
      <c r="AF529">
        <v>136</v>
      </c>
      <c r="AH529">
        <v>2022</v>
      </c>
    </row>
    <row r="530" spans="1:34" x14ac:dyDescent="0.25">
      <c r="A530" t="s">
        <v>59</v>
      </c>
      <c r="B530" t="s">
        <v>860</v>
      </c>
      <c r="C530" t="s">
        <v>861</v>
      </c>
      <c r="D530" t="s">
        <v>861</v>
      </c>
      <c r="E530" t="s">
        <v>60</v>
      </c>
      <c r="G530" t="s">
        <v>52</v>
      </c>
      <c r="H530" t="s">
        <v>872</v>
      </c>
      <c r="I530" t="s">
        <v>873</v>
      </c>
      <c r="J530">
        <v>1</v>
      </c>
      <c r="L530" t="s">
        <v>62</v>
      </c>
      <c r="M530" t="s">
        <v>63</v>
      </c>
      <c r="N530">
        <v>2</v>
      </c>
      <c r="O530">
        <v>40</v>
      </c>
      <c r="P530">
        <v>15</v>
      </c>
      <c r="Q530">
        <v>73.725269999999995</v>
      </c>
      <c r="R530">
        <f t="shared" si="41"/>
        <v>10</v>
      </c>
      <c r="S530">
        <f t="shared" si="42"/>
        <v>737.2527</v>
      </c>
      <c r="U530">
        <f t="shared" si="45"/>
        <v>737.2527</v>
      </c>
      <c r="V530">
        <f t="shared" si="43"/>
        <v>737252.7</v>
      </c>
      <c r="W530">
        <f t="shared" si="44"/>
        <v>61437.724999999999</v>
      </c>
      <c r="Z530">
        <v>3093</v>
      </c>
      <c r="AA530">
        <v>3094</v>
      </c>
      <c r="AF530">
        <v>136</v>
      </c>
      <c r="AH530">
        <v>2022</v>
      </c>
    </row>
    <row r="531" spans="1:34" x14ac:dyDescent="0.25">
      <c r="A531" t="s">
        <v>59</v>
      </c>
      <c r="B531" t="s">
        <v>860</v>
      </c>
      <c r="C531" t="s">
        <v>861</v>
      </c>
      <c r="D531" t="s">
        <v>861</v>
      </c>
      <c r="E531" t="s">
        <v>60</v>
      </c>
      <c r="G531" t="s">
        <v>52</v>
      </c>
      <c r="H531" t="s">
        <v>874</v>
      </c>
      <c r="I531" t="s">
        <v>875</v>
      </c>
      <c r="J531">
        <v>1</v>
      </c>
      <c r="L531" t="s">
        <v>62</v>
      </c>
      <c r="M531" t="s">
        <v>76</v>
      </c>
      <c r="N531">
        <v>3</v>
      </c>
      <c r="O531">
        <v>36</v>
      </c>
      <c r="P531">
        <v>15</v>
      </c>
      <c r="Q531">
        <v>73.725269999999995</v>
      </c>
      <c r="R531">
        <f t="shared" si="41"/>
        <v>9</v>
      </c>
      <c r="S531">
        <f t="shared" si="42"/>
        <v>663.52742999999998</v>
      </c>
      <c r="T531">
        <v>0</v>
      </c>
      <c r="U531">
        <f t="shared" si="45"/>
        <v>663.52742999999998</v>
      </c>
      <c r="V531">
        <f t="shared" si="43"/>
        <v>663527.42999999993</v>
      </c>
      <c r="W531">
        <f t="shared" si="44"/>
        <v>55293.952499999992</v>
      </c>
      <c r="X531" t="s">
        <v>40</v>
      </c>
      <c r="Y531" t="s">
        <v>40</v>
      </c>
      <c r="Z531">
        <v>3093</v>
      </c>
      <c r="AA531">
        <v>3094</v>
      </c>
      <c r="AB531" t="s">
        <v>40</v>
      </c>
      <c r="AC531" t="s">
        <v>40</v>
      </c>
      <c r="AD531" t="s">
        <v>40</v>
      </c>
      <c r="AE531" t="s">
        <v>40</v>
      </c>
      <c r="AF531">
        <v>136</v>
      </c>
      <c r="AH531">
        <v>2022</v>
      </c>
    </row>
    <row r="532" spans="1:34" x14ac:dyDescent="0.25">
      <c r="A532" t="s">
        <v>59</v>
      </c>
      <c r="B532" t="s">
        <v>860</v>
      </c>
      <c r="C532" t="s">
        <v>861</v>
      </c>
      <c r="D532" t="s">
        <v>861</v>
      </c>
      <c r="E532" t="s">
        <v>60</v>
      </c>
      <c r="G532" t="s">
        <v>52</v>
      </c>
      <c r="H532" t="s">
        <v>876</v>
      </c>
      <c r="I532" t="s">
        <v>877</v>
      </c>
      <c r="J532">
        <v>1</v>
      </c>
      <c r="L532" t="s">
        <v>62</v>
      </c>
      <c r="M532" t="s">
        <v>76</v>
      </c>
      <c r="N532">
        <v>3</v>
      </c>
      <c r="O532">
        <v>36</v>
      </c>
      <c r="P532">
        <v>15</v>
      </c>
      <c r="Q532">
        <v>73.725269999999995</v>
      </c>
      <c r="R532">
        <f t="shared" si="41"/>
        <v>9</v>
      </c>
      <c r="S532">
        <f t="shared" si="42"/>
        <v>663.52742999999998</v>
      </c>
      <c r="U532">
        <f t="shared" si="45"/>
        <v>663.52742999999998</v>
      </c>
      <c r="V532">
        <f t="shared" si="43"/>
        <v>663527.42999999993</v>
      </c>
      <c r="W532">
        <f t="shared" si="44"/>
        <v>55293.952499999992</v>
      </c>
      <c r="Z532">
        <v>3093</v>
      </c>
      <c r="AA532">
        <v>3094</v>
      </c>
      <c r="AF532">
        <v>136</v>
      </c>
      <c r="AH532">
        <v>2022</v>
      </c>
    </row>
    <row r="533" spans="1:34" x14ac:dyDescent="0.25">
      <c r="A533" t="s">
        <v>59</v>
      </c>
      <c r="B533" t="s">
        <v>860</v>
      </c>
      <c r="C533" t="s">
        <v>861</v>
      </c>
      <c r="D533" t="s">
        <v>861</v>
      </c>
      <c r="E533" t="s">
        <v>60</v>
      </c>
      <c r="G533" t="s">
        <v>52</v>
      </c>
      <c r="H533" t="s">
        <v>874</v>
      </c>
      <c r="I533" t="s">
        <v>875</v>
      </c>
      <c r="J533">
        <v>1</v>
      </c>
      <c r="L533" t="s">
        <v>62</v>
      </c>
      <c r="M533" t="s">
        <v>63</v>
      </c>
      <c r="N533">
        <v>3</v>
      </c>
      <c r="O533">
        <v>43</v>
      </c>
      <c r="P533">
        <v>15</v>
      </c>
      <c r="Q533">
        <v>73.725269999999995</v>
      </c>
      <c r="R533">
        <f t="shared" si="41"/>
        <v>10.75</v>
      </c>
      <c r="S533">
        <f t="shared" si="42"/>
        <v>792.54665249999994</v>
      </c>
      <c r="T533">
        <v>0</v>
      </c>
      <c r="U533">
        <f t="shared" si="45"/>
        <v>792.54665249999994</v>
      </c>
      <c r="V533">
        <f t="shared" si="43"/>
        <v>792546.65249999997</v>
      </c>
      <c r="W533">
        <f t="shared" si="44"/>
        <v>66045.554374999992</v>
      </c>
      <c r="X533" t="s">
        <v>40</v>
      </c>
      <c r="Y533" t="s">
        <v>40</v>
      </c>
      <c r="Z533">
        <v>3093</v>
      </c>
      <c r="AA533">
        <v>3094</v>
      </c>
      <c r="AB533" t="s">
        <v>40</v>
      </c>
      <c r="AC533" t="s">
        <v>40</v>
      </c>
      <c r="AD533" t="s">
        <v>40</v>
      </c>
      <c r="AE533" t="s">
        <v>40</v>
      </c>
      <c r="AF533">
        <v>136</v>
      </c>
      <c r="AH533">
        <v>2022</v>
      </c>
    </row>
    <row r="534" spans="1:34" x14ac:dyDescent="0.25">
      <c r="A534" t="s">
        <v>59</v>
      </c>
      <c r="B534" t="s">
        <v>860</v>
      </c>
      <c r="C534" t="s">
        <v>861</v>
      </c>
      <c r="D534" t="s">
        <v>861</v>
      </c>
      <c r="E534" t="s">
        <v>60</v>
      </c>
      <c r="G534" t="s">
        <v>52</v>
      </c>
      <c r="H534" t="s">
        <v>876</v>
      </c>
      <c r="I534" t="s">
        <v>877</v>
      </c>
      <c r="J534">
        <v>1</v>
      </c>
      <c r="L534" t="s">
        <v>62</v>
      </c>
      <c r="M534" t="s">
        <v>63</v>
      </c>
      <c r="N534">
        <v>3</v>
      </c>
      <c r="O534">
        <v>43</v>
      </c>
      <c r="P534">
        <v>15</v>
      </c>
      <c r="Q534">
        <v>73.725269999999995</v>
      </c>
      <c r="R534">
        <f t="shared" si="41"/>
        <v>10.75</v>
      </c>
      <c r="S534">
        <f t="shared" si="42"/>
        <v>792.54665249999994</v>
      </c>
      <c r="U534">
        <f t="shared" si="45"/>
        <v>792.54665249999994</v>
      </c>
      <c r="V534">
        <f t="shared" si="43"/>
        <v>792546.65249999997</v>
      </c>
      <c r="W534">
        <f t="shared" si="44"/>
        <v>66045.554374999992</v>
      </c>
      <c r="Z534">
        <v>3093</v>
      </c>
      <c r="AA534">
        <v>3094</v>
      </c>
      <c r="AF534">
        <v>136</v>
      </c>
      <c r="AH534">
        <v>2022</v>
      </c>
    </row>
    <row r="535" spans="1:34" x14ac:dyDescent="0.25">
      <c r="A535" t="s">
        <v>59</v>
      </c>
      <c r="B535" t="s">
        <v>860</v>
      </c>
      <c r="C535" t="s">
        <v>861</v>
      </c>
      <c r="D535" t="s">
        <v>861</v>
      </c>
      <c r="E535" t="s">
        <v>60</v>
      </c>
      <c r="G535" t="s">
        <v>52</v>
      </c>
      <c r="H535" t="s">
        <v>513</v>
      </c>
      <c r="I535" t="s">
        <v>40</v>
      </c>
      <c r="J535">
        <v>1</v>
      </c>
      <c r="L535" t="s">
        <v>878</v>
      </c>
      <c r="M535" t="s">
        <v>40</v>
      </c>
      <c r="Q535">
        <v>0</v>
      </c>
      <c r="R535">
        <f t="shared" si="41"/>
        <v>0</v>
      </c>
      <c r="S535">
        <v>3500</v>
      </c>
      <c r="U535">
        <v>3425.4</v>
      </c>
      <c r="V535">
        <f t="shared" si="43"/>
        <v>3425400</v>
      </c>
      <c r="W535">
        <f t="shared" si="44"/>
        <v>285450</v>
      </c>
      <c r="X535" t="s">
        <v>40</v>
      </c>
      <c r="Y535" t="s">
        <v>40</v>
      </c>
      <c r="Z535">
        <v>3093</v>
      </c>
      <c r="AA535">
        <v>3094</v>
      </c>
      <c r="AB535" t="s">
        <v>40</v>
      </c>
      <c r="AC535" t="s">
        <v>40</v>
      </c>
      <c r="AD535" t="s">
        <v>40</v>
      </c>
      <c r="AE535" t="s">
        <v>40</v>
      </c>
      <c r="AF535">
        <v>136</v>
      </c>
      <c r="AH535">
        <v>2022</v>
      </c>
    </row>
    <row r="536" spans="1:34" x14ac:dyDescent="0.25">
      <c r="A536" t="s">
        <v>59</v>
      </c>
      <c r="B536" t="s">
        <v>860</v>
      </c>
      <c r="C536" t="s">
        <v>861</v>
      </c>
      <c r="D536" t="s">
        <v>861</v>
      </c>
      <c r="E536" t="s">
        <v>60</v>
      </c>
      <c r="G536" t="s">
        <v>52</v>
      </c>
      <c r="H536" t="s">
        <v>172</v>
      </c>
      <c r="I536" t="s">
        <v>40</v>
      </c>
      <c r="J536">
        <v>1</v>
      </c>
      <c r="L536" t="s">
        <v>124</v>
      </c>
      <c r="M536" t="s">
        <v>40</v>
      </c>
      <c r="O536">
        <v>1</v>
      </c>
      <c r="P536">
        <v>60</v>
      </c>
      <c r="Q536">
        <v>66.8</v>
      </c>
      <c r="R536">
        <f t="shared" si="41"/>
        <v>1</v>
      </c>
      <c r="S536">
        <f t="shared" ref="S536:S599" si="46">Q536*R536</f>
        <v>66.8</v>
      </c>
      <c r="T536">
        <v>0</v>
      </c>
      <c r="U536">
        <f t="shared" ref="U536:U599" si="47">S536+T536</f>
        <v>66.8</v>
      </c>
      <c r="V536">
        <f t="shared" si="43"/>
        <v>66800</v>
      </c>
      <c r="W536">
        <f t="shared" si="44"/>
        <v>5566.666666666667</v>
      </c>
      <c r="X536" t="s">
        <v>40</v>
      </c>
      <c r="Y536" t="s">
        <v>40</v>
      </c>
      <c r="Z536">
        <v>3093</v>
      </c>
      <c r="AA536">
        <v>3094</v>
      </c>
      <c r="AB536" t="s">
        <v>40</v>
      </c>
      <c r="AC536" t="s">
        <v>40</v>
      </c>
      <c r="AD536" t="s">
        <v>40</v>
      </c>
      <c r="AE536" t="s">
        <v>40</v>
      </c>
      <c r="AF536">
        <v>136</v>
      </c>
      <c r="AH536">
        <v>2022</v>
      </c>
    </row>
    <row r="537" spans="1:34" x14ac:dyDescent="0.25">
      <c r="A537" t="s">
        <v>36</v>
      </c>
      <c r="B537" t="s">
        <v>860</v>
      </c>
      <c r="C537" t="s">
        <v>158</v>
      </c>
      <c r="D537" t="s">
        <v>879</v>
      </c>
      <c r="E537" t="s">
        <v>40</v>
      </c>
      <c r="G537" t="s">
        <v>52</v>
      </c>
      <c r="H537" t="s">
        <v>56</v>
      </c>
      <c r="I537" t="s">
        <v>40</v>
      </c>
      <c r="J537">
        <v>1</v>
      </c>
      <c r="L537" t="s">
        <v>160</v>
      </c>
      <c r="R537">
        <f t="shared" si="41"/>
        <v>0</v>
      </c>
      <c r="S537">
        <f t="shared" si="46"/>
        <v>0</v>
      </c>
      <c r="T537">
        <v>20</v>
      </c>
      <c r="U537">
        <f t="shared" si="47"/>
        <v>20</v>
      </c>
      <c r="V537">
        <f t="shared" si="43"/>
        <v>20000</v>
      </c>
      <c r="W537">
        <f t="shared" si="44"/>
        <v>1666.6666666666667</v>
      </c>
      <c r="Z537">
        <v>3564</v>
      </c>
      <c r="AA537">
        <v>3564</v>
      </c>
      <c r="AC537" t="s">
        <v>880</v>
      </c>
      <c r="AF537">
        <v>41</v>
      </c>
      <c r="AH537">
        <v>2022</v>
      </c>
    </row>
    <row r="538" spans="1:34" x14ac:dyDescent="0.25">
      <c r="A538" t="s">
        <v>36</v>
      </c>
      <c r="B538" t="s">
        <v>860</v>
      </c>
      <c r="C538" t="s">
        <v>158</v>
      </c>
      <c r="D538" t="s">
        <v>879</v>
      </c>
      <c r="E538" t="s">
        <v>40</v>
      </c>
      <c r="G538" t="s">
        <v>52</v>
      </c>
      <c r="H538" t="s">
        <v>881</v>
      </c>
      <c r="I538" t="s">
        <v>40</v>
      </c>
      <c r="J538">
        <v>1</v>
      </c>
      <c r="L538" t="s">
        <v>160</v>
      </c>
      <c r="R538">
        <f t="shared" si="41"/>
        <v>0</v>
      </c>
      <c r="S538">
        <f t="shared" si="46"/>
        <v>0</v>
      </c>
      <c r="T538">
        <v>178</v>
      </c>
      <c r="U538">
        <f t="shared" si="47"/>
        <v>178</v>
      </c>
      <c r="V538">
        <f t="shared" si="43"/>
        <v>178000</v>
      </c>
      <c r="W538">
        <f t="shared" si="44"/>
        <v>14833.333333333334</v>
      </c>
      <c r="Z538">
        <v>3564</v>
      </c>
      <c r="AA538">
        <v>3564</v>
      </c>
      <c r="AC538" t="s">
        <v>880</v>
      </c>
      <c r="AF538">
        <v>41</v>
      </c>
      <c r="AH538">
        <v>2022</v>
      </c>
    </row>
    <row r="539" spans="1:34" x14ac:dyDescent="0.25">
      <c r="A539" t="s">
        <v>36</v>
      </c>
      <c r="B539" t="s">
        <v>860</v>
      </c>
      <c r="C539" t="s">
        <v>158</v>
      </c>
      <c r="D539" t="s">
        <v>879</v>
      </c>
      <c r="E539" t="s">
        <v>40</v>
      </c>
      <c r="G539" t="s">
        <v>52</v>
      </c>
      <c r="H539" t="s">
        <v>882</v>
      </c>
      <c r="I539" t="s">
        <v>40</v>
      </c>
      <c r="J539">
        <v>1</v>
      </c>
      <c r="L539" t="s">
        <v>160</v>
      </c>
      <c r="R539">
        <f t="shared" si="41"/>
        <v>0</v>
      </c>
      <c r="S539">
        <f t="shared" si="46"/>
        <v>0</v>
      </c>
      <c r="T539">
        <v>80</v>
      </c>
      <c r="U539">
        <f t="shared" si="47"/>
        <v>80</v>
      </c>
      <c r="V539">
        <f t="shared" si="43"/>
        <v>80000</v>
      </c>
      <c r="W539">
        <f t="shared" si="44"/>
        <v>6666.666666666667</v>
      </c>
      <c r="Z539">
        <v>3564</v>
      </c>
      <c r="AA539">
        <v>3564</v>
      </c>
      <c r="AC539" t="s">
        <v>880</v>
      </c>
      <c r="AF539">
        <v>41</v>
      </c>
      <c r="AH539">
        <v>2022</v>
      </c>
    </row>
    <row r="540" spans="1:34" x14ac:dyDescent="0.25">
      <c r="A540" t="s">
        <v>59</v>
      </c>
      <c r="B540" t="s">
        <v>860</v>
      </c>
      <c r="C540" t="s">
        <v>158</v>
      </c>
      <c r="D540" t="s">
        <v>879</v>
      </c>
      <c r="E540" t="s">
        <v>60</v>
      </c>
      <c r="G540" t="s">
        <v>52</v>
      </c>
      <c r="H540" t="s">
        <v>883</v>
      </c>
      <c r="I540" t="s">
        <v>884</v>
      </c>
      <c r="J540">
        <v>1</v>
      </c>
      <c r="L540" t="s">
        <v>160</v>
      </c>
      <c r="M540" t="s">
        <v>63</v>
      </c>
      <c r="N540">
        <v>1</v>
      </c>
      <c r="O540">
        <v>10</v>
      </c>
      <c r="P540">
        <v>15</v>
      </c>
      <c r="Q540">
        <v>99.83</v>
      </c>
      <c r="R540">
        <v>2.5</v>
      </c>
      <c r="S540">
        <f t="shared" si="46"/>
        <v>249.57499999999999</v>
      </c>
      <c r="U540">
        <f t="shared" si="47"/>
        <v>249.57499999999999</v>
      </c>
      <c r="V540">
        <f t="shared" si="43"/>
        <v>249575</v>
      </c>
      <c r="W540">
        <f t="shared" si="44"/>
        <v>20797.916666666668</v>
      </c>
      <c r="Z540">
        <v>3564</v>
      </c>
      <c r="AA540">
        <v>3564</v>
      </c>
      <c r="AC540" t="s">
        <v>880</v>
      </c>
      <c r="AF540">
        <v>41</v>
      </c>
      <c r="AH540">
        <v>2022</v>
      </c>
    </row>
    <row r="541" spans="1:34" x14ac:dyDescent="0.25">
      <c r="A541" t="s">
        <v>59</v>
      </c>
      <c r="B541" t="s">
        <v>860</v>
      </c>
      <c r="C541" t="s">
        <v>158</v>
      </c>
      <c r="D541" t="s">
        <v>879</v>
      </c>
      <c r="E541" t="s">
        <v>60</v>
      </c>
      <c r="G541" t="s">
        <v>52</v>
      </c>
      <c r="H541" t="s">
        <v>885</v>
      </c>
      <c r="I541" t="s">
        <v>886</v>
      </c>
      <c r="J541">
        <v>1</v>
      </c>
      <c r="L541" t="s">
        <v>160</v>
      </c>
      <c r="M541" t="s">
        <v>63</v>
      </c>
      <c r="N541">
        <v>1</v>
      </c>
      <c r="O541">
        <v>10</v>
      </c>
      <c r="P541">
        <v>10.5</v>
      </c>
      <c r="Q541">
        <v>99.83</v>
      </c>
      <c r="R541">
        <v>1.75</v>
      </c>
      <c r="S541">
        <f t="shared" si="46"/>
        <v>174.70249999999999</v>
      </c>
      <c r="U541">
        <f t="shared" si="47"/>
        <v>174.70249999999999</v>
      </c>
      <c r="V541">
        <f t="shared" si="43"/>
        <v>174702.5</v>
      </c>
      <c r="W541">
        <f t="shared" si="44"/>
        <v>14558.541666666666</v>
      </c>
      <c r="Z541">
        <v>3564</v>
      </c>
      <c r="AA541">
        <v>3564</v>
      </c>
      <c r="AC541" t="s">
        <v>880</v>
      </c>
      <c r="AF541">
        <v>41</v>
      </c>
      <c r="AG541" t="s">
        <v>886</v>
      </c>
      <c r="AH541">
        <v>2022</v>
      </c>
    </row>
    <row r="542" spans="1:34" x14ac:dyDescent="0.25">
      <c r="A542" t="s">
        <v>59</v>
      </c>
      <c r="B542" t="s">
        <v>860</v>
      </c>
      <c r="C542" t="s">
        <v>158</v>
      </c>
      <c r="D542" t="s">
        <v>879</v>
      </c>
      <c r="E542" t="s">
        <v>60</v>
      </c>
      <c r="G542" t="s">
        <v>87</v>
      </c>
      <c r="H542" t="s">
        <v>887</v>
      </c>
      <c r="I542" t="s">
        <v>888</v>
      </c>
      <c r="J542">
        <v>1</v>
      </c>
      <c r="L542" t="s">
        <v>160</v>
      </c>
      <c r="M542" t="s">
        <v>63</v>
      </c>
      <c r="N542">
        <v>1</v>
      </c>
      <c r="O542">
        <v>10</v>
      </c>
      <c r="P542">
        <v>4.5</v>
      </c>
      <c r="Q542">
        <v>99.83</v>
      </c>
      <c r="R542">
        <v>0.75</v>
      </c>
      <c r="S542">
        <f t="shared" si="46"/>
        <v>74.872500000000002</v>
      </c>
      <c r="U542">
        <f t="shared" si="47"/>
        <v>74.872500000000002</v>
      </c>
      <c r="V542">
        <f t="shared" si="43"/>
        <v>74872.5</v>
      </c>
      <c r="W542">
        <f t="shared" si="44"/>
        <v>6239.375</v>
      </c>
      <c r="X542" t="s">
        <v>889</v>
      </c>
      <c r="Y542" t="s">
        <v>890</v>
      </c>
      <c r="Z542">
        <v>3564</v>
      </c>
      <c r="AA542">
        <v>3564</v>
      </c>
      <c r="AC542" t="s">
        <v>880</v>
      </c>
      <c r="AF542">
        <v>41</v>
      </c>
      <c r="AG542" t="s">
        <v>888</v>
      </c>
      <c r="AH542">
        <v>2022</v>
      </c>
    </row>
    <row r="543" spans="1:34" x14ac:dyDescent="0.25">
      <c r="A543" t="s">
        <v>59</v>
      </c>
      <c r="B543" t="s">
        <v>860</v>
      </c>
      <c r="C543" t="s">
        <v>158</v>
      </c>
      <c r="D543" t="s">
        <v>879</v>
      </c>
      <c r="E543" t="s">
        <v>60</v>
      </c>
      <c r="G543" t="s">
        <v>52</v>
      </c>
      <c r="H543" t="s">
        <v>891</v>
      </c>
      <c r="I543" t="s">
        <v>892</v>
      </c>
      <c r="J543">
        <v>1</v>
      </c>
      <c r="L543" t="s">
        <v>160</v>
      </c>
      <c r="M543" t="s">
        <v>76</v>
      </c>
      <c r="N543">
        <v>2</v>
      </c>
      <c r="O543">
        <v>8</v>
      </c>
      <c r="P543">
        <v>15</v>
      </c>
      <c r="Q543">
        <v>99.83</v>
      </c>
      <c r="R543">
        <v>2</v>
      </c>
      <c r="S543">
        <f t="shared" si="46"/>
        <v>199.66</v>
      </c>
      <c r="U543">
        <f t="shared" si="47"/>
        <v>199.66</v>
      </c>
      <c r="V543">
        <f t="shared" si="43"/>
        <v>199660</v>
      </c>
      <c r="W543">
        <f t="shared" si="44"/>
        <v>16638.333333333332</v>
      </c>
      <c r="Z543">
        <v>3564</v>
      </c>
      <c r="AA543">
        <v>3564</v>
      </c>
      <c r="AC543" t="s">
        <v>880</v>
      </c>
      <c r="AF543">
        <v>41</v>
      </c>
      <c r="AH543">
        <v>2022</v>
      </c>
    </row>
    <row r="544" spans="1:34" x14ac:dyDescent="0.25">
      <c r="A544" t="s">
        <v>59</v>
      </c>
      <c r="B544" t="s">
        <v>860</v>
      </c>
      <c r="C544" t="s">
        <v>158</v>
      </c>
      <c r="D544" t="s">
        <v>879</v>
      </c>
      <c r="E544" t="s">
        <v>60</v>
      </c>
      <c r="G544" t="s">
        <v>52</v>
      </c>
      <c r="H544" t="s">
        <v>893</v>
      </c>
      <c r="I544" t="s">
        <v>894</v>
      </c>
      <c r="J544">
        <v>1</v>
      </c>
      <c r="L544" t="s">
        <v>160</v>
      </c>
      <c r="M544" t="s">
        <v>76</v>
      </c>
      <c r="N544">
        <v>2</v>
      </c>
      <c r="O544">
        <v>8</v>
      </c>
      <c r="P544">
        <v>15</v>
      </c>
      <c r="Q544">
        <v>99.83</v>
      </c>
      <c r="R544">
        <v>2</v>
      </c>
      <c r="S544">
        <f t="shared" si="46"/>
        <v>199.66</v>
      </c>
      <c r="U544">
        <f t="shared" si="47"/>
        <v>199.66</v>
      </c>
      <c r="V544">
        <f t="shared" si="43"/>
        <v>199660</v>
      </c>
      <c r="W544">
        <f t="shared" si="44"/>
        <v>16638.333333333332</v>
      </c>
      <c r="Z544">
        <v>3564</v>
      </c>
      <c r="AA544">
        <v>3564</v>
      </c>
      <c r="AC544" t="s">
        <v>880</v>
      </c>
      <c r="AF544">
        <v>41</v>
      </c>
      <c r="AH544">
        <v>2022</v>
      </c>
    </row>
    <row r="545" spans="1:34" x14ac:dyDescent="0.25">
      <c r="A545" t="s">
        <v>59</v>
      </c>
      <c r="B545" t="s">
        <v>860</v>
      </c>
      <c r="C545" t="s">
        <v>158</v>
      </c>
      <c r="D545" t="s">
        <v>879</v>
      </c>
      <c r="E545" t="s">
        <v>60</v>
      </c>
      <c r="G545" t="s">
        <v>52</v>
      </c>
      <c r="H545" t="s">
        <v>381</v>
      </c>
      <c r="J545">
        <v>1</v>
      </c>
      <c r="L545" t="s">
        <v>160</v>
      </c>
      <c r="O545">
        <v>3</v>
      </c>
      <c r="P545">
        <v>60</v>
      </c>
      <c r="Q545">
        <v>99.83</v>
      </c>
      <c r="R545">
        <v>3</v>
      </c>
      <c r="S545">
        <f t="shared" si="46"/>
        <v>299.49</v>
      </c>
      <c r="U545">
        <f t="shared" si="47"/>
        <v>299.49</v>
      </c>
      <c r="V545">
        <f t="shared" si="43"/>
        <v>299490</v>
      </c>
      <c r="W545">
        <f t="shared" si="44"/>
        <v>24957.5</v>
      </c>
      <c r="Z545">
        <v>3564</v>
      </c>
      <c r="AA545">
        <v>3564</v>
      </c>
      <c r="AC545" t="s">
        <v>880</v>
      </c>
      <c r="AF545">
        <v>41</v>
      </c>
      <c r="AH545">
        <v>2022</v>
      </c>
    </row>
    <row r="546" spans="1:34" x14ac:dyDescent="0.25">
      <c r="A546" t="s">
        <v>59</v>
      </c>
      <c r="B546" t="s">
        <v>860</v>
      </c>
      <c r="C546" t="s">
        <v>158</v>
      </c>
      <c r="D546" t="s">
        <v>879</v>
      </c>
      <c r="E546" t="s">
        <v>60</v>
      </c>
      <c r="G546" t="s">
        <v>52</v>
      </c>
      <c r="H546" t="s">
        <v>513</v>
      </c>
      <c r="I546" t="s">
        <v>40</v>
      </c>
      <c r="J546">
        <v>1</v>
      </c>
      <c r="L546" t="s">
        <v>160</v>
      </c>
      <c r="R546">
        <f t="shared" ref="R546:R609" si="48">O546*P546/60*J546</f>
        <v>0</v>
      </c>
      <c r="S546">
        <f t="shared" si="46"/>
        <v>0</v>
      </c>
      <c r="T546">
        <v>413.68</v>
      </c>
      <c r="U546">
        <f t="shared" si="47"/>
        <v>413.68</v>
      </c>
      <c r="V546">
        <f t="shared" si="43"/>
        <v>413680</v>
      </c>
      <c r="W546">
        <f t="shared" si="44"/>
        <v>34473.333333333336</v>
      </c>
      <c r="Z546">
        <v>3564</v>
      </c>
      <c r="AA546">
        <v>3564</v>
      </c>
      <c r="AF546">
        <v>41</v>
      </c>
      <c r="AH546">
        <v>2022</v>
      </c>
    </row>
    <row r="547" spans="1:34" x14ac:dyDescent="0.25">
      <c r="A547" t="s">
        <v>36</v>
      </c>
      <c r="B547" t="s">
        <v>899</v>
      </c>
      <c r="C547" t="s">
        <v>900</v>
      </c>
      <c r="D547" t="s">
        <v>900</v>
      </c>
      <c r="E547" t="s">
        <v>40</v>
      </c>
      <c r="G547" t="s">
        <v>87</v>
      </c>
      <c r="H547" t="s">
        <v>901</v>
      </c>
      <c r="I547" t="s">
        <v>40</v>
      </c>
      <c r="J547">
        <v>1</v>
      </c>
      <c r="L547" t="s">
        <v>41</v>
      </c>
      <c r="M547" t="s">
        <v>40</v>
      </c>
      <c r="Q547">
        <v>0</v>
      </c>
      <c r="R547">
        <f t="shared" si="48"/>
        <v>0</v>
      </c>
      <c r="S547">
        <f t="shared" si="46"/>
        <v>0</v>
      </c>
      <c r="T547">
        <v>830.03</v>
      </c>
      <c r="U547">
        <f t="shared" si="47"/>
        <v>830.03</v>
      </c>
      <c r="V547">
        <f t="shared" si="43"/>
        <v>830030</v>
      </c>
      <c r="W547">
        <f t="shared" si="44"/>
        <v>69169.166666666672</v>
      </c>
      <c r="X547" t="s">
        <v>40</v>
      </c>
      <c r="Y547" t="s">
        <v>40</v>
      </c>
      <c r="Z547">
        <v>3093</v>
      </c>
      <c r="AA547">
        <v>3094</v>
      </c>
      <c r="AB547" t="s">
        <v>40</v>
      </c>
      <c r="AC547" t="s">
        <v>40</v>
      </c>
      <c r="AD547" t="s">
        <v>40</v>
      </c>
      <c r="AE547" t="s">
        <v>40</v>
      </c>
      <c r="AF547">
        <v>134</v>
      </c>
      <c r="AH547">
        <v>2020</v>
      </c>
    </row>
    <row r="548" spans="1:34" x14ac:dyDescent="0.25">
      <c r="A548" t="s">
        <v>36</v>
      </c>
      <c r="B548" t="s">
        <v>899</v>
      </c>
      <c r="C548" t="s">
        <v>900</v>
      </c>
      <c r="D548" t="s">
        <v>900</v>
      </c>
      <c r="E548" t="s">
        <v>40</v>
      </c>
      <c r="G548" t="s">
        <v>87</v>
      </c>
      <c r="H548" t="s">
        <v>902</v>
      </c>
      <c r="I548" t="s">
        <v>40</v>
      </c>
      <c r="J548">
        <v>1</v>
      </c>
      <c r="L548" t="s">
        <v>41</v>
      </c>
      <c r="Q548">
        <v>0</v>
      </c>
      <c r="R548">
        <f t="shared" si="48"/>
        <v>0</v>
      </c>
      <c r="S548">
        <f t="shared" si="46"/>
        <v>0</v>
      </c>
      <c r="T548">
        <v>911</v>
      </c>
      <c r="U548">
        <f t="shared" si="47"/>
        <v>911</v>
      </c>
      <c r="V548">
        <f t="shared" si="43"/>
        <v>911000</v>
      </c>
      <c r="W548">
        <f t="shared" si="44"/>
        <v>75916.666666666672</v>
      </c>
      <c r="X548" t="s">
        <v>40</v>
      </c>
      <c r="Y548" t="s">
        <v>40</v>
      </c>
      <c r="Z548">
        <v>3093</v>
      </c>
      <c r="AA548">
        <v>3094</v>
      </c>
      <c r="AB548" t="s">
        <v>40</v>
      </c>
      <c r="AC548" t="s">
        <v>40</v>
      </c>
      <c r="AD548" t="s">
        <v>40</v>
      </c>
      <c r="AE548" t="s">
        <v>40</v>
      </c>
      <c r="AF548">
        <v>134</v>
      </c>
      <c r="AH548">
        <v>2020</v>
      </c>
    </row>
    <row r="549" spans="1:34" x14ac:dyDescent="0.25">
      <c r="A549" t="s">
        <v>36</v>
      </c>
      <c r="B549" t="s">
        <v>899</v>
      </c>
      <c r="C549" t="s">
        <v>900</v>
      </c>
      <c r="D549" t="s">
        <v>900</v>
      </c>
      <c r="E549" t="s">
        <v>40</v>
      </c>
      <c r="G549" t="s">
        <v>87</v>
      </c>
      <c r="H549" t="s">
        <v>903</v>
      </c>
      <c r="I549" t="s">
        <v>40</v>
      </c>
      <c r="J549">
        <v>1</v>
      </c>
      <c r="L549" t="s">
        <v>41</v>
      </c>
      <c r="M549" t="s">
        <v>40</v>
      </c>
      <c r="Q549">
        <v>0</v>
      </c>
      <c r="R549">
        <f t="shared" si="48"/>
        <v>0</v>
      </c>
      <c r="S549">
        <f t="shared" si="46"/>
        <v>0</v>
      </c>
      <c r="T549">
        <v>150</v>
      </c>
      <c r="U549">
        <f t="shared" si="47"/>
        <v>150</v>
      </c>
      <c r="V549">
        <f t="shared" si="43"/>
        <v>150000</v>
      </c>
      <c r="W549">
        <f t="shared" si="44"/>
        <v>12500</v>
      </c>
      <c r="X549" t="s">
        <v>40</v>
      </c>
      <c r="Y549" t="s">
        <v>40</v>
      </c>
      <c r="Z549">
        <v>3093</v>
      </c>
      <c r="AA549">
        <v>3094</v>
      </c>
      <c r="AB549" t="s">
        <v>40</v>
      </c>
      <c r="AC549" t="s">
        <v>40</v>
      </c>
      <c r="AD549" t="s">
        <v>40</v>
      </c>
      <c r="AE549" t="s">
        <v>40</v>
      </c>
      <c r="AF549">
        <v>134</v>
      </c>
      <c r="AH549">
        <v>2020</v>
      </c>
    </row>
    <row r="550" spans="1:34" x14ac:dyDescent="0.25">
      <c r="A550" t="s">
        <v>36</v>
      </c>
      <c r="B550" t="s">
        <v>899</v>
      </c>
      <c r="C550" t="s">
        <v>900</v>
      </c>
      <c r="D550" t="s">
        <v>900</v>
      </c>
      <c r="E550" t="s">
        <v>40</v>
      </c>
      <c r="G550" t="s">
        <v>87</v>
      </c>
      <c r="H550" t="s">
        <v>904</v>
      </c>
      <c r="I550" t="s">
        <v>40</v>
      </c>
      <c r="J550">
        <v>1</v>
      </c>
      <c r="L550" t="s">
        <v>41</v>
      </c>
      <c r="M550" t="s">
        <v>40</v>
      </c>
      <c r="Q550">
        <v>0</v>
      </c>
      <c r="R550">
        <f t="shared" si="48"/>
        <v>0</v>
      </c>
      <c r="S550">
        <f t="shared" si="46"/>
        <v>0</v>
      </c>
      <c r="T550">
        <v>18</v>
      </c>
      <c r="U550">
        <f t="shared" si="47"/>
        <v>18</v>
      </c>
      <c r="V550">
        <f t="shared" si="43"/>
        <v>18000</v>
      </c>
      <c r="W550">
        <f t="shared" si="44"/>
        <v>1500</v>
      </c>
      <c r="X550" t="s">
        <v>40</v>
      </c>
      <c r="Y550" t="s">
        <v>40</v>
      </c>
      <c r="Z550">
        <v>3093</v>
      </c>
      <c r="AA550">
        <v>3094</v>
      </c>
      <c r="AB550" t="s">
        <v>40</v>
      </c>
      <c r="AC550" t="s">
        <v>40</v>
      </c>
      <c r="AD550" t="s">
        <v>40</v>
      </c>
      <c r="AE550" t="s">
        <v>40</v>
      </c>
      <c r="AF550">
        <v>134</v>
      </c>
      <c r="AH550">
        <v>2020</v>
      </c>
    </row>
    <row r="551" spans="1:34" x14ac:dyDescent="0.25">
      <c r="A551" t="s">
        <v>36</v>
      </c>
      <c r="B551" t="s">
        <v>899</v>
      </c>
      <c r="C551" t="s">
        <v>900</v>
      </c>
      <c r="D551" t="s">
        <v>900</v>
      </c>
      <c r="E551" t="s">
        <v>40</v>
      </c>
      <c r="G551" t="s">
        <v>87</v>
      </c>
      <c r="H551" t="s">
        <v>905</v>
      </c>
      <c r="I551" t="s">
        <v>40</v>
      </c>
      <c r="J551">
        <v>1</v>
      </c>
      <c r="L551" t="s">
        <v>41</v>
      </c>
      <c r="Q551">
        <v>0</v>
      </c>
      <c r="R551">
        <f t="shared" si="48"/>
        <v>0</v>
      </c>
      <c r="S551">
        <f t="shared" si="46"/>
        <v>0</v>
      </c>
      <c r="T551">
        <v>90</v>
      </c>
      <c r="U551">
        <f t="shared" si="47"/>
        <v>90</v>
      </c>
      <c r="V551">
        <f t="shared" si="43"/>
        <v>90000</v>
      </c>
      <c r="W551">
        <f t="shared" si="44"/>
        <v>7500</v>
      </c>
      <c r="X551" t="s">
        <v>40</v>
      </c>
      <c r="Y551" t="s">
        <v>40</v>
      </c>
      <c r="Z551">
        <v>3093</v>
      </c>
      <c r="AA551">
        <v>3094</v>
      </c>
      <c r="AB551" t="s">
        <v>40</v>
      </c>
      <c r="AC551" t="s">
        <v>40</v>
      </c>
      <c r="AD551" t="s">
        <v>40</v>
      </c>
      <c r="AE551" t="s">
        <v>40</v>
      </c>
      <c r="AF551">
        <v>134</v>
      </c>
      <c r="AH551">
        <v>2020</v>
      </c>
    </row>
    <row r="552" spans="1:34" x14ac:dyDescent="0.25">
      <c r="A552" t="s">
        <v>36</v>
      </c>
      <c r="B552" t="s">
        <v>899</v>
      </c>
      <c r="C552" t="s">
        <v>900</v>
      </c>
      <c r="D552" t="s">
        <v>900</v>
      </c>
      <c r="E552" t="s">
        <v>40</v>
      </c>
      <c r="G552" t="s">
        <v>87</v>
      </c>
      <c r="H552" t="s">
        <v>906</v>
      </c>
      <c r="I552" t="s">
        <v>40</v>
      </c>
      <c r="J552">
        <v>1</v>
      </c>
      <c r="L552" t="s">
        <v>41</v>
      </c>
      <c r="Q552">
        <v>0</v>
      </c>
      <c r="R552">
        <f t="shared" si="48"/>
        <v>0</v>
      </c>
      <c r="S552">
        <f t="shared" si="46"/>
        <v>0</v>
      </c>
      <c r="T552">
        <v>50</v>
      </c>
      <c r="U552">
        <f t="shared" si="47"/>
        <v>50</v>
      </c>
      <c r="V552">
        <f t="shared" si="43"/>
        <v>50000</v>
      </c>
      <c r="W552">
        <f t="shared" si="44"/>
        <v>4166.666666666667</v>
      </c>
      <c r="X552" t="s">
        <v>40</v>
      </c>
      <c r="Y552" t="s">
        <v>40</v>
      </c>
      <c r="Z552">
        <v>3093</v>
      </c>
      <c r="AA552">
        <v>3094</v>
      </c>
      <c r="AB552" t="s">
        <v>40</v>
      </c>
      <c r="AC552" t="s">
        <v>40</v>
      </c>
      <c r="AD552" t="s">
        <v>40</v>
      </c>
      <c r="AE552" t="s">
        <v>40</v>
      </c>
      <c r="AF552">
        <v>134</v>
      </c>
      <c r="AH552">
        <v>2020</v>
      </c>
    </row>
    <row r="553" spans="1:34" x14ac:dyDescent="0.25">
      <c r="A553" t="s">
        <v>36</v>
      </c>
      <c r="B553" t="s">
        <v>899</v>
      </c>
      <c r="C553" t="s">
        <v>900</v>
      </c>
      <c r="D553" t="s">
        <v>900</v>
      </c>
      <c r="E553" t="s">
        <v>40</v>
      </c>
      <c r="G553" t="s">
        <v>87</v>
      </c>
      <c r="H553" t="s">
        <v>907</v>
      </c>
      <c r="I553" t="s">
        <v>40</v>
      </c>
      <c r="J553">
        <v>1</v>
      </c>
      <c r="L553" t="s">
        <v>41</v>
      </c>
      <c r="R553">
        <f t="shared" si="48"/>
        <v>0</v>
      </c>
      <c r="S553">
        <f t="shared" si="46"/>
        <v>0</v>
      </c>
      <c r="T553">
        <v>620</v>
      </c>
      <c r="U553">
        <f t="shared" si="47"/>
        <v>620</v>
      </c>
      <c r="V553">
        <f t="shared" si="43"/>
        <v>620000</v>
      </c>
      <c r="W553">
        <f t="shared" si="44"/>
        <v>51666.666666666664</v>
      </c>
      <c r="Z553">
        <v>3093</v>
      </c>
      <c r="AA553">
        <v>3094</v>
      </c>
      <c r="AF553">
        <v>134</v>
      </c>
      <c r="AH553">
        <v>2020</v>
      </c>
    </row>
    <row r="554" spans="1:34" x14ac:dyDescent="0.25">
      <c r="A554" t="s">
        <v>36</v>
      </c>
      <c r="B554" t="s">
        <v>899</v>
      </c>
      <c r="C554" t="s">
        <v>900</v>
      </c>
      <c r="D554" t="s">
        <v>900</v>
      </c>
      <c r="E554" t="s">
        <v>40</v>
      </c>
      <c r="G554" t="s">
        <v>87</v>
      </c>
      <c r="H554" t="s">
        <v>908</v>
      </c>
      <c r="I554" t="s">
        <v>40</v>
      </c>
      <c r="J554">
        <v>1</v>
      </c>
      <c r="L554" t="s">
        <v>41</v>
      </c>
      <c r="R554">
        <f t="shared" si="48"/>
        <v>0</v>
      </c>
      <c r="S554">
        <f t="shared" si="46"/>
        <v>0</v>
      </c>
      <c r="T554">
        <v>175</v>
      </c>
      <c r="U554">
        <f t="shared" si="47"/>
        <v>175</v>
      </c>
      <c r="V554">
        <f t="shared" si="43"/>
        <v>175000</v>
      </c>
      <c r="W554">
        <f t="shared" si="44"/>
        <v>14583.333333333334</v>
      </c>
      <c r="Z554">
        <v>3093</v>
      </c>
      <c r="AA554">
        <v>3094</v>
      </c>
      <c r="AF554">
        <v>134</v>
      </c>
      <c r="AH554">
        <v>2020</v>
      </c>
    </row>
    <row r="555" spans="1:34" x14ac:dyDescent="0.25">
      <c r="A555" t="s">
        <v>59</v>
      </c>
      <c r="B555" t="s">
        <v>899</v>
      </c>
      <c r="C555" t="s">
        <v>900</v>
      </c>
      <c r="D555" t="s">
        <v>900</v>
      </c>
      <c r="E555" t="s">
        <v>60</v>
      </c>
      <c r="G555" t="s">
        <v>87</v>
      </c>
      <c r="H555" t="s">
        <v>381</v>
      </c>
      <c r="J555">
        <v>1</v>
      </c>
      <c r="L555" t="s">
        <v>41</v>
      </c>
      <c r="O555">
        <v>0</v>
      </c>
      <c r="P555">
        <v>60</v>
      </c>
      <c r="Q555">
        <v>86.76</v>
      </c>
      <c r="R555">
        <f t="shared" si="48"/>
        <v>0</v>
      </c>
      <c r="S555">
        <f t="shared" si="46"/>
        <v>0</v>
      </c>
      <c r="U555">
        <f t="shared" si="47"/>
        <v>0</v>
      </c>
      <c r="V555">
        <f t="shared" si="43"/>
        <v>0</v>
      </c>
      <c r="W555">
        <f t="shared" si="44"/>
        <v>0</v>
      </c>
    </row>
    <row r="556" spans="1:34" x14ac:dyDescent="0.25">
      <c r="A556" t="s">
        <v>59</v>
      </c>
      <c r="B556" t="s">
        <v>899</v>
      </c>
      <c r="C556" t="s">
        <v>900</v>
      </c>
      <c r="D556" t="s">
        <v>900</v>
      </c>
      <c r="E556" t="s">
        <v>60</v>
      </c>
      <c r="G556" t="s">
        <v>87</v>
      </c>
      <c r="H556" t="s">
        <v>172</v>
      </c>
      <c r="I556" t="s">
        <v>40</v>
      </c>
      <c r="J556">
        <v>1</v>
      </c>
      <c r="L556" t="s">
        <v>124</v>
      </c>
      <c r="M556" t="s">
        <v>40</v>
      </c>
      <c r="O556">
        <v>2</v>
      </c>
      <c r="P556">
        <v>60</v>
      </c>
      <c r="Q556">
        <v>86.76</v>
      </c>
      <c r="R556">
        <f t="shared" si="48"/>
        <v>2</v>
      </c>
      <c r="S556">
        <f t="shared" si="46"/>
        <v>173.52</v>
      </c>
      <c r="T556">
        <v>0</v>
      </c>
      <c r="U556">
        <f t="shared" si="47"/>
        <v>173.52</v>
      </c>
      <c r="V556">
        <f t="shared" si="43"/>
        <v>173520</v>
      </c>
      <c r="W556">
        <f t="shared" si="44"/>
        <v>14460</v>
      </c>
      <c r="X556" t="s">
        <v>40</v>
      </c>
      <c r="Y556" t="s">
        <v>40</v>
      </c>
      <c r="Z556">
        <v>3093</v>
      </c>
      <c r="AA556">
        <v>3094</v>
      </c>
      <c r="AB556" t="s">
        <v>40</v>
      </c>
      <c r="AC556" t="s">
        <v>40</v>
      </c>
      <c r="AD556" t="s">
        <v>40</v>
      </c>
      <c r="AE556" t="s">
        <v>40</v>
      </c>
      <c r="AF556">
        <v>134</v>
      </c>
      <c r="AH556">
        <v>2020</v>
      </c>
    </row>
    <row r="557" spans="1:34" x14ac:dyDescent="0.25">
      <c r="A557" t="s">
        <v>59</v>
      </c>
      <c r="B557" t="s">
        <v>899</v>
      </c>
      <c r="C557" t="s">
        <v>900</v>
      </c>
      <c r="D557" t="s">
        <v>900</v>
      </c>
      <c r="E557" t="s">
        <v>60</v>
      </c>
      <c r="G557" t="s">
        <v>87</v>
      </c>
      <c r="H557" t="s">
        <v>513</v>
      </c>
      <c r="I557" t="s">
        <v>40</v>
      </c>
      <c r="J557">
        <v>1</v>
      </c>
      <c r="L557" t="s">
        <v>41</v>
      </c>
      <c r="Q557">
        <v>0</v>
      </c>
      <c r="R557">
        <f t="shared" si="48"/>
        <v>0</v>
      </c>
      <c r="S557">
        <f t="shared" si="46"/>
        <v>0</v>
      </c>
      <c r="T557">
        <v>2500</v>
      </c>
      <c r="U557">
        <f t="shared" si="47"/>
        <v>2500</v>
      </c>
      <c r="V557">
        <f t="shared" si="43"/>
        <v>2500000</v>
      </c>
      <c r="W557">
        <f t="shared" si="44"/>
        <v>208333.33333333334</v>
      </c>
      <c r="X557" t="s">
        <v>40</v>
      </c>
      <c r="Y557" t="s">
        <v>40</v>
      </c>
      <c r="Z557">
        <v>3093</v>
      </c>
      <c r="AA557">
        <v>3094</v>
      </c>
      <c r="AB557" t="s">
        <v>40</v>
      </c>
      <c r="AC557" t="s">
        <v>40</v>
      </c>
      <c r="AD557" t="s">
        <v>40</v>
      </c>
      <c r="AE557" t="s">
        <v>40</v>
      </c>
      <c r="AF557">
        <v>134</v>
      </c>
      <c r="AH557">
        <v>2020</v>
      </c>
    </row>
    <row r="558" spans="1:34" x14ac:dyDescent="0.25">
      <c r="A558" t="s">
        <v>59</v>
      </c>
      <c r="B558" t="s">
        <v>899</v>
      </c>
      <c r="C558" t="s">
        <v>900</v>
      </c>
      <c r="D558" t="s">
        <v>909</v>
      </c>
      <c r="E558" t="s">
        <v>60</v>
      </c>
      <c r="G558" t="s">
        <v>87</v>
      </c>
      <c r="H558" t="s">
        <v>910</v>
      </c>
      <c r="I558" t="s">
        <v>911</v>
      </c>
      <c r="J558">
        <v>1</v>
      </c>
      <c r="L558" t="s">
        <v>62</v>
      </c>
      <c r="M558" t="s">
        <v>76</v>
      </c>
      <c r="N558">
        <v>1</v>
      </c>
      <c r="O558">
        <v>24</v>
      </c>
      <c r="P558">
        <v>3</v>
      </c>
      <c r="Q558">
        <v>86.76</v>
      </c>
      <c r="R558">
        <f t="shared" si="48"/>
        <v>1.2</v>
      </c>
      <c r="S558">
        <f t="shared" si="46"/>
        <v>104.11200000000001</v>
      </c>
      <c r="T558">
        <v>0</v>
      </c>
      <c r="U558">
        <f t="shared" si="47"/>
        <v>104.11200000000001</v>
      </c>
      <c r="V558">
        <f t="shared" si="43"/>
        <v>104112.00000000001</v>
      </c>
      <c r="W558">
        <f t="shared" si="44"/>
        <v>8676.0000000000018</v>
      </c>
      <c r="X558" t="s">
        <v>40</v>
      </c>
      <c r="Y558" t="s">
        <v>40</v>
      </c>
      <c r="Z558">
        <v>3093</v>
      </c>
      <c r="AA558">
        <v>3094</v>
      </c>
      <c r="AB558" t="s">
        <v>40</v>
      </c>
      <c r="AC558" t="s">
        <v>40</v>
      </c>
      <c r="AD558" t="s">
        <v>40</v>
      </c>
      <c r="AE558" t="s">
        <v>40</v>
      </c>
      <c r="AF558">
        <v>134</v>
      </c>
      <c r="AH558">
        <v>2020</v>
      </c>
    </row>
    <row r="559" spans="1:34" x14ac:dyDescent="0.25">
      <c r="A559" t="s">
        <v>59</v>
      </c>
      <c r="B559" t="s">
        <v>899</v>
      </c>
      <c r="C559" t="s">
        <v>900</v>
      </c>
      <c r="D559" t="s">
        <v>909</v>
      </c>
      <c r="E559" t="s">
        <v>60</v>
      </c>
      <c r="G559" t="s">
        <v>87</v>
      </c>
      <c r="H559" t="s">
        <v>912</v>
      </c>
      <c r="I559" t="s">
        <v>913</v>
      </c>
      <c r="J559">
        <v>1</v>
      </c>
      <c r="L559" t="s">
        <v>62</v>
      </c>
      <c r="M559" t="s">
        <v>76</v>
      </c>
      <c r="N559">
        <v>1</v>
      </c>
      <c r="O559">
        <v>24</v>
      </c>
      <c r="P559">
        <v>3</v>
      </c>
      <c r="Q559">
        <v>86.76</v>
      </c>
      <c r="R559">
        <f t="shared" si="48"/>
        <v>1.2</v>
      </c>
      <c r="S559">
        <f t="shared" si="46"/>
        <v>104.11200000000001</v>
      </c>
      <c r="T559">
        <v>0</v>
      </c>
      <c r="U559">
        <f t="shared" si="47"/>
        <v>104.11200000000001</v>
      </c>
      <c r="V559">
        <f t="shared" si="43"/>
        <v>104112.00000000001</v>
      </c>
      <c r="W559">
        <f t="shared" si="44"/>
        <v>8676.0000000000018</v>
      </c>
      <c r="X559" t="s">
        <v>40</v>
      </c>
      <c r="Y559" t="s">
        <v>40</v>
      </c>
      <c r="Z559">
        <v>3093</v>
      </c>
      <c r="AA559">
        <v>3094</v>
      </c>
      <c r="AB559" t="s">
        <v>40</v>
      </c>
      <c r="AC559" t="s">
        <v>40</v>
      </c>
      <c r="AD559" t="s">
        <v>40</v>
      </c>
      <c r="AE559" t="s">
        <v>40</v>
      </c>
      <c r="AF559">
        <v>134</v>
      </c>
      <c r="AH559">
        <v>2020</v>
      </c>
    </row>
    <row r="560" spans="1:34" x14ac:dyDescent="0.25">
      <c r="A560" t="s">
        <v>59</v>
      </c>
      <c r="B560" t="s">
        <v>899</v>
      </c>
      <c r="C560" t="s">
        <v>900</v>
      </c>
      <c r="D560" t="s">
        <v>909</v>
      </c>
      <c r="E560" t="s">
        <v>60</v>
      </c>
      <c r="G560" t="s">
        <v>87</v>
      </c>
      <c r="H560" t="s">
        <v>914</v>
      </c>
      <c r="I560" t="s">
        <v>915</v>
      </c>
      <c r="J560">
        <v>1</v>
      </c>
      <c r="L560" t="s">
        <v>62</v>
      </c>
      <c r="M560" t="s">
        <v>76</v>
      </c>
      <c r="N560">
        <v>1</v>
      </c>
      <c r="O560">
        <v>24</v>
      </c>
      <c r="P560">
        <v>16</v>
      </c>
      <c r="Q560">
        <v>86.76</v>
      </c>
      <c r="R560">
        <f t="shared" si="48"/>
        <v>6.4</v>
      </c>
      <c r="S560">
        <f t="shared" si="46"/>
        <v>555.26400000000001</v>
      </c>
      <c r="T560">
        <v>0</v>
      </c>
      <c r="U560">
        <f t="shared" si="47"/>
        <v>555.26400000000001</v>
      </c>
      <c r="V560">
        <f t="shared" si="43"/>
        <v>555264</v>
      </c>
      <c r="W560">
        <f t="shared" si="44"/>
        <v>46272</v>
      </c>
      <c r="X560" t="s">
        <v>40</v>
      </c>
      <c r="Y560" t="s">
        <v>40</v>
      </c>
      <c r="Z560">
        <v>3093</v>
      </c>
      <c r="AA560">
        <v>3094</v>
      </c>
      <c r="AB560" t="s">
        <v>40</v>
      </c>
      <c r="AC560" t="s">
        <v>40</v>
      </c>
      <c r="AD560" t="s">
        <v>40</v>
      </c>
      <c r="AE560" t="s">
        <v>40</v>
      </c>
      <c r="AF560">
        <v>134</v>
      </c>
      <c r="AH560">
        <v>2020</v>
      </c>
    </row>
    <row r="561" spans="1:34" x14ac:dyDescent="0.25">
      <c r="A561" t="s">
        <v>59</v>
      </c>
      <c r="B561" t="s">
        <v>899</v>
      </c>
      <c r="C561" t="s">
        <v>900</v>
      </c>
      <c r="D561" t="s">
        <v>909</v>
      </c>
      <c r="E561" t="s">
        <v>60</v>
      </c>
      <c r="G561" t="s">
        <v>87</v>
      </c>
      <c r="H561" t="s">
        <v>916</v>
      </c>
      <c r="I561" t="s">
        <v>917</v>
      </c>
      <c r="J561">
        <v>1</v>
      </c>
      <c r="L561" t="s">
        <v>62</v>
      </c>
      <c r="M561" t="s">
        <v>76</v>
      </c>
      <c r="N561">
        <v>1</v>
      </c>
      <c r="O561">
        <v>24</v>
      </c>
      <c r="P561">
        <v>8</v>
      </c>
      <c r="Q561">
        <v>86.76</v>
      </c>
      <c r="R561">
        <f t="shared" si="48"/>
        <v>3.2</v>
      </c>
      <c r="S561">
        <f t="shared" si="46"/>
        <v>277.63200000000001</v>
      </c>
      <c r="T561">
        <v>0</v>
      </c>
      <c r="U561">
        <f t="shared" si="47"/>
        <v>277.63200000000001</v>
      </c>
      <c r="V561">
        <f t="shared" si="43"/>
        <v>277632</v>
      </c>
      <c r="W561">
        <f t="shared" si="44"/>
        <v>23136</v>
      </c>
      <c r="X561" t="s">
        <v>40</v>
      </c>
      <c r="Y561" t="s">
        <v>40</v>
      </c>
      <c r="Z561">
        <v>3093</v>
      </c>
      <c r="AA561">
        <v>3094</v>
      </c>
      <c r="AB561" t="s">
        <v>40</v>
      </c>
      <c r="AC561" t="s">
        <v>40</v>
      </c>
      <c r="AD561" t="s">
        <v>40</v>
      </c>
      <c r="AE561" t="s">
        <v>40</v>
      </c>
      <c r="AF561">
        <v>134</v>
      </c>
      <c r="AH561">
        <v>2020</v>
      </c>
    </row>
    <row r="562" spans="1:34" x14ac:dyDescent="0.25">
      <c r="A562" t="s">
        <v>59</v>
      </c>
      <c r="B562" t="s">
        <v>899</v>
      </c>
      <c r="C562" t="s">
        <v>900</v>
      </c>
      <c r="D562" t="s">
        <v>909</v>
      </c>
      <c r="E562" t="s">
        <v>60</v>
      </c>
      <c r="G562" t="s">
        <v>87</v>
      </c>
      <c r="H562" t="s">
        <v>918</v>
      </c>
      <c r="I562" t="s">
        <v>919</v>
      </c>
      <c r="J562">
        <v>1</v>
      </c>
      <c r="L562" t="s">
        <v>62</v>
      </c>
      <c r="M562" t="s">
        <v>63</v>
      </c>
      <c r="N562">
        <v>2</v>
      </c>
      <c r="O562">
        <v>24</v>
      </c>
      <c r="P562">
        <v>6</v>
      </c>
      <c r="Q562">
        <v>86.76</v>
      </c>
      <c r="R562">
        <f t="shared" si="48"/>
        <v>2.4</v>
      </c>
      <c r="S562">
        <f t="shared" si="46"/>
        <v>208.22400000000002</v>
      </c>
      <c r="T562">
        <v>0</v>
      </c>
      <c r="U562">
        <f t="shared" si="47"/>
        <v>208.22400000000002</v>
      </c>
      <c r="V562">
        <f t="shared" si="43"/>
        <v>208224.00000000003</v>
      </c>
      <c r="W562">
        <f t="shared" si="44"/>
        <v>17352.000000000004</v>
      </c>
      <c r="X562" t="s">
        <v>40</v>
      </c>
      <c r="Y562" t="s">
        <v>40</v>
      </c>
      <c r="Z562">
        <v>3093</v>
      </c>
      <c r="AA562">
        <v>3094</v>
      </c>
      <c r="AB562" t="s">
        <v>40</v>
      </c>
      <c r="AC562" t="s">
        <v>40</v>
      </c>
      <c r="AD562" t="s">
        <v>40</v>
      </c>
      <c r="AE562" t="s">
        <v>40</v>
      </c>
      <c r="AF562">
        <v>134</v>
      </c>
      <c r="AH562">
        <v>2020</v>
      </c>
    </row>
    <row r="563" spans="1:34" x14ac:dyDescent="0.25">
      <c r="A563" t="s">
        <v>59</v>
      </c>
      <c r="B563" t="s">
        <v>899</v>
      </c>
      <c r="C563" t="s">
        <v>900</v>
      </c>
      <c r="D563" t="s">
        <v>909</v>
      </c>
      <c r="E563" t="s">
        <v>60</v>
      </c>
      <c r="G563" t="s">
        <v>87</v>
      </c>
      <c r="H563" t="s">
        <v>920</v>
      </c>
      <c r="I563" t="s">
        <v>921</v>
      </c>
      <c r="J563">
        <v>1</v>
      </c>
      <c r="L563" t="s">
        <v>62</v>
      </c>
      <c r="M563" t="s">
        <v>63</v>
      </c>
      <c r="N563">
        <v>2</v>
      </c>
      <c r="O563">
        <v>24</v>
      </c>
      <c r="P563">
        <v>8</v>
      </c>
      <c r="Q563">
        <v>86.76</v>
      </c>
      <c r="R563">
        <f t="shared" si="48"/>
        <v>3.2</v>
      </c>
      <c r="S563">
        <f t="shared" si="46"/>
        <v>277.63200000000001</v>
      </c>
      <c r="T563">
        <v>0</v>
      </c>
      <c r="U563">
        <f t="shared" si="47"/>
        <v>277.63200000000001</v>
      </c>
      <c r="V563">
        <f t="shared" si="43"/>
        <v>277632</v>
      </c>
      <c r="W563">
        <f t="shared" si="44"/>
        <v>23136</v>
      </c>
      <c r="X563" t="s">
        <v>40</v>
      </c>
      <c r="Y563" t="s">
        <v>40</v>
      </c>
      <c r="Z563">
        <v>3093</v>
      </c>
      <c r="AA563">
        <v>3094</v>
      </c>
      <c r="AB563" t="s">
        <v>40</v>
      </c>
      <c r="AC563" t="s">
        <v>40</v>
      </c>
      <c r="AD563" t="s">
        <v>40</v>
      </c>
      <c r="AE563" t="s">
        <v>40</v>
      </c>
      <c r="AF563">
        <v>134</v>
      </c>
      <c r="AH563">
        <v>2020</v>
      </c>
    </row>
    <row r="564" spans="1:34" x14ac:dyDescent="0.25">
      <c r="A564" t="s">
        <v>59</v>
      </c>
      <c r="B564" t="s">
        <v>899</v>
      </c>
      <c r="C564" t="s">
        <v>900</v>
      </c>
      <c r="D564" t="s">
        <v>909</v>
      </c>
      <c r="E564" t="s">
        <v>60</v>
      </c>
      <c r="G564" t="s">
        <v>87</v>
      </c>
      <c r="H564" t="s">
        <v>922</v>
      </c>
      <c r="I564" t="s">
        <v>923</v>
      </c>
      <c r="J564">
        <v>1</v>
      </c>
      <c r="L564" t="s">
        <v>62</v>
      </c>
      <c r="M564" t="s">
        <v>63</v>
      </c>
      <c r="N564">
        <v>2</v>
      </c>
      <c r="O564">
        <v>24</v>
      </c>
      <c r="P564">
        <v>6</v>
      </c>
      <c r="Q564">
        <v>86.76</v>
      </c>
      <c r="R564">
        <f t="shared" si="48"/>
        <v>2.4</v>
      </c>
      <c r="S564">
        <f t="shared" si="46"/>
        <v>208.22400000000002</v>
      </c>
      <c r="T564">
        <v>0</v>
      </c>
      <c r="U564">
        <f t="shared" si="47"/>
        <v>208.22400000000002</v>
      </c>
      <c r="V564">
        <f t="shared" si="43"/>
        <v>208224.00000000003</v>
      </c>
      <c r="W564">
        <f t="shared" si="44"/>
        <v>17352.000000000004</v>
      </c>
      <c r="X564" t="s">
        <v>40</v>
      </c>
      <c r="Y564" t="s">
        <v>40</v>
      </c>
      <c r="Z564">
        <v>3093</v>
      </c>
      <c r="AA564">
        <v>3094</v>
      </c>
      <c r="AB564" t="s">
        <v>40</v>
      </c>
      <c r="AC564" t="s">
        <v>40</v>
      </c>
      <c r="AD564" t="s">
        <v>40</v>
      </c>
      <c r="AE564" t="s">
        <v>40</v>
      </c>
      <c r="AF564">
        <v>134</v>
      </c>
      <c r="AH564">
        <v>2020</v>
      </c>
    </row>
    <row r="565" spans="1:34" x14ac:dyDescent="0.25">
      <c r="A565" t="s">
        <v>59</v>
      </c>
      <c r="B565" t="s">
        <v>899</v>
      </c>
      <c r="C565" t="s">
        <v>900</v>
      </c>
      <c r="D565" t="s">
        <v>909</v>
      </c>
      <c r="E565" t="s">
        <v>60</v>
      </c>
      <c r="G565" t="s">
        <v>87</v>
      </c>
      <c r="H565" t="s">
        <v>924</v>
      </c>
      <c r="I565" t="s">
        <v>925</v>
      </c>
      <c r="J565">
        <v>1</v>
      </c>
      <c r="L565" t="s">
        <v>62</v>
      </c>
      <c r="M565" t="s">
        <v>63</v>
      </c>
      <c r="N565">
        <v>2</v>
      </c>
      <c r="O565">
        <v>24</v>
      </c>
      <c r="P565">
        <v>10</v>
      </c>
      <c r="Q565">
        <v>86.76</v>
      </c>
      <c r="R565">
        <f t="shared" si="48"/>
        <v>4</v>
      </c>
      <c r="S565">
        <f t="shared" si="46"/>
        <v>347.04</v>
      </c>
      <c r="T565">
        <v>0</v>
      </c>
      <c r="U565">
        <f t="shared" si="47"/>
        <v>347.04</v>
      </c>
      <c r="V565">
        <f t="shared" si="43"/>
        <v>347040</v>
      </c>
      <c r="W565">
        <f t="shared" si="44"/>
        <v>28920</v>
      </c>
      <c r="X565" t="s">
        <v>40</v>
      </c>
      <c r="Y565" t="s">
        <v>40</v>
      </c>
      <c r="Z565">
        <v>3093</v>
      </c>
      <c r="AA565">
        <v>3094</v>
      </c>
      <c r="AB565" t="s">
        <v>40</v>
      </c>
      <c r="AC565" t="s">
        <v>40</v>
      </c>
      <c r="AD565" t="s">
        <v>40</v>
      </c>
      <c r="AE565" t="s">
        <v>40</v>
      </c>
      <c r="AF565">
        <v>134</v>
      </c>
      <c r="AH565">
        <v>2020</v>
      </c>
    </row>
    <row r="566" spans="1:34" x14ac:dyDescent="0.25">
      <c r="A566" t="s">
        <v>59</v>
      </c>
      <c r="B566" t="s">
        <v>899</v>
      </c>
      <c r="C566" t="s">
        <v>900</v>
      </c>
      <c r="D566" t="s">
        <v>909</v>
      </c>
      <c r="E566" t="s">
        <v>60</v>
      </c>
      <c r="G566" t="s">
        <v>51</v>
      </c>
      <c r="H566" t="s">
        <v>926</v>
      </c>
      <c r="I566" t="s">
        <v>927</v>
      </c>
      <c r="J566">
        <v>1</v>
      </c>
      <c r="L566" t="s">
        <v>62</v>
      </c>
      <c r="M566" t="s">
        <v>76</v>
      </c>
      <c r="N566">
        <v>3</v>
      </c>
      <c r="O566">
        <v>20</v>
      </c>
      <c r="P566">
        <v>4.5</v>
      </c>
      <c r="Q566">
        <v>86.76</v>
      </c>
      <c r="R566">
        <f t="shared" si="48"/>
        <v>1.5</v>
      </c>
      <c r="S566">
        <f t="shared" si="46"/>
        <v>130.14000000000001</v>
      </c>
      <c r="T566">
        <v>0</v>
      </c>
      <c r="U566">
        <f t="shared" si="47"/>
        <v>130.14000000000001</v>
      </c>
      <c r="V566">
        <f t="shared" si="43"/>
        <v>130140.00000000001</v>
      </c>
      <c r="W566">
        <f t="shared" si="44"/>
        <v>10845.000000000002</v>
      </c>
      <c r="X566" t="s">
        <v>928</v>
      </c>
      <c r="Y566" t="s">
        <v>929</v>
      </c>
      <c r="Z566">
        <v>3093</v>
      </c>
      <c r="AA566">
        <v>3094</v>
      </c>
      <c r="AB566" t="s">
        <v>40</v>
      </c>
      <c r="AC566" t="s">
        <v>40</v>
      </c>
      <c r="AD566" t="s">
        <v>40</v>
      </c>
      <c r="AE566" t="s">
        <v>40</v>
      </c>
      <c r="AF566">
        <v>134</v>
      </c>
      <c r="AH566">
        <v>2020</v>
      </c>
    </row>
    <row r="567" spans="1:34" x14ac:dyDescent="0.25">
      <c r="A567" t="s">
        <v>59</v>
      </c>
      <c r="B567" t="s">
        <v>899</v>
      </c>
      <c r="C567" t="s">
        <v>900</v>
      </c>
      <c r="D567" t="s">
        <v>909</v>
      </c>
      <c r="E567" t="s">
        <v>60</v>
      </c>
      <c r="G567" t="s">
        <v>87</v>
      </c>
      <c r="H567" t="s">
        <v>930</v>
      </c>
      <c r="I567" t="s">
        <v>931</v>
      </c>
      <c r="J567">
        <v>1</v>
      </c>
      <c r="L567" t="s">
        <v>62</v>
      </c>
      <c r="M567" t="s">
        <v>76</v>
      </c>
      <c r="N567">
        <v>3</v>
      </c>
      <c r="O567">
        <v>20</v>
      </c>
      <c r="P567">
        <v>18</v>
      </c>
      <c r="Q567">
        <v>86.76</v>
      </c>
      <c r="R567">
        <f t="shared" si="48"/>
        <v>6</v>
      </c>
      <c r="S567">
        <f t="shared" si="46"/>
        <v>520.56000000000006</v>
      </c>
      <c r="T567">
        <v>0</v>
      </c>
      <c r="U567">
        <f t="shared" si="47"/>
        <v>520.56000000000006</v>
      </c>
      <c r="V567">
        <f t="shared" si="43"/>
        <v>520560.00000000006</v>
      </c>
      <c r="W567">
        <f t="shared" si="44"/>
        <v>43380.000000000007</v>
      </c>
      <c r="X567" t="s">
        <v>40</v>
      </c>
      <c r="Y567" t="s">
        <v>40</v>
      </c>
      <c r="Z567">
        <v>3093</v>
      </c>
      <c r="AA567">
        <v>3094</v>
      </c>
      <c r="AB567" t="s">
        <v>40</v>
      </c>
      <c r="AC567" t="s">
        <v>40</v>
      </c>
      <c r="AD567" t="s">
        <v>40</v>
      </c>
      <c r="AE567" t="s">
        <v>40</v>
      </c>
      <c r="AF567">
        <v>134</v>
      </c>
      <c r="AH567">
        <v>2020</v>
      </c>
    </row>
    <row r="568" spans="1:34" x14ac:dyDescent="0.25">
      <c r="A568" t="s">
        <v>59</v>
      </c>
      <c r="B568" t="s">
        <v>899</v>
      </c>
      <c r="C568" t="s">
        <v>900</v>
      </c>
      <c r="D568" t="s">
        <v>909</v>
      </c>
      <c r="E568" t="s">
        <v>60</v>
      </c>
      <c r="G568" t="s">
        <v>87</v>
      </c>
      <c r="H568" t="s">
        <v>932</v>
      </c>
      <c r="I568" t="s">
        <v>933</v>
      </c>
      <c r="J568">
        <v>1</v>
      </c>
      <c r="L568" t="s">
        <v>62</v>
      </c>
      <c r="M568" t="s">
        <v>76</v>
      </c>
      <c r="N568">
        <v>3</v>
      </c>
      <c r="O568">
        <v>20</v>
      </c>
      <c r="P568">
        <v>3</v>
      </c>
      <c r="Q568">
        <v>86.76</v>
      </c>
      <c r="R568">
        <f t="shared" si="48"/>
        <v>1</v>
      </c>
      <c r="S568">
        <f t="shared" si="46"/>
        <v>86.76</v>
      </c>
      <c r="T568">
        <v>0</v>
      </c>
      <c r="U568">
        <f t="shared" si="47"/>
        <v>86.76</v>
      </c>
      <c r="V568">
        <f t="shared" si="43"/>
        <v>86760</v>
      </c>
      <c r="W568">
        <f t="shared" si="44"/>
        <v>7230</v>
      </c>
      <c r="X568" t="s">
        <v>40</v>
      </c>
      <c r="Y568" t="s">
        <v>40</v>
      </c>
      <c r="Z568">
        <v>3093</v>
      </c>
      <c r="AA568">
        <v>3094</v>
      </c>
      <c r="AB568" t="s">
        <v>40</v>
      </c>
      <c r="AC568" t="s">
        <v>40</v>
      </c>
      <c r="AD568" t="s">
        <v>40</v>
      </c>
      <c r="AE568" t="s">
        <v>40</v>
      </c>
      <c r="AF568">
        <v>134</v>
      </c>
      <c r="AH568">
        <v>2020</v>
      </c>
    </row>
    <row r="569" spans="1:34" x14ac:dyDescent="0.25">
      <c r="A569" t="s">
        <v>59</v>
      </c>
      <c r="B569" t="s">
        <v>899</v>
      </c>
      <c r="C569" t="s">
        <v>900</v>
      </c>
      <c r="D569" t="s">
        <v>909</v>
      </c>
      <c r="E569" t="s">
        <v>60</v>
      </c>
      <c r="G569" t="s">
        <v>87</v>
      </c>
      <c r="H569" t="s">
        <v>934</v>
      </c>
      <c r="I569" t="s">
        <v>935</v>
      </c>
      <c r="J569">
        <v>1</v>
      </c>
      <c r="L569" t="s">
        <v>62</v>
      </c>
      <c r="M569" t="s">
        <v>76</v>
      </c>
      <c r="N569">
        <v>3</v>
      </c>
      <c r="O569">
        <v>20</v>
      </c>
      <c r="P569">
        <v>4.5</v>
      </c>
      <c r="Q569">
        <v>86.76</v>
      </c>
      <c r="R569">
        <f t="shared" si="48"/>
        <v>1.5</v>
      </c>
      <c r="S569">
        <f t="shared" si="46"/>
        <v>130.14000000000001</v>
      </c>
      <c r="T569">
        <v>0</v>
      </c>
      <c r="U569">
        <f t="shared" si="47"/>
        <v>130.14000000000001</v>
      </c>
      <c r="V569">
        <f t="shared" si="43"/>
        <v>130140.00000000001</v>
      </c>
      <c r="W569">
        <f t="shared" si="44"/>
        <v>10845.000000000002</v>
      </c>
      <c r="X569" t="s">
        <v>40</v>
      </c>
      <c r="Y569" t="s">
        <v>40</v>
      </c>
      <c r="Z569">
        <v>3093</v>
      </c>
      <c r="AA569">
        <v>3094</v>
      </c>
      <c r="AB569" t="s">
        <v>40</v>
      </c>
      <c r="AC569" t="s">
        <v>40</v>
      </c>
      <c r="AD569" t="s">
        <v>40</v>
      </c>
      <c r="AE569" t="s">
        <v>40</v>
      </c>
      <c r="AF569">
        <v>134</v>
      </c>
      <c r="AH569">
        <v>2020</v>
      </c>
    </row>
    <row r="570" spans="1:34" x14ac:dyDescent="0.25">
      <c r="A570" t="s">
        <v>59</v>
      </c>
      <c r="B570" t="s">
        <v>899</v>
      </c>
      <c r="C570" t="s">
        <v>900</v>
      </c>
      <c r="D570" t="s">
        <v>909</v>
      </c>
      <c r="E570" t="s">
        <v>60</v>
      </c>
      <c r="G570" t="s">
        <v>87</v>
      </c>
      <c r="H570" t="s">
        <v>936</v>
      </c>
      <c r="I570" t="s">
        <v>937</v>
      </c>
      <c r="J570">
        <v>1</v>
      </c>
      <c r="L570" t="s">
        <v>62</v>
      </c>
      <c r="M570" t="s">
        <v>63</v>
      </c>
      <c r="N570">
        <v>4</v>
      </c>
      <c r="O570">
        <v>19</v>
      </c>
      <c r="P570">
        <v>7.5</v>
      </c>
      <c r="Q570">
        <v>86.76</v>
      </c>
      <c r="R570">
        <f t="shared" si="48"/>
        <v>2.375</v>
      </c>
      <c r="S570">
        <f t="shared" si="46"/>
        <v>206.05500000000001</v>
      </c>
      <c r="T570">
        <v>0</v>
      </c>
      <c r="U570">
        <f t="shared" si="47"/>
        <v>206.05500000000001</v>
      </c>
      <c r="V570">
        <f t="shared" si="43"/>
        <v>206055</v>
      </c>
      <c r="W570">
        <f t="shared" si="44"/>
        <v>17171.25</v>
      </c>
      <c r="X570" t="s">
        <v>40</v>
      </c>
      <c r="Y570" t="s">
        <v>40</v>
      </c>
      <c r="Z570">
        <v>3093</v>
      </c>
      <c r="AA570">
        <v>3094</v>
      </c>
      <c r="AB570" t="s">
        <v>40</v>
      </c>
      <c r="AC570" t="s">
        <v>40</v>
      </c>
      <c r="AD570" t="s">
        <v>40</v>
      </c>
      <c r="AE570" t="s">
        <v>40</v>
      </c>
      <c r="AF570">
        <v>134</v>
      </c>
      <c r="AH570">
        <v>2020</v>
      </c>
    </row>
    <row r="571" spans="1:34" x14ac:dyDescent="0.25">
      <c r="A571" t="s">
        <v>59</v>
      </c>
      <c r="B571" t="s">
        <v>899</v>
      </c>
      <c r="C571" t="s">
        <v>900</v>
      </c>
      <c r="D571" t="s">
        <v>909</v>
      </c>
      <c r="E571" t="s">
        <v>60</v>
      </c>
      <c r="G571" t="s">
        <v>87</v>
      </c>
      <c r="H571" t="s">
        <v>938</v>
      </c>
      <c r="I571" t="s">
        <v>939</v>
      </c>
      <c r="J571">
        <v>1</v>
      </c>
      <c r="L571" t="s">
        <v>62</v>
      </c>
      <c r="M571" t="s">
        <v>63</v>
      </c>
      <c r="N571">
        <v>4</v>
      </c>
      <c r="O571">
        <v>19</v>
      </c>
      <c r="P571">
        <v>7.5</v>
      </c>
      <c r="Q571">
        <v>86.76</v>
      </c>
      <c r="R571">
        <f t="shared" si="48"/>
        <v>2.375</v>
      </c>
      <c r="S571">
        <f t="shared" si="46"/>
        <v>206.05500000000001</v>
      </c>
      <c r="T571">
        <v>0</v>
      </c>
      <c r="U571">
        <f t="shared" si="47"/>
        <v>206.05500000000001</v>
      </c>
      <c r="V571">
        <f t="shared" si="43"/>
        <v>206055</v>
      </c>
      <c r="W571">
        <f t="shared" si="44"/>
        <v>17171.25</v>
      </c>
      <c r="X571" t="s">
        <v>40</v>
      </c>
      <c r="Y571" t="s">
        <v>40</v>
      </c>
      <c r="Z571">
        <v>3093</v>
      </c>
      <c r="AA571">
        <v>3094</v>
      </c>
      <c r="AB571" t="s">
        <v>40</v>
      </c>
      <c r="AC571" t="s">
        <v>40</v>
      </c>
      <c r="AD571" t="s">
        <v>40</v>
      </c>
      <c r="AE571" t="s">
        <v>40</v>
      </c>
      <c r="AF571">
        <v>134</v>
      </c>
      <c r="AH571">
        <v>2020</v>
      </c>
    </row>
    <row r="572" spans="1:34" x14ac:dyDescent="0.25">
      <c r="A572" t="s">
        <v>59</v>
      </c>
      <c r="B572" t="s">
        <v>899</v>
      </c>
      <c r="C572" t="s">
        <v>900</v>
      </c>
      <c r="D572" t="s">
        <v>909</v>
      </c>
      <c r="E572" t="s">
        <v>60</v>
      </c>
      <c r="G572" t="s">
        <v>87</v>
      </c>
      <c r="H572" t="s">
        <v>940</v>
      </c>
      <c r="I572" t="s">
        <v>941</v>
      </c>
      <c r="J572">
        <v>1</v>
      </c>
      <c r="L572" t="s">
        <v>62</v>
      </c>
      <c r="M572" t="s">
        <v>63</v>
      </c>
      <c r="N572">
        <v>4</v>
      </c>
      <c r="O572">
        <v>19</v>
      </c>
      <c r="P572">
        <v>15</v>
      </c>
      <c r="Q572">
        <v>86.76</v>
      </c>
      <c r="R572">
        <f t="shared" si="48"/>
        <v>4.75</v>
      </c>
      <c r="S572">
        <f t="shared" si="46"/>
        <v>412.11</v>
      </c>
      <c r="T572">
        <v>0</v>
      </c>
      <c r="U572">
        <f t="shared" si="47"/>
        <v>412.11</v>
      </c>
      <c r="V572">
        <f t="shared" si="43"/>
        <v>412110</v>
      </c>
      <c r="W572">
        <f t="shared" si="44"/>
        <v>34342.5</v>
      </c>
      <c r="X572" t="s">
        <v>40</v>
      </c>
      <c r="Y572" t="s">
        <v>40</v>
      </c>
      <c r="Z572">
        <v>3093</v>
      </c>
      <c r="AA572">
        <v>3094</v>
      </c>
      <c r="AB572" t="s">
        <v>40</v>
      </c>
      <c r="AC572" t="s">
        <v>40</v>
      </c>
      <c r="AD572" t="s">
        <v>40</v>
      </c>
      <c r="AE572" t="s">
        <v>40</v>
      </c>
      <c r="AF572">
        <v>134</v>
      </c>
      <c r="AH572">
        <v>2020</v>
      </c>
    </row>
    <row r="573" spans="1:34" x14ac:dyDescent="0.25">
      <c r="A573" t="s">
        <v>59</v>
      </c>
      <c r="B573" t="s">
        <v>899</v>
      </c>
      <c r="C573" t="s">
        <v>900</v>
      </c>
      <c r="D573" t="s">
        <v>909</v>
      </c>
      <c r="E573" t="s">
        <v>60</v>
      </c>
      <c r="G573" t="s">
        <v>87</v>
      </c>
      <c r="H573" t="s">
        <v>942</v>
      </c>
      <c r="I573" t="s">
        <v>943</v>
      </c>
      <c r="J573">
        <v>1</v>
      </c>
      <c r="L573" t="s">
        <v>62</v>
      </c>
      <c r="M573" t="s">
        <v>76</v>
      </c>
      <c r="N573">
        <v>5</v>
      </c>
      <c r="O573">
        <v>19</v>
      </c>
      <c r="P573">
        <v>4.5</v>
      </c>
      <c r="Q573">
        <v>86.76</v>
      </c>
      <c r="R573">
        <f t="shared" si="48"/>
        <v>1.425</v>
      </c>
      <c r="S573">
        <f t="shared" si="46"/>
        <v>123.63300000000001</v>
      </c>
      <c r="T573">
        <v>0</v>
      </c>
      <c r="U573">
        <f t="shared" si="47"/>
        <v>123.63300000000001</v>
      </c>
      <c r="V573">
        <f t="shared" si="43"/>
        <v>123633.00000000001</v>
      </c>
      <c r="W573">
        <f t="shared" si="44"/>
        <v>10302.750000000002</v>
      </c>
      <c r="X573" t="s">
        <v>40</v>
      </c>
      <c r="Y573" t="s">
        <v>40</v>
      </c>
      <c r="Z573">
        <v>3093</v>
      </c>
      <c r="AA573">
        <v>3094</v>
      </c>
      <c r="AB573" t="s">
        <v>40</v>
      </c>
      <c r="AC573" t="s">
        <v>40</v>
      </c>
      <c r="AD573" t="s">
        <v>40</v>
      </c>
      <c r="AE573" t="s">
        <v>40</v>
      </c>
      <c r="AF573">
        <v>134</v>
      </c>
      <c r="AH573">
        <v>2020</v>
      </c>
    </row>
    <row r="574" spans="1:34" x14ac:dyDescent="0.25">
      <c r="A574" t="s">
        <v>59</v>
      </c>
      <c r="B574" t="s">
        <v>899</v>
      </c>
      <c r="C574" t="s">
        <v>900</v>
      </c>
      <c r="D574" t="s">
        <v>909</v>
      </c>
      <c r="E574" t="s">
        <v>60</v>
      </c>
      <c r="G574" t="s">
        <v>87</v>
      </c>
      <c r="H574" t="s">
        <v>944</v>
      </c>
      <c r="I574" t="s">
        <v>945</v>
      </c>
      <c r="J574">
        <v>1</v>
      </c>
      <c r="L574" t="s">
        <v>62</v>
      </c>
      <c r="M574" t="s">
        <v>76</v>
      </c>
      <c r="N574">
        <v>5</v>
      </c>
      <c r="O574">
        <v>19</v>
      </c>
      <c r="P574">
        <v>1.5</v>
      </c>
      <c r="Q574">
        <v>86.76</v>
      </c>
      <c r="R574">
        <f t="shared" si="48"/>
        <v>0.47499999999999998</v>
      </c>
      <c r="S574">
        <f t="shared" si="46"/>
        <v>41.210999999999999</v>
      </c>
      <c r="T574">
        <v>0</v>
      </c>
      <c r="U574">
        <f t="shared" si="47"/>
        <v>41.210999999999999</v>
      </c>
      <c r="V574">
        <f t="shared" si="43"/>
        <v>41211</v>
      </c>
      <c r="W574">
        <f t="shared" si="44"/>
        <v>3434.25</v>
      </c>
      <c r="X574" t="s">
        <v>40</v>
      </c>
      <c r="Y574" t="s">
        <v>40</v>
      </c>
      <c r="Z574">
        <v>3093</v>
      </c>
      <c r="AA574">
        <v>3094</v>
      </c>
      <c r="AB574" t="s">
        <v>40</v>
      </c>
      <c r="AC574" t="s">
        <v>40</v>
      </c>
      <c r="AD574" t="s">
        <v>40</v>
      </c>
      <c r="AE574" t="s">
        <v>40</v>
      </c>
      <c r="AF574">
        <v>134</v>
      </c>
      <c r="AH574">
        <v>2020</v>
      </c>
    </row>
    <row r="575" spans="1:34" x14ac:dyDescent="0.25">
      <c r="A575" t="s">
        <v>59</v>
      </c>
      <c r="B575" t="s">
        <v>899</v>
      </c>
      <c r="C575" t="s">
        <v>900</v>
      </c>
      <c r="D575" t="s">
        <v>909</v>
      </c>
      <c r="E575" t="s">
        <v>60</v>
      </c>
      <c r="G575" t="s">
        <v>87</v>
      </c>
      <c r="H575" t="s">
        <v>946</v>
      </c>
      <c r="I575" t="s">
        <v>947</v>
      </c>
      <c r="J575">
        <v>1</v>
      </c>
      <c r="L575" t="s">
        <v>62</v>
      </c>
      <c r="M575" t="s">
        <v>76</v>
      </c>
      <c r="N575">
        <v>5</v>
      </c>
      <c r="O575">
        <v>19</v>
      </c>
      <c r="P575">
        <v>7.5</v>
      </c>
      <c r="Q575">
        <v>86.76</v>
      </c>
      <c r="R575">
        <f t="shared" si="48"/>
        <v>2.375</v>
      </c>
      <c r="S575">
        <f t="shared" si="46"/>
        <v>206.05500000000001</v>
      </c>
      <c r="T575">
        <v>0</v>
      </c>
      <c r="U575">
        <f t="shared" si="47"/>
        <v>206.05500000000001</v>
      </c>
      <c r="V575">
        <f t="shared" si="43"/>
        <v>206055</v>
      </c>
      <c r="W575">
        <f t="shared" si="44"/>
        <v>17171.25</v>
      </c>
      <c r="X575" t="s">
        <v>40</v>
      </c>
      <c r="Y575" t="s">
        <v>40</v>
      </c>
      <c r="Z575">
        <v>3093</v>
      </c>
      <c r="AA575">
        <v>3094</v>
      </c>
      <c r="AB575" t="s">
        <v>40</v>
      </c>
      <c r="AC575" t="s">
        <v>40</v>
      </c>
      <c r="AD575" t="s">
        <v>40</v>
      </c>
      <c r="AE575" t="s">
        <v>40</v>
      </c>
      <c r="AF575">
        <v>134</v>
      </c>
      <c r="AH575">
        <v>2020</v>
      </c>
    </row>
    <row r="576" spans="1:34" x14ac:dyDescent="0.25">
      <c r="A576" t="s">
        <v>59</v>
      </c>
      <c r="B576" t="s">
        <v>899</v>
      </c>
      <c r="C576" t="s">
        <v>900</v>
      </c>
      <c r="D576" t="s">
        <v>909</v>
      </c>
      <c r="E576" t="s">
        <v>60</v>
      </c>
      <c r="G576" t="s">
        <v>87</v>
      </c>
      <c r="H576" t="s">
        <v>948</v>
      </c>
      <c r="I576" t="s">
        <v>949</v>
      </c>
      <c r="J576">
        <v>1</v>
      </c>
      <c r="L576" t="s">
        <v>62</v>
      </c>
      <c r="M576" t="s">
        <v>76</v>
      </c>
      <c r="N576">
        <v>5</v>
      </c>
      <c r="O576">
        <v>19</v>
      </c>
      <c r="P576">
        <v>9</v>
      </c>
      <c r="Q576">
        <v>86.76</v>
      </c>
      <c r="R576">
        <f t="shared" si="48"/>
        <v>2.85</v>
      </c>
      <c r="S576">
        <f t="shared" si="46"/>
        <v>247.26600000000002</v>
      </c>
      <c r="T576">
        <v>0</v>
      </c>
      <c r="U576">
        <f t="shared" si="47"/>
        <v>247.26600000000002</v>
      </c>
      <c r="V576">
        <f t="shared" si="43"/>
        <v>247266.00000000003</v>
      </c>
      <c r="W576">
        <f t="shared" si="44"/>
        <v>20605.500000000004</v>
      </c>
      <c r="X576" t="s">
        <v>40</v>
      </c>
      <c r="Y576" t="s">
        <v>40</v>
      </c>
      <c r="Z576">
        <v>3093</v>
      </c>
      <c r="AA576">
        <v>3094</v>
      </c>
      <c r="AB576" t="s">
        <v>40</v>
      </c>
      <c r="AC576" t="s">
        <v>40</v>
      </c>
      <c r="AD576" t="s">
        <v>40</v>
      </c>
      <c r="AE576" t="s">
        <v>40</v>
      </c>
      <c r="AF576">
        <v>134</v>
      </c>
      <c r="AH576">
        <v>2020</v>
      </c>
    </row>
    <row r="577" spans="1:34" x14ac:dyDescent="0.25">
      <c r="A577" t="s">
        <v>59</v>
      </c>
      <c r="B577" t="s">
        <v>899</v>
      </c>
      <c r="C577" t="s">
        <v>900</v>
      </c>
      <c r="D577" t="s">
        <v>909</v>
      </c>
      <c r="E577" t="s">
        <v>60</v>
      </c>
      <c r="G577" t="s">
        <v>87</v>
      </c>
      <c r="H577" t="s">
        <v>950</v>
      </c>
      <c r="I577" t="s">
        <v>951</v>
      </c>
      <c r="J577">
        <v>1</v>
      </c>
      <c r="L577" t="s">
        <v>62</v>
      </c>
      <c r="M577" t="s">
        <v>76</v>
      </c>
      <c r="N577">
        <v>5</v>
      </c>
      <c r="O577">
        <v>19</v>
      </c>
      <c r="P577">
        <v>7.5</v>
      </c>
      <c r="Q577">
        <v>86.76</v>
      </c>
      <c r="R577">
        <f t="shared" si="48"/>
        <v>2.375</v>
      </c>
      <c r="S577">
        <f t="shared" si="46"/>
        <v>206.05500000000001</v>
      </c>
      <c r="T577">
        <v>0</v>
      </c>
      <c r="U577">
        <f t="shared" si="47"/>
        <v>206.05500000000001</v>
      </c>
      <c r="V577">
        <f t="shared" si="43"/>
        <v>206055</v>
      </c>
      <c r="W577">
        <f t="shared" si="44"/>
        <v>17171.25</v>
      </c>
      <c r="X577" t="s">
        <v>40</v>
      </c>
      <c r="Y577" t="s">
        <v>40</v>
      </c>
      <c r="Z577">
        <v>3093</v>
      </c>
      <c r="AA577">
        <v>3094</v>
      </c>
      <c r="AB577" t="s">
        <v>40</v>
      </c>
      <c r="AC577" t="s">
        <v>40</v>
      </c>
      <c r="AD577" t="s">
        <v>40</v>
      </c>
      <c r="AE577" t="s">
        <v>40</v>
      </c>
      <c r="AF577">
        <v>134</v>
      </c>
      <c r="AH577">
        <v>2020</v>
      </c>
    </row>
    <row r="578" spans="1:34" x14ac:dyDescent="0.25">
      <c r="A578" t="s">
        <v>59</v>
      </c>
      <c r="B578" t="s">
        <v>899</v>
      </c>
      <c r="C578" t="s">
        <v>900</v>
      </c>
      <c r="D578" t="s">
        <v>909</v>
      </c>
      <c r="E578" t="s">
        <v>60</v>
      </c>
      <c r="G578" t="s">
        <v>87</v>
      </c>
      <c r="H578" t="s">
        <v>365</v>
      </c>
      <c r="I578" t="s">
        <v>40</v>
      </c>
      <c r="J578">
        <v>1</v>
      </c>
      <c r="L578" t="s">
        <v>124</v>
      </c>
      <c r="M578" t="s">
        <v>63</v>
      </c>
      <c r="N578">
        <v>6</v>
      </c>
      <c r="O578">
        <v>20</v>
      </c>
      <c r="P578">
        <v>7.5</v>
      </c>
      <c r="Q578">
        <v>86.76</v>
      </c>
      <c r="R578">
        <f t="shared" si="48"/>
        <v>2.5</v>
      </c>
      <c r="S578">
        <f t="shared" si="46"/>
        <v>216.9</v>
      </c>
      <c r="T578">
        <v>0</v>
      </c>
      <c r="U578">
        <f t="shared" si="47"/>
        <v>216.9</v>
      </c>
      <c r="V578">
        <f t="shared" ref="V578:V641" si="49">U578*1000</f>
        <v>216900</v>
      </c>
      <c r="W578">
        <f t="shared" ref="W578:W641" si="50">V578/12</f>
        <v>18075</v>
      </c>
      <c r="X578" t="s">
        <v>40</v>
      </c>
      <c r="Y578" t="s">
        <v>40</v>
      </c>
      <c r="Z578">
        <v>3093</v>
      </c>
      <c r="AA578">
        <v>3094</v>
      </c>
      <c r="AB578" t="s">
        <v>40</v>
      </c>
      <c r="AC578" t="s">
        <v>40</v>
      </c>
      <c r="AD578" t="s">
        <v>40</v>
      </c>
      <c r="AE578" t="s">
        <v>40</v>
      </c>
      <c r="AF578">
        <v>134</v>
      </c>
      <c r="AH578">
        <v>2020</v>
      </c>
    </row>
    <row r="579" spans="1:34" x14ac:dyDescent="0.25">
      <c r="A579" t="s">
        <v>59</v>
      </c>
      <c r="B579" t="s">
        <v>899</v>
      </c>
      <c r="C579" t="s">
        <v>900</v>
      </c>
      <c r="D579" t="s">
        <v>909</v>
      </c>
      <c r="E579" t="s">
        <v>60</v>
      </c>
      <c r="G579" t="s">
        <v>87</v>
      </c>
      <c r="H579" t="s">
        <v>952</v>
      </c>
      <c r="I579" t="s">
        <v>40</v>
      </c>
      <c r="J579">
        <v>1</v>
      </c>
      <c r="L579" t="s">
        <v>124</v>
      </c>
      <c r="M579" t="s">
        <v>63</v>
      </c>
      <c r="N579">
        <v>6</v>
      </c>
      <c r="O579">
        <v>20</v>
      </c>
      <c r="P579">
        <v>7.5</v>
      </c>
      <c r="Q579">
        <v>86.76</v>
      </c>
      <c r="R579">
        <f t="shared" si="48"/>
        <v>2.5</v>
      </c>
      <c r="S579">
        <f t="shared" si="46"/>
        <v>216.9</v>
      </c>
      <c r="T579">
        <v>0</v>
      </c>
      <c r="U579">
        <f t="shared" si="47"/>
        <v>216.9</v>
      </c>
      <c r="V579">
        <f t="shared" si="49"/>
        <v>216900</v>
      </c>
      <c r="W579">
        <f t="shared" si="50"/>
        <v>18075</v>
      </c>
      <c r="X579" t="s">
        <v>40</v>
      </c>
      <c r="Y579" t="s">
        <v>40</v>
      </c>
      <c r="Z579">
        <v>3093</v>
      </c>
      <c r="AA579">
        <v>3094</v>
      </c>
      <c r="AB579" t="s">
        <v>40</v>
      </c>
      <c r="AC579" t="s">
        <v>40</v>
      </c>
      <c r="AD579" t="s">
        <v>40</v>
      </c>
      <c r="AE579" t="s">
        <v>40</v>
      </c>
      <c r="AF579">
        <v>134</v>
      </c>
      <c r="AH579">
        <v>2020</v>
      </c>
    </row>
    <row r="580" spans="1:34" x14ac:dyDescent="0.25">
      <c r="A580" t="s">
        <v>59</v>
      </c>
      <c r="B580" t="s">
        <v>899</v>
      </c>
      <c r="C580" t="s">
        <v>900</v>
      </c>
      <c r="D580" t="s">
        <v>909</v>
      </c>
      <c r="E580" t="s">
        <v>60</v>
      </c>
      <c r="G580" t="s">
        <v>87</v>
      </c>
      <c r="H580" t="s">
        <v>953</v>
      </c>
      <c r="I580" t="s">
        <v>954</v>
      </c>
      <c r="J580">
        <v>1</v>
      </c>
      <c r="L580" t="s">
        <v>62</v>
      </c>
      <c r="M580" t="s">
        <v>63</v>
      </c>
      <c r="N580">
        <v>6</v>
      </c>
      <c r="O580">
        <v>20</v>
      </c>
      <c r="P580">
        <v>15</v>
      </c>
      <c r="Q580">
        <v>86.76</v>
      </c>
      <c r="R580">
        <f t="shared" si="48"/>
        <v>5</v>
      </c>
      <c r="S580">
        <f t="shared" si="46"/>
        <v>433.8</v>
      </c>
      <c r="T580">
        <v>0</v>
      </c>
      <c r="U580">
        <f t="shared" si="47"/>
        <v>433.8</v>
      </c>
      <c r="V580">
        <f t="shared" si="49"/>
        <v>433800</v>
      </c>
      <c r="W580">
        <f t="shared" si="50"/>
        <v>36150</v>
      </c>
      <c r="X580" t="s">
        <v>40</v>
      </c>
      <c r="Y580" t="s">
        <v>40</v>
      </c>
      <c r="Z580">
        <v>3093</v>
      </c>
      <c r="AA580">
        <v>3094</v>
      </c>
      <c r="AB580" t="s">
        <v>40</v>
      </c>
      <c r="AC580" t="s">
        <v>40</v>
      </c>
      <c r="AD580" t="s">
        <v>40</v>
      </c>
      <c r="AE580" t="s">
        <v>40</v>
      </c>
      <c r="AF580">
        <v>134</v>
      </c>
      <c r="AH580">
        <v>2020</v>
      </c>
    </row>
    <row r="581" spans="1:34" x14ac:dyDescent="0.25">
      <c r="A581" t="s">
        <v>59</v>
      </c>
      <c r="B581" t="s">
        <v>899</v>
      </c>
      <c r="C581" t="s">
        <v>900</v>
      </c>
      <c r="D581" t="s">
        <v>955</v>
      </c>
      <c r="E581" t="s">
        <v>60</v>
      </c>
      <c r="G581" t="s">
        <v>87</v>
      </c>
      <c r="H581" t="s">
        <v>910</v>
      </c>
      <c r="I581" t="s">
        <v>911</v>
      </c>
      <c r="J581">
        <v>1</v>
      </c>
      <c r="L581" t="s">
        <v>62</v>
      </c>
      <c r="M581" t="s">
        <v>76</v>
      </c>
      <c r="N581">
        <v>1</v>
      </c>
      <c r="O581">
        <v>64</v>
      </c>
      <c r="P581">
        <v>3</v>
      </c>
      <c r="Q581">
        <v>86.76</v>
      </c>
      <c r="R581">
        <f t="shared" si="48"/>
        <v>3.2</v>
      </c>
      <c r="S581">
        <f t="shared" si="46"/>
        <v>277.63200000000001</v>
      </c>
      <c r="T581">
        <v>0</v>
      </c>
      <c r="U581">
        <f t="shared" si="47"/>
        <v>277.63200000000001</v>
      </c>
      <c r="V581">
        <f t="shared" si="49"/>
        <v>277632</v>
      </c>
      <c r="W581">
        <f t="shared" si="50"/>
        <v>23136</v>
      </c>
      <c r="X581" t="s">
        <v>40</v>
      </c>
      <c r="Y581" t="s">
        <v>40</v>
      </c>
      <c r="Z581">
        <v>3093</v>
      </c>
      <c r="AA581">
        <v>3094</v>
      </c>
      <c r="AB581" t="s">
        <v>40</v>
      </c>
      <c r="AC581" t="s">
        <v>40</v>
      </c>
      <c r="AD581" t="s">
        <v>40</v>
      </c>
      <c r="AE581" t="s">
        <v>40</v>
      </c>
      <c r="AF581">
        <v>134</v>
      </c>
      <c r="AH581">
        <v>2020</v>
      </c>
    </row>
    <row r="582" spans="1:34" x14ac:dyDescent="0.25">
      <c r="A582" t="s">
        <v>59</v>
      </c>
      <c r="B582" t="s">
        <v>899</v>
      </c>
      <c r="C582" t="s">
        <v>900</v>
      </c>
      <c r="D582" t="s">
        <v>955</v>
      </c>
      <c r="E582" t="s">
        <v>60</v>
      </c>
      <c r="G582" t="s">
        <v>87</v>
      </c>
      <c r="H582" t="s">
        <v>912</v>
      </c>
      <c r="I582" t="s">
        <v>913</v>
      </c>
      <c r="J582">
        <v>1</v>
      </c>
      <c r="L582" t="s">
        <v>62</v>
      </c>
      <c r="M582" t="s">
        <v>76</v>
      </c>
      <c r="N582">
        <v>1</v>
      </c>
      <c r="O582">
        <v>64</v>
      </c>
      <c r="P582">
        <v>3</v>
      </c>
      <c r="Q582">
        <v>86.76</v>
      </c>
      <c r="R582">
        <f t="shared" si="48"/>
        <v>3.2</v>
      </c>
      <c r="S582">
        <f t="shared" si="46"/>
        <v>277.63200000000001</v>
      </c>
      <c r="T582">
        <v>0</v>
      </c>
      <c r="U582">
        <f t="shared" si="47"/>
        <v>277.63200000000001</v>
      </c>
      <c r="V582">
        <f t="shared" si="49"/>
        <v>277632</v>
      </c>
      <c r="W582">
        <f t="shared" si="50"/>
        <v>23136</v>
      </c>
      <c r="X582" t="s">
        <v>40</v>
      </c>
      <c r="Y582" t="s">
        <v>40</v>
      </c>
      <c r="Z582">
        <v>3093</v>
      </c>
      <c r="AA582">
        <v>3094</v>
      </c>
      <c r="AB582" t="s">
        <v>40</v>
      </c>
      <c r="AC582" t="s">
        <v>40</v>
      </c>
      <c r="AD582" t="s">
        <v>40</v>
      </c>
      <c r="AE582" t="s">
        <v>40</v>
      </c>
      <c r="AF582">
        <v>134</v>
      </c>
      <c r="AH582">
        <v>2020</v>
      </c>
    </row>
    <row r="583" spans="1:34" x14ac:dyDescent="0.25">
      <c r="A583" t="s">
        <v>59</v>
      </c>
      <c r="B583" t="s">
        <v>899</v>
      </c>
      <c r="C583" t="s">
        <v>900</v>
      </c>
      <c r="D583" t="s">
        <v>955</v>
      </c>
      <c r="E583" t="s">
        <v>60</v>
      </c>
      <c r="G583" t="s">
        <v>87</v>
      </c>
      <c r="H583" t="s">
        <v>914</v>
      </c>
      <c r="I583" t="s">
        <v>915</v>
      </c>
      <c r="J583">
        <v>1</v>
      </c>
      <c r="L583" t="s">
        <v>62</v>
      </c>
      <c r="M583" t="s">
        <v>76</v>
      </c>
      <c r="N583">
        <v>1</v>
      </c>
      <c r="O583">
        <v>64</v>
      </c>
      <c r="P583">
        <v>16</v>
      </c>
      <c r="Q583">
        <v>86.76</v>
      </c>
      <c r="R583">
        <f t="shared" si="48"/>
        <v>17.066666666666666</v>
      </c>
      <c r="S583">
        <f t="shared" si="46"/>
        <v>1480.7040000000002</v>
      </c>
      <c r="T583">
        <v>0</v>
      </c>
      <c r="U583">
        <f t="shared" si="47"/>
        <v>1480.7040000000002</v>
      </c>
      <c r="V583">
        <f t="shared" si="49"/>
        <v>1480704.0000000002</v>
      </c>
      <c r="W583">
        <f t="shared" si="50"/>
        <v>123392.00000000001</v>
      </c>
      <c r="X583" t="s">
        <v>40</v>
      </c>
      <c r="Y583" t="s">
        <v>40</v>
      </c>
      <c r="Z583">
        <v>3093</v>
      </c>
      <c r="AA583">
        <v>3094</v>
      </c>
      <c r="AB583" t="s">
        <v>40</v>
      </c>
      <c r="AC583" t="s">
        <v>40</v>
      </c>
      <c r="AD583" t="s">
        <v>40</v>
      </c>
      <c r="AE583" t="s">
        <v>40</v>
      </c>
      <c r="AF583">
        <v>134</v>
      </c>
      <c r="AH583">
        <v>2020</v>
      </c>
    </row>
    <row r="584" spans="1:34" x14ac:dyDescent="0.25">
      <c r="A584" t="s">
        <v>59</v>
      </c>
      <c r="B584" t="s">
        <v>899</v>
      </c>
      <c r="C584" t="s">
        <v>900</v>
      </c>
      <c r="D584" t="s">
        <v>955</v>
      </c>
      <c r="E584" t="s">
        <v>60</v>
      </c>
      <c r="G584" t="s">
        <v>87</v>
      </c>
      <c r="H584" t="s">
        <v>916</v>
      </c>
      <c r="I584" t="s">
        <v>917</v>
      </c>
      <c r="J584">
        <v>1</v>
      </c>
      <c r="L584" t="s">
        <v>62</v>
      </c>
      <c r="M584" t="s">
        <v>76</v>
      </c>
      <c r="N584">
        <v>1</v>
      </c>
      <c r="O584">
        <v>64</v>
      </c>
      <c r="P584">
        <v>8</v>
      </c>
      <c r="Q584">
        <v>86.76</v>
      </c>
      <c r="R584">
        <f t="shared" si="48"/>
        <v>8.5333333333333332</v>
      </c>
      <c r="S584">
        <f t="shared" si="46"/>
        <v>740.35200000000009</v>
      </c>
      <c r="T584">
        <v>0</v>
      </c>
      <c r="U584">
        <f t="shared" si="47"/>
        <v>740.35200000000009</v>
      </c>
      <c r="V584">
        <f t="shared" si="49"/>
        <v>740352.00000000012</v>
      </c>
      <c r="W584">
        <f t="shared" si="50"/>
        <v>61696.000000000007</v>
      </c>
      <c r="X584" t="s">
        <v>40</v>
      </c>
      <c r="Y584" t="s">
        <v>40</v>
      </c>
      <c r="Z584">
        <v>3093</v>
      </c>
      <c r="AA584">
        <v>3094</v>
      </c>
      <c r="AB584" t="s">
        <v>40</v>
      </c>
      <c r="AC584" t="s">
        <v>40</v>
      </c>
      <c r="AD584" t="s">
        <v>40</v>
      </c>
      <c r="AE584" t="s">
        <v>40</v>
      </c>
      <c r="AF584">
        <v>134</v>
      </c>
      <c r="AH584">
        <v>2020</v>
      </c>
    </row>
    <row r="585" spans="1:34" x14ac:dyDescent="0.25">
      <c r="A585" t="s">
        <v>59</v>
      </c>
      <c r="B585" t="s">
        <v>899</v>
      </c>
      <c r="C585" t="s">
        <v>900</v>
      </c>
      <c r="D585" t="s">
        <v>955</v>
      </c>
      <c r="E585" t="s">
        <v>60</v>
      </c>
      <c r="G585" t="s">
        <v>87</v>
      </c>
      <c r="H585" t="s">
        <v>918</v>
      </c>
      <c r="I585" t="s">
        <v>919</v>
      </c>
      <c r="J585">
        <v>1</v>
      </c>
      <c r="L585" t="s">
        <v>62</v>
      </c>
      <c r="M585" t="s">
        <v>63</v>
      </c>
      <c r="N585">
        <v>2</v>
      </c>
      <c r="O585">
        <v>58</v>
      </c>
      <c r="P585">
        <v>6</v>
      </c>
      <c r="Q585">
        <v>86.76</v>
      </c>
      <c r="R585">
        <f t="shared" si="48"/>
        <v>5.8</v>
      </c>
      <c r="S585">
        <f t="shared" si="46"/>
        <v>503.20800000000003</v>
      </c>
      <c r="T585">
        <v>0</v>
      </c>
      <c r="U585">
        <f t="shared" si="47"/>
        <v>503.20800000000003</v>
      </c>
      <c r="V585">
        <f t="shared" si="49"/>
        <v>503208</v>
      </c>
      <c r="W585">
        <f t="shared" si="50"/>
        <v>41934</v>
      </c>
      <c r="X585" t="s">
        <v>40</v>
      </c>
      <c r="Y585" t="s">
        <v>40</v>
      </c>
      <c r="Z585">
        <v>3093</v>
      </c>
      <c r="AA585">
        <v>3094</v>
      </c>
      <c r="AB585" t="s">
        <v>40</v>
      </c>
      <c r="AC585" t="s">
        <v>40</v>
      </c>
      <c r="AD585" t="s">
        <v>40</v>
      </c>
      <c r="AE585" t="s">
        <v>40</v>
      </c>
      <c r="AF585">
        <v>134</v>
      </c>
      <c r="AH585">
        <v>2020</v>
      </c>
    </row>
    <row r="586" spans="1:34" x14ac:dyDescent="0.25">
      <c r="A586" t="s">
        <v>59</v>
      </c>
      <c r="B586" t="s">
        <v>899</v>
      </c>
      <c r="C586" t="s">
        <v>900</v>
      </c>
      <c r="D586" t="s">
        <v>955</v>
      </c>
      <c r="E586" t="s">
        <v>60</v>
      </c>
      <c r="G586" t="s">
        <v>87</v>
      </c>
      <c r="H586" t="s">
        <v>920</v>
      </c>
      <c r="I586" t="s">
        <v>921</v>
      </c>
      <c r="J586">
        <v>1</v>
      </c>
      <c r="L586" t="s">
        <v>62</v>
      </c>
      <c r="M586" t="s">
        <v>63</v>
      </c>
      <c r="N586">
        <v>2</v>
      </c>
      <c r="O586">
        <v>58</v>
      </c>
      <c r="P586">
        <v>8</v>
      </c>
      <c r="Q586">
        <v>86.76</v>
      </c>
      <c r="R586">
        <f t="shared" si="48"/>
        <v>7.7333333333333334</v>
      </c>
      <c r="S586">
        <f t="shared" si="46"/>
        <v>670.94400000000007</v>
      </c>
      <c r="T586">
        <v>0</v>
      </c>
      <c r="U586">
        <f t="shared" si="47"/>
        <v>670.94400000000007</v>
      </c>
      <c r="V586">
        <f t="shared" si="49"/>
        <v>670944.00000000012</v>
      </c>
      <c r="W586">
        <f t="shared" si="50"/>
        <v>55912.000000000007</v>
      </c>
      <c r="X586" t="s">
        <v>40</v>
      </c>
      <c r="Y586" t="s">
        <v>40</v>
      </c>
      <c r="Z586">
        <v>3093</v>
      </c>
      <c r="AA586">
        <v>3094</v>
      </c>
      <c r="AB586" t="s">
        <v>40</v>
      </c>
      <c r="AC586" t="s">
        <v>40</v>
      </c>
      <c r="AD586" t="s">
        <v>40</v>
      </c>
      <c r="AE586" t="s">
        <v>40</v>
      </c>
      <c r="AF586">
        <v>134</v>
      </c>
      <c r="AH586">
        <v>2020</v>
      </c>
    </row>
    <row r="587" spans="1:34" x14ac:dyDescent="0.25">
      <c r="A587" t="s">
        <v>59</v>
      </c>
      <c r="B587" t="s">
        <v>899</v>
      </c>
      <c r="C587" t="s">
        <v>900</v>
      </c>
      <c r="D587" t="s">
        <v>955</v>
      </c>
      <c r="E587" t="s">
        <v>60</v>
      </c>
      <c r="G587" t="s">
        <v>87</v>
      </c>
      <c r="H587" t="s">
        <v>922</v>
      </c>
      <c r="I587" t="s">
        <v>923</v>
      </c>
      <c r="J587">
        <v>1</v>
      </c>
      <c r="L587" t="s">
        <v>62</v>
      </c>
      <c r="M587" t="s">
        <v>63</v>
      </c>
      <c r="N587">
        <v>2</v>
      </c>
      <c r="O587">
        <v>58</v>
      </c>
      <c r="P587">
        <v>6</v>
      </c>
      <c r="Q587">
        <v>86.76</v>
      </c>
      <c r="R587">
        <f t="shared" si="48"/>
        <v>5.8</v>
      </c>
      <c r="S587">
        <f t="shared" si="46"/>
        <v>503.20800000000003</v>
      </c>
      <c r="T587">
        <v>0</v>
      </c>
      <c r="U587">
        <f t="shared" si="47"/>
        <v>503.20800000000003</v>
      </c>
      <c r="V587">
        <f t="shared" si="49"/>
        <v>503208</v>
      </c>
      <c r="W587">
        <f t="shared" si="50"/>
        <v>41934</v>
      </c>
      <c r="X587" t="s">
        <v>40</v>
      </c>
      <c r="Y587" t="s">
        <v>40</v>
      </c>
      <c r="Z587">
        <v>3093</v>
      </c>
      <c r="AA587">
        <v>3094</v>
      </c>
      <c r="AB587" t="s">
        <v>40</v>
      </c>
      <c r="AC587" t="s">
        <v>40</v>
      </c>
      <c r="AD587" t="s">
        <v>40</v>
      </c>
      <c r="AE587" t="s">
        <v>40</v>
      </c>
      <c r="AF587">
        <v>134</v>
      </c>
      <c r="AH587">
        <v>2020</v>
      </c>
    </row>
    <row r="588" spans="1:34" x14ac:dyDescent="0.25">
      <c r="A588" t="s">
        <v>59</v>
      </c>
      <c r="B588" t="s">
        <v>899</v>
      </c>
      <c r="C588" t="s">
        <v>900</v>
      </c>
      <c r="D588" t="s">
        <v>955</v>
      </c>
      <c r="E588" t="s">
        <v>60</v>
      </c>
      <c r="G588" t="s">
        <v>87</v>
      </c>
      <c r="H588" t="s">
        <v>924</v>
      </c>
      <c r="I588" t="s">
        <v>925</v>
      </c>
      <c r="J588">
        <v>1</v>
      </c>
      <c r="L588" t="s">
        <v>62</v>
      </c>
      <c r="M588" t="s">
        <v>63</v>
      </c>
      <c r="N588">
        <v>2</v>
      </c>
      <c r="O588">
        <v>58</v>
      </c>
      <c r="P588">
        <v>10</v>
      </c>
      <c r="Q588">
        <v>86.76</v>
      </c>
      <c r="R588">
        <f t="shared" si="48"/>
        <v>9.6666666666666661</v>
      </c>
      <c r="S588">
        <f t="shared" si="46"/>
        <v>838.68</v>
      </c>
      <c r="T588">
        <v>0</v>
      </c>
      <c r="U588">
        <f t="shared" si="47"/>
        <v>838.68</v>
      </c>
      <c r="V588">
        <f t="shared" si="49"/>
        <v>838680</v>
      </c>
      <c r="W588">
        <f t="shared" si="50"/>
        <v>69890</v>
      </c>
      <c r="X588" t="s">
        <v>40</v>
      </c>
      <c r="Y588" t="s">
        <v>40</v>
      </c>
      <c r="Z588">
        <v>3093</v>
      </c>
      <c r="AA588">
        <v>3094</v>
      </c>
      <c r="AB588" t="s">
        <v>40</v>
      </c>
      <c r="AC588" t="s">
        <v>40</v>
      </c>
      <c r="AD588" t="s">
        <v>40</v>
      </c>
      <c r="AE588" t="s">
        <v>40</v>
      </c>
      <c r="AF588">
        <v>134</v>
      </c>
      <c r="AH588">
        <v>2020</v>
      </c>
    </row>
    <row r="589" spans="1:34" x14ac:dyDescent="0.25">
      <c r="A589" t="s">
        <v>59</v>
      </c>
      <c r="B589" t="s">
        <v>899</v>
      </c>
      <c r="C589" t="s">
        <v>900</v>
      </c>
      <c r="D589" t="s">
        <v>955</v>
      </c>
      <c r="E589" t="s">
        <v>60</v>
      </c>
      <c r="G589" t="s">
        <v>87</v>
      </c>
      <c r="H589" t="s">
        <v>956</v>
      </c>
      <c r="I589" t="s">
        <v>957</v>
      </c>
      <c r="J589">
        <v>1</v>
      </c>
      <c r="L589" t="s">
        <v>62</v>
      </c>
      <c r="M589" t="s">
        <v>76</v>
      </c>
      <c r="N589">
        <v>3</v>
      </c>
      <c r="O589">
        <v>46</v>
      </c>
      <c r="P589">
        <v>4.5</v>
      </c>
      <c r="Q589">
        <v>86.76</v>
      </c>
      <c r="R589">
        <f t="shared" si="48"/>
        <v>3.45</v>
      </c>
      <c r="S589">
        <f t="shared" si="46"/>
        <v>299.32200000000006</v>
      </c>
      <c r="T589">
        <v>0</v>
      </c>
      <c r="U589">
        <f t="shared" si="47"/>
        <v>299.32200000000006</v>
      </c>
      <c r="V589">
        <f t="shared" si="49"/>
        <v>299322.00000000006</v>
      </c>
      <c r="W589">
        <f t="shared" si="50"/>
        <v>24943.500000000004</v>
      </c>
      <c r="X589" t="s">
        <v>40</v>
      </c>
      <c r="Y589" t="s">
        <v>40</v>
      </c>
      <c r="Z589">
        <v>3093</v>
      </c>
      <c r="AA589">
        <v>3094</v>
      </c>
      <c r="AB589" t="s">
        <v>40</v>
      </c>
      <c r="AC589" t="s">
        <v>40</v>
      </c>
      <c r="AD589" t="s">
        <v>40</v>
      </c>
      <c r="AE589" t="s">
        <v>40</v>
      </c>
      <c r="AF589">
        <v>134</v>
      </c>
      <c r="AH589">
        <v>2020</v>
      </c>
    </row>
    <row r="590" spans="1:34" x14ac:dyDescent="0.25">
      <c r="A590" t="s">
        <v>59</v>
      </c>
      <c r="B590" t="s">
        <v>899</v>
      </c>
      <c r="C590" t="s">
        <v>900</v>
      </c>
      <c r="D590" t="s">
        <v>955</v>
      </c>
      <c r="E590" t="s">
        <v>60</v>
      </c>
      <c r="G590" t="s">
        <v>87</v>
      </c>
      <c r="H590" t="s">
        <v>958</v>
      </c>
      <c r="I590" t="s">
        <v>959</v>
      </c>
      <c r="J590">
        <v>1</v>
      </c>
      <c r="L590" t="s">
        <v>62</v>
      </c>
      <c r="M590" t="s">
        <v>76</v>
      </c>
      <c r="N590">
        <v>3</v>
      </c>
      <c r="O590">
        <v>46</v>
      </c>
      <c r="P590">
        <v>12</v>
      </c>
      <c r="Q590">
        <v>86.76</v>
      </c>
      <c r="R590">
        <f t="shared" si="48"/>
        <v>9.1999999999999993</v>
      </c>
      <c r="S590">
        <f t="shared" si="46"/>
        <v>798.19200000000001</v>
      </c>
      <c r="T590">
        <v>0</v>
      </c>
      <c r="U590">
        <f t="shared" si="47"/>
        <v>798.19200000000001</v>
      </c>
      <c r="V590">
        <f t="shared" si="49"/>
        <v>798192</v>
      </c>
      <c r="W590">
        <f t="shared" si="50"/>
        <v>66516</v>
      </c>
      <c r="X590" t="s">
        <v>40</v>
      </c>
      <c r="Y590" t="s">
        <v>40</v>
      </c>
      <c r="Z590">
        <v>3093</v>
      </c>
      <c r="AA590">
        <v>3094</v>
      </c>
      <c r="AB590" t="s">
        <v>40</v>
      </c>
      <c r="AC590" t="s">
        <v>40</v>
      </c>
      <c r="AD590" t="s">
        <v>40</v>
      </c>
      <c r="AE590" t="s">
        <v>40</v>
      </c>
      <c r="AF590">
        <v>134</v>
      </c>
      <c r="AH590">
        <v>2020</v>
      </c>
    </row>
    <row r="591" spans="1:34" x14ac:dyDescent="0.25">
      <c r="A591" t="s">
        <v>59</v>
      </c>
      <c r="B591" t="s">
        <v>899</v>
      </c>
      <c r="C591" t="s">
        <v>900</v>
      </c>
      <c r="D591" t="s">
        <v>955</v>
      </c>
      <c r="E591" t="s">
        <v>60</v>
      </c>
      <c r="G591" t="s">
        <v>87</v>
      </c>
      <c r="H591" t="s">
        <v>960</v>
      </c>
      <c r="I591" t="s">
        <v>961</v>
      </c>
      <c r="J591">
        <v>1</v>
      </c>
      <c r="L591" t="s">
        <v>62</v>
      </c>
      <c r="M591" t="s">
        <v>76</v>
      </c>
      <c r="N591">
        <v>3</v>
      </c>
      <c r="O591">
        <v>46</v>
      </c>
      <c r="P591">
        <v>9</v>
      </c>
      <c r="Q591">
        <v>86.76</v>
      </c>
      <c r="R591">
        <f t="shared" si="48"/>
        <v>6.9</v>
      </c>
      <c r="S591">
        <f t="shared" si="46"/>
        <v>598.64400000000012</v>
      </c>
      <c r="T591">
        <v>0</v>
      </c>
      <c r="U591">
        <f t="shared" si="47"/>
        <v>598.64400000000012</v>
      </c>
      <c r="V591">
        <f t="shared" si="49"/>
        <v>598644.00000000012</v>
      </c>
      <c r="W591">
        <f t="shared" si="50"/>
        <v>49887.000000000007</v>
      </c>
      <c r="X591" t="s">
        <v>40</v>
      </c>
      <c r="Y591" t="s">
        <v>40</v>
      </c>
      <c r="Z591">
        <v>3093</v>
      </c>
      <c r="AA591">
        <v>3094</v>
      </c>
      <c r="AB591" t="s">
        <v>40</v>
      </c>
      <c r="AC591" t="s">
        <v>40</v>
      </c>
      <c r="AD591" t="s">
        <v>40</v>
      </c>
      <c r="AE591" t="s">
        <v>40</v>
      </c>
      <c r="AF591">
        <v>134</v>
      </c>
      <c r="AH591">
        <v>2020</v>
      </c>
    </row>
    <row r="592" spans="1:34" x14ac:dyDescent="0.25">
      <c r="A592" t="s">
        <v>59</v>
      </c>
      <c r="B592" t="s">
        <v>899</v>
      </c>
      <c r="C592" t="s">
        <v>900</v>
      </c>
      <c r="D592" t="s">
        <v>955</v>
      </c>
      <c r="E592" t="s">
        <v>60</v>
      </c>
      <c r="G592" t="s">
        <v>87</v>
      </c>
      <c r="H592" t="s">
        <v>962</v>
      </c>
      <c r="I592" t="s">
        <v>963</v>
      </c>
      <c r="J592">
        <v>1</v>
      </c>
      <c r="L592" t="s">
        <v>62</v>
      </c>
      <c r="M592" t="s">
        <v>76</v>
      </c>
      <c r="N592">
        <v>3</v>
      </c>
      <c r="O592">
        <v>46</v>
      </c>
      <c r="P592">
        <v>4.5</v>
      </c>
      <c r="Q592">
        <v>86.76</v>
      </c>
      <c r="R592">
        <f t="shared" si="48"/>
        <v>3.45</v>
      </c>
      <c r="S592">
        <f t="shared" si="46"/>
        <v>299.32200000000006</v>
      </c>
      <c r="T592">
        <v>0</v>
      </c>
      <c r="U592">
        <f t="shared" si="47"/>
        <v>299.32200000000006</v>
      </c>
      <c r="V592">
        <f t="shared" si="49"/>
        <v>299322.00000000006</v>
      </c>
      <c r="W592">
        <f t="shared" si="50"/>
        <v>24943.500000000004</v>
      </c>
      <c r="X592" t="s">
        <v>40</v>
      </c>
      <c r="Y592" t="s">
        <v>40</v>
      </c>
      <c r="Z592">
        <v>3093</v>
      </c>
      <c r="AA592">
        <v>3094</v>
      </c>
      <c r="AB592" t="s">
        <v>40</v>
      </c>
      <c r="AC592" t="s">
        <v>40</v>
      </c>
      <c r="AD592" t="s">
        <v>40</v>
      </c>
      <c r="AE592" t="s">
        <v>40</v>
      </c>
      <c r="AF592">
        <v>134</v>
      </c>
      <c r="AH592">
        <v>2020</v>
      </c>
    </row>
    <row r="593" spans="1:34" x14ac:dyDescent="0.25">
      <c r="A593" t="s">
        <v>59</v>
      </c>
      <c r="B593" t="s">
        <v>899</v>
      </c>
      <c r="C593" t="s">
        <v>900</v>
      </c>
      <c r="D593" t="s">
        <v>955</v>
      </c>
      <c r="E593" t="s">
        <v>60</v>
      </c>
      <c r="G593" t="s">
        <v>87</v>
      </c>
      <c r="H593" t="s">
        <v>964</v>
      </c>
      <c r="I593" t="s">
        <v>965</v>
      </c>
      <c r="J593">
        <v>1</v>
      </c>
      <c r="L593" t="s">
        <v>62</v>
      </c>
      <c r="M593" t="s">
        <v>63</v>
      </c>
      <c r="N593">
        <v>4</v>
      </c>
      <c r="O593">
        <v>45</v>
      </c>
      <c r="P593">
        <v>5</v>
      </c>
      <c r="Q593">
        <v>86.76</v>
      </c>
      <c r="R593">
        <f t="shared" si="48"/>
        <v>3.75</v>
      </c>
      <c r="S593">
        <f t="shared" si="46"/>
        <v>325.35000000000002</v>
      </c>
      <c r="T593">
        <v>0</v>
      </c>
      <c r="U593">
        <f t="shared" si="47"/>
        <v>325.35000000000002</v>
      </c>
      <c r="V593">
        <f t="shared" si="49"/>
        <v>325350</v>
      </c>
      <c r="W593">
        <f t="shared" si="50"/>
        <v>27112.5</v>
      </c>
      <c r="X593" t="s">
        <v>40</v>
      </c>
      <c r="Y593" t="s">
        <v>40</v>
      </c>
      <c r="Z593">
        <v>3093</v>
      </c>
      <c r="AA593">
        <v>3094</v>
      </c>
      <c r="AB593" t="s">
        <v>40</v>
      </c>
      <c r="AC593" t="s">
        <v>40</v>
      </c>
      <c r="AD593" t="s">
        <v>40</v>
      </c>
      <c r="AE593" t="s">
        <v>40</v>
      </c>
      <c r="AF593">
        <v>134</v>
      </c>
      <c r="AH593">
        <v>2020</v>
      </c>
    </row>
    <row r="594" spans="1:34" x14ac:dyDescent="0.25">
      <c r="A594" t="s">
        <v>59</v>
      </c>
      <c r="B594" t="s">
        <v>899</v>
      </c>
      <c r="C594" t="s">
        <v>900</v>
      </c>
      <c r="D594" t="s">
        <v>955</v>
      </c>
      <c r="E594" t="s">
        <v>60</v>
      </c>
      <c r="G594" t="s">
        <v>87</v>
      </c>
      <c r="H594" t="s">
        <v>966</v>
      </c>
      <c r="I594" t="s">
        <v>967</v>
      </c>
      <c r="J594">
        <v>1</v>
      </c>
      <c r="L594" t="s">
        <v>62</v>
      </c>
      <c r="M594" t="s">
        <v>63</v>
      </c>
      <c r="N594">
        <v>4</v>
      </c>
      <c r="O594">
        <v>45</v>
      </c>
      <c r="P594">
        <v>5</v>
      </c>
      <c r="Q594">
        <v>86.76</v>
      </c>
      <c r="R594">
        <f t="shared" si="48"/>
        <v>3.75</v>
      </c>
      <c r="S594">
        <f t="shared" si="46"/>
        <v>325.35000000000002</v>
      </c>
      <c r="T594">
        <v>0</v>
      </c>
      <c r="U594">
        <f t="shared" si="47"/>
        <v>325.35000000000002</v>
      </c>
      <c r="V594">
        <f t="shared" si="49"/>
        <v>325350</v>
      </c>
      <c r="W594">
        <f t="shared" si="50"/>
        <v>27112.5</v>
      </c>
      <c r="X594" t="s">
        <v>40</v>
      </c>
      <c r="Y594" t="s">
        <v>40</v>
      </c>
      <c r="Z594">
        <v>3093</v>
      </c>
      <c r="AA594">
        <v>3094</v>
      </c>
      <c r="AB594" t="s">
        <v>40</v>
      </c>
      <c r="AC594" t="s">
        <v>40</v>
      </c>
      <c r="AD594" t="s">
        <v>40</v>
      </c>
      <c r="AE594" t="s">
        <v>40</v>
      </c>
      <c r="AF594">
        <v>134</v>
      </c>
      <c r="AH594">
        <v>2020</v>
      </c>
    </row>
    <row r="595" spans="1:34" x14ac:dyDescent="0.25">
      <c r="A595" t="s">
        <v>59</v>
      </c>
      <c r="B595" t="s">
        <v>899</v>
      </c>
      <c r="C595" t="s">
        <v>900</v>
      </c>
      <c r="D595" t="s">
        <v>955</v>
      </c>
      <c r="E595" t="s">
        <v>60</v>
      </c>
      <c r="G595" t="s">
        <v>87</v>
      </c>
      <c r="H595" t="s">
        <v>968</v>
      </c>
      <c r="I595" t="s">
        <v>969</v>
      </c>
      <c r="J595">
        <v>1</v>
      </c>
      <c r="L595" t="s">
        <v>62</v>
      </c>
      <c r="M595" t="s">
        <v>63</v>
      </c>
      <c r="N595">
        <v>4</v>
      </c>
      <c r="O595">
        <v>45</v>
      </c>
      <c r="P595">
        <v>5</v>
      </c>
      <c r="Q595">
        <v>86.76</v>
      </c>
      <c r="R595">
        <f t="shared" si="48"/>
        <v>3.75</v>
      </c>
      <c r="S595">
        <f t="shared" si="46"/>
        <v>325.35000000000002</v>
      </c>
      <c r="T595">
        <v>0</v>
      </c>
      <c r="U595">
        <f t="shared" si="47"/>
        <v>325.35000000000002</v>
      </c>
      <c r="V595">
        <f t="shared" si="49"/>
        <v>325350</v>
      </c>
      <c r="W595">
        <f t="shared" si="50"/>
        <v>27112.5</v>
      </c>
      <c r="X595" t="s">
        <v>40</v>
      </c>
      <c r="Y595" t="s">
        <v>40</v>
      </c>
      <c r="Z595">
        <v>3093</v>
      </c>
      <c r="AA595">
        <v>3094</v>
      </c>
      <c r="AB595" t="s">
        <v>40</v>
      </c>
      <c r="AC595" t="s">
        <v>40</v>
      </c>
      <c r="AD595" t="s">
        <v>40</v>
      </c>
      <c r="AE595" t="s">
        <v>40</v>
      </c>
      <c r="AF595">
        <v>134</v>
      </c>
      <c r="AH595">
        <v>2020</v>
      </c>
    </row>
    <row r="596" spans="1:34" x14ac:dyDescent="0.25">
      <c r="A596" t="s">
        <v>59</v>
      </c>
      <c r="B596" t="s">
        <v>899</v>
      </c>
      <c r="C596" t="s">
        <v>900</v>
      </c>
      <c r="D596" t="s">
        <v>955</v>
      </c>
      <c r="E596" t="s">
        <v>60</v>
      </c>
      <c r="G596" t="s">
        <v>87</v>
      </c>
      <c r="H596" t="s">
        <v>970</v>
      </c>
      <c r="I596" t="s">
        <v>971</v>
      </c>
      <c r="J596">
        <v>1</v>
      </c>
      <c r="L596" t="s">
        <v>62</v>
      </c>
      <c r="M596" t="s">
        <v>63</v>
      </c>
      <c r="N596">
        <v>4</v>
      </c>
      <c r="O596">
        <v>45</v>
      </c>
      <c r="P596">
        <v>5</v>
      </c>
      <c r="Q596">
        <v>86.76</v>
      </c>
      <c r="R596">
        <f t="shared" si="48"/>
        <v>3.75</v>
      </c>
      <c r="S596">
        <f t="shared" si="46"/>
        <v>325.35000000000002</v>
      </c>
      <c r="T596">
        <v>0</v>
      </c>
      <c r="U596">
        <f t="shared" si="47"/>
        <v>325.35000000000002</v>
      </c>
      <c r="V596">
        <f t="shared" si="49"/>
        <v>325350</v>
      </c>
      <c r="W596">
        <f t="shared" si="50"/>
        <v>27112.5</v>
      </c>
      <c r="X596" t="s">
        <v>40</v>
      </c>
      <c r="Y596" t="s">
        <v>40</v>
      </c>
      <c r="Z596">
        <v>3093</v>
      </c>
      <c r="AA596">
        <v>3094</v>
      </c>
      <c r="AB596" t="s">
        <v>40</v>
      </c>
      <c r="AC596" t="s">
        <v>40</v>
      </c>
      <c r="AD596" t="s">
        <v>40</v>
      </c>
      <c r="AE596" t="s">
        <v>40</v>
      </c>
      <c r="AF596">
        <v>134</v>
      </c>
      <c r="AH596">
        <v>2020</v>
      </c>
    </row>
    <row r="597" spans="1:34" x14ac:dyDescent="0.25">
      <c r="A597" t="s">
        <v>59</v>
      </c>
      <c r="B597" t="s">
        <v>899</v>
      </c>
      <c r="C597" t="s">
        <v>900</v>
      </c>
      <c r="D597" t="s">
        <v>955</v>
      </c>
      <c r="E597" t="s">
        <v>60</v>
      </c>
      <c r="G597" t="s">
        <v>87</v>
      </c>
      <c r="H597" t="s">
        <v>972</v>
      </c>
      <c r="I597" t="s">
        <v>973</v>
      </c>
      <c r="J597">
        <v>1</v>
      </c>
      <c r="L597" t="s">
        <v>62</v>
      </c>
      <c r="M597" t="s">
        <v>63</v>
      </c>
      <c r="N597">
        <v>4</v>
      </c>
      <c r="O597">
        <v>45</v>
      </c>
      <c r="P597">
        <v>10</v>
      </c>
      <c r="Q597">
        <v>86.76</v>
      </c>
      <c r="R597">
        <f t="shared" si="48"/>
        <v>7.5</v>
      </c>
      <c r="S597">
        <f t="shared" si="46"/>
        <v>650.70000000000005</v>
      </c>
      <c r="T597">
        <v>0</v>
      </c>
      <c r="U597">
        <f t="shared" si="47"/>
        <v>650.70000000000005</v>
      </c>
      <c r="V597">
        <f t="shared" si="49"/>
        <v>650700</v>
      </c>
      <c r="W597">
        <f t="shared" si="50"/>
        <v>54225</v>
      </c>
      <c r="X597" t="s">
        <v>40</v>
      </c>
      <c r="Y597" t="s">
        <v>40</v>
      </c>
      <c r="Z597">
        <v>3093</v>
      </c>
      <c r="AA597">
        <v>3094</v>
      </c>
      <c r="AB597" t="s">
        <v>40</v>
      </c>
      <c r="AC597" t="s">
        <v>40</v>
      </c>
      <c r="AD597" t="s">
        <v>40</v>
      </c>
      <c r="AE597" t="s">
        <v>40</v>
      </c>
      <c r="AF597">
        <v>134</v>
      </c>
      <c r="AH597">
        <v>2020</v>
      </c>
    </row>
    <row r="598" spans="1:34" x14ac:dyDescent="0.25">
      <c r="A598" t="s">
        <v>59</v>
      </c>
      <c r="B598" t="s">
        <v>899</v>
      </c>
      <c r="C598" t="s">
        <v>900</v>
      </c>
      <c r="D598" t="s">
        <v>955</v>
      </c>
      <c r="E598" t="s">
        <v>60</v>
      </c>
      <c r="G598" t="s">
        <v>87</v>
      </c>
      <c r="H598" t="s">
        <v>974</v>
      </c>
      <c r="I598" t="s">
        <v>975</v>
      </c>
      <c r="J598">
        <v>1</v>
      </c>
      <c r="L598" t="s">
        <v>62</v>
      </c>
      <c r="M598" t="s">
        <v>76</v>
      </c>
      <c r="N598">
        <v>5</v>
      </c>
      <c r="O598">
        <v>44</v>
      </c>
      <c r="P598">
        <v>7.5</v>
      </c>
      <c r="Q598">
        <v>86.76</v>
      </c>
      <c r="R598">
        <f t="shared" si="48"/>
        <v>5.5</v>
      </c>
      <c r="S598">
        <f t="shared" si="46"/>
        <v>477.18</v>
      </c>
      <c r="T598">
        <v>0</v>
      </c>
      <c r="U598">
        <f t="shared" si="47"/>
        <v>477.18</v>
      </c>
      <c r="V598">
        <f t="shared" si="49"/>
        <v>477180</v>
      </c>
      <c r="W598">
        <f t="shared" si="50"/>
        <v>39765</v>
      </c>
      <c r="X598" t="s">
        <v>40</v>
      </c>
      <c r="Y598" t="s">
        <v>40</v>
      </c>
      <c r="Z598">
        <v>3093</v>
      </c>
      <c r="AA598">
        <v>3094</v>
      </c>
      <c r="AB598" t="s">
        <v>40</v>
      </c>
      <c r="AC598" t="s">
        <v>40</v>
      </c>
      <c r="AD598" t="s">
        <v>40</v>
      </c>
      <c r="AE598" t="s">
        <v>40</v>
      </c>
      <c r="AF598">
        <v>134</v>
      </c>
      <c r="AH598">
        <v>2020</v>
      </c>
    </row>
    <row r="599" spans="1:34" x14ac:dyDescent="0.25">
      <c r="A599" t="s">
        <v>59</v>
      </c>
      <c r="B599" t="s">
        <v>899</v>
      </c>
      <c r="C599" t="s">
        <v>900</v>
      </c>
      <c r="D599" t="s">
        <v>955</v>
      </c>
      <c r="E599" t="s">
        <v>60</v>
      </c>
      <c r="G599" t="s">
        <v>87</v>
      </c>
      <c r="H599" t="s">
        <v>976</v>
      </c>
      <c r="I599" t="s">
        <v>977</v>
      </c>
      <c r="J599">
        <v>1</v>
      </c>
      <c r="L599" t="s">
        <v>62</v>
      </c>
      <c r="M599" t="s">
        <v>76</v>
      </c>
      <c r="N599">
        <v>5</v>
      </c>
      <c r="O599">
        <v>44</v>
      </c>
      <c r="P599">
        <v>7.5</v>
      </c>
      <c r="Q599">
        <v>86.76</v>
      </c>
      <c r="R599">
        <f t="shared" si="48"/>
        <v>5.5</v>
      </c>
      <c r="S599">
        <f t="shared" si="46"/>
        <v>477.18</v>
      </c>
      <c r="T599">
        <v>0</v>
      </c>
      <c r="U599">
        <f t="shared" si="47"/>
        <v>477.18</v>
      </c>
      <c r="V599">
        <f t="shared" si="49"/>
        <v>477180</v>
      </c>
      <c r="W599">
        <f t="shared" si="50"/>
        <v>39765</v>
      </c>
      <c r="X599" t="s">
        <v>40</v>
      </c>
      <c r="Y599" t="s">
        <v>40</v>
      </c>
      <c r="Z599">
        <v>3093</v>
      </c>
      <c r="AA599">
        <v>3094</v>
      </c>
      <c r="AB599" t="s">
        <v>40</v>
      </c>
      <c r="AC599" t="s">
        <v>40</v>
      </c>
      <c r="AD599" t="s">
        <v>40</v>
      </c>
      <c r="AE599" t="s">
        <v>40</v>
      </c>
      <c r="AF599">
        <v>134</v>
      </c>
      <c r="AH599">
        <v>2020</v>
      </c>
    </row>
    <row r="600" spans="1:34" x14ac:dyDescent="0.25">
      <c r="A600" t="s">
        <v>59</v>
      </c>
      <c r="B600" t="s">
        <v>899</v>
      </c>
      <c r="C600" t="s">
        <v>900</v>
      </c>
      <c r="D600" t="s">
        <v>955</v>
      </c>
      <c r="E600" t="s">
        <v>60</v>
      </c>
      <c r="G600" t="s">
        <v>87</v>
      </c>
      <c r="H600" t="s">
        <v>978</v>
      </c>
      <c r="I600" t="s">
        <v>979</v>
      </c>
      <c r="J600">
        <v>1</v>
      </c>
      <c r="L600" t="s">
        <v>124</v>
      </c>
      <c r="M600" t="s">
        <v>76</v>
      </c>
      <c r="N600">
        <v>5</v>
      </c>
      <c r="O600">
        <v>44</v>
      </c>
      <c r="P600">
        <v>7.5</v>
      </c>
      <c r="Q600">
        <v>86.76</v>
      </c>
      <c r="R600">
        <f t="shared" si="48"/>
        <v>5.5</v>
      </c>
      <c r="S600">
        <f t="shared" ref="S600:S663" si="51">Q600*R600</f>
        <v>477.18</v>
      </c>
      <c r="T600">
        <v>0</v>
      </c>
      <c r="U600">
        <f t="shared" ref="U600:U663" si="52">S600+T600</f>
        <v>477.18</v>
      </c>
      <c r="V600">
        <f t="shared" si="49"/>
        <v>477180</v>
      </c>
      <c r="W600">
        <f t="shared" si="50"/>
        <v>39765</v>
      </c>
      <c r="X600" t="s">
        <v>40</v>
      </c>
      <c r="Y600" t="s">
        <v>40</v>
      </c>
      <c r="Z600">
        <v>3093</v>
      </c>
      <c r="AA600">
        <v>3094</v>
      </c>
      <c r="AB600" t="s">
        <v>40</v>
      </c>
      <c r="AC600" t="s">
        <v>40</v>
      </c>
      <c r="AD600" t="s">
        <v>40</v>
      </c>
      <c r="AE600" t="s">
        <v>40</v>
      </c>
      <c r="AF600">
        <v>134</v>
      </c>
      <c r="AH600">
        <v>2020</v>
      </c>
    </row>
    <row r="601" spans="1:34" x14ac:dyDescent="0.25">
      <c r="A601" t="s">
        <v>59</v>
      </c>
      <c r="B601" t="s">
        <v>899</v>
      </c>
      <c r="C601" t="s">
        <v>900</v>
      </c>
      <c r="D601" t="s">
        <v>955</v>
      </c>
      <c r="E601" t="s">
        <v>60</v>
      </c>
      <c r="G601" t="s">
        <v>87</v>
      </c>
      <c r="H601" t="s">
        <v>980</v>
      </c>
      <c r="I601" t="s">
        <v>981</v>
      </c>
      <c r="J601">
        <v>1</v>
      </c>
      <c r="L601" t="s">
        <v>124</v>
      </c>
      <c r="M601" t="s">
        <v>76</v>
      </c>
      <c r="N601">
        <v>5</v>
      </c>
      <c r="O601">
        <v>44</v>
      </c>
      <c r="P601">
        <v>7.5</v>
      </c>
      <c r="Q601">
        <v>86.76</v>
      </c>
      <c r="R601">
        <f t="shared" si="48"/>
        <v>5.5</v>
      </c>
      <c r="S601">
        <f t="shared" si="51"/>
        <v>477.18</v>
      </c>
      <c r="T601">
        <v>0</v>
      </c>
      <c r="U601">
        <f t="shared" si="52"/>
        <v>477.18</v>
      </c>
      <c r="V601">
        <f t="shared" si="49"/>
        <v>477180</v>
      </c>
      <c r="W601">
        <f t="shared" si="50"/>
        <v>39765</v>
      </c>
      <c r="X601" t="s">
        <v>40</v>
      </c>
      <c r="Y601" t="s">
        <v>40</v>
      </c>
      <c r="Z601">
        <v>3093</v>
      </c>
      <c r="AA601">
        <v>3094</v>
      </c>
      <c r="AB601" t="s">
        <v>40</v>
      </c>
      <c r="AC601" t="s">
        <v>40</v>
      </c>
      <c r="AD601" t="s">
        <v>40</v>
      </c>
      <c r="AE601" t="s">
        <v>40</v>
      </c>
      <c r="AF601">
        <v>134</v>
      </c>
      <c r="AH601">
        <v>2020</v>
      </c>
    </row>
    <row r="602" spans="1:34" x14ac:dyDescent="0.25">
      <c r="A602" t="s">
        <v>59</v>
      </c>
      <c r="B602" t="s">
        <v>899</v>
      </c>
      <c r="C602" t="s">
        <v>900</v>
      </c>
      <c r="D602" t="s">
        <v>955</v>
      </c>
      <c r="E602" t="s">
        <v>60</v>
      </c>
      <c r="G602" t="s">
        <v>87</v>
      </c>
      <c r="H602" t="s">
        <v>952</v>
      </c>
      <c r="I602" t="s">
        <v>40</v>
      </c>
      <c r="J602">
        <v>1</v>
      </c>
      <c r="L602" t="s">
        <v>124</v>
      </c>
      <c r="M602" t="s">
        <v>63</v>
      </c>
      <c r="N602">
        <v>6</v>
      </c>
      <c r="O602">
        <v>37</v>
      </c>
      <c r="P602">
        <v>7.5</v>
      </c>
      <c r="Q602">
        <v>86.76</v>
      </c>
      <c r="R602">
        <f t="shared" si="48"/>
        <v>4.625</v>
      </c>
      <c r="S602">
        <f t="shared" si="51"/>
        <v>401.26500000000004</v>
      </c>
      <c r="T602">
        <v>0</v>
      </c>
      <c r="U602">
        <f t="shared" si="52"/>
        <v>401.26500000000004</v>
      </c>
      <c r="V602">
        <f t="shared" si="49"/>
        <v>401265.00000000006</v>
      </c>
      <c r="W602">
        <f t="shared" si="50"/>
        <v>33438.750000000007</v>
      </c>
      <c r="X602" t="s">
        <v>40</v>
      </c>
      <c r="Y602" t="s">
        <v>40</v>
      </c>
      <c r="Z602">
        <v>3093</v>
      </c>
      <c r="AA602">
        <v>3094</v>
      </c>
      <c r="AB602" t="s">
        <v>40</v>
      </c>
      <c r="AC602" t="s">
        <v>40</v>
      </c>
      <c r="AD602" t="s">
        <v>40</v>
      </c>
      <c r="AE602" t="s">
        <v>40</v>
      </c>
      <c r="AF602">
        <v>134</v>
      </c>
      <c r="AH602">
        <v>2020</v>
      </c>
    </row>
    <row r="603" spans="1:34" x14ac:dyDescent="0.25">
      <c r="A603" t="s">
        <v>59</v>
      </c>
      <c r="B603" t="s">
        <v>899</v>
      </c>
      <c r="C603" t="s">
        <v>900</v>
      </c>
      <c r="D603" t="s">
        <v>955</v>
      </c>
      <c r="E603" t="s">
        <v>60</v>
      </c>
      <c r="G603" t="s">
        <v>87</v>
      </c>
      <c r="H603" t="s">
        <v>365</v>
      </c>
      <c r="I603" t="s">
        <v>40</v>
      </c>
      <c r="J603">
        <v>1</v>
      </c>
      <c r="L603" t="s">
        <v>124</v>
      </c>
      <c r="M603" t="s">
        <v>63</v>
      </c>
      <c r="N603">
        <v>6</v>
      </c>
      <c r="O603">
        <v>37</v>
      </c>
      <c r="P603">
        <v>7.5</v>
      </c>
      <c r="Q603">
        <v>86.76</v>
      </c>
      <c r="R603">
        <f t="shared" si="48"/>
        <v>4.625</v>
      </c>
      <c r="S603">
        <f t="shared" si="51"/>
        <v>401.26500000000004</v>
      </c>
      <c r="T603">
        <v>0</v>
      </c>
      <c r="U603">
        <f t="shared" si="52"/>
        <v>401.26500000000004</v>
      </c>
      <c r="V603">
        <f t="shared" si="49"/>
        <v>401265.00000000006</v>
      </c>
      <c r="W603">
        <f t="shared" si="50"/>
        <v>33438.750000000007</v>
      </c>
      <c r="X603" t="s">
        <v>40</v>
      </c>
      <c r="Y603" t="s">
        <v>40</v>
      </c>
      <c r="Z603">
        <v>3093</v>
      </c>
      <c r="AA603">
        <v>3094</v>
      </c>
      <c r="AB603" t="s">
        <v>40</v>
      </c>
      <c r="AC603" t="s">
        <v>40</v>
      </c>
      <c r="AD603" t="s">
        <v>40</v>
      </c>
      <c r="AE603" t="s">
        <v>40</v>
      </c>
      <c r="AF603">
        <v>134</v>
      </c>
      <c r="AH603">
        <v>2020</v>
      </c>
    </row>
    <row r="604" spans="1:34" x14ac:dyDescent="0.25">
      <c r="A604" t="s">
        <v>59</v>
      </c>
      <c r="B604" t="s">
        <v>899</v>
      </c>
      <c r="C604" t="s">
        <v>900</v>
      </c>
      <c r="D604" t="s">
        <v>955</v>
      </c>
      <c r="E604" t="s">
        <v>60</v>
      </c>
      <c r="G604" t="s">
        <v>87</v>
      </c>
      <c r="H604" t="s">
        <v>953</v>
      </c>
      <c r="I604" t="s">
        <v>954</v>
      </c>
      <c r="J604">
        <v>1</v>
      </c>
      <c r="L604" t="s">
        <v>62</v>
      </c>
      <c r="M604" t="s">
        <v>63</v>
      </c>
      <c r="N604">
        <v>6</v>
      </c>
      <c r="O604">
        <v>37</v>
      </c>
      <c r="P604">
        <v>15</v>
      </c>
      <c r="Q604">
        <v>86.76</v>
      </c>
      <c r="R604">
        <f t="shared" si="48"/>
        <v>9.25</v>
      </c>
      <c r="S604">
        <f t="shared" si="51"/>
        <v>802.53000000000009</v>
      </c>
      <c r="T604">
        <v>0</v>
      </c>
      <c r="U604">
        <f t="shared" si="52"/>
        <v>802.53000000000009</v>
      </c>
      <c r="V604">
        <f t="shared" si="49"/>
        <v>802530.00000000012</v>
      </c>
      <c r="W604">
        <f t="shared" si="50"/>
        <v>66877.500000000015</v>
      </c>
      <c r="X604" t="s">
        <v>40</v>
      </c>
      <c r="Y604" t="s">
        <v>40</v>
      </c>
      <c r="Z604">
        <v>3093</v>
      </c>
      <c r="AA604">
        <v>3094</v>
      </c>
      <c r="AB604" t="s">
        <v>40</v>
      </c>
      <c r="AC604" t="s">
        <v>40</v>
      </c>
      <c r="AD604" t="s">
        <v>40</v>
      </c>
      <c r="AE604" t="s">
        <v>40</v>
      </c>
      <c r="AF604">
        <v>134</v>
      </c>
      <c r="AH604">
        <v>2020</v>
      </c>
    </row>
    <row r="605" spans="1:34" x14ac:dyDescent="0.25">
      <c r="A605" t="s">
        <v>36</v>
      </c>
      <c r="B605" t="s">
        <v>899</v>
      </c>
      <c r="C605" t="s">
        <v>982</v>
      </c>
      <c r="D605" t="s">
        <v>982</v>
      </c>
      <c r="E605" t="s">
        <v>40</v>
      </c>
      <c r="G605" t="s">
        <v>87</v>
      </c>
      <c r="H605" t="s">
        <v>726</v>
      </c>
      <c r="I605" t="s">
        <v>40</v>
      </c>
      <c r="J605">
        <v>1</v>
      </c>
      <c r="L605" t="s">
        <v>41</v>
      </c>
      <c r="R605">
        <f t="shared" si="48"/>
        <v>0</v>
      </c>
      <c r="S605">
        <f t="shared" si="51"/>
        <v>0</v>
      </c>
      <c r="T605">
        <v>51.09</v>
      </c>
      <c r="U605">
        <f t="shared" si="52"/>
        <v>51.09</v>
      </c>
      <c r="V605">
        <f t="shared" si="49"/>
        <v>51090</v>
      </c>
      <c r="W605">
        <f t="shared" si="50"/>
        <v>4257.5</v>
      </c>
      <c r="X605" t="s">
        <v>40</v>
      </c>
      <c r="Y605" t="s">
        <v>40</v>
      </c>
      <c r="Z605">
        <v>3093</v>
      </c>
      <c r="AA605">
        <v>3094</v>
      </c>
      <c r="AB605" t="s">
        <v>40</v>
      </c>
      <c r="AC605" t="s">
        <v>40</v>
      </c>
      <c r="AD605" t="s">
        <v>40</v>
      </c>
      <c r="AE605" t="s">
        <v>40</v>
      </c>
      <c r="AF605">
        <v>137</v>
      </c>
      <c r="AH605">
        <v>2020</v>
      </c>
    </row>
    <row r="606" spans="1:34" x14ac:dyDescent="0.25">
      <c r="A606" t="s">
        <v>36</v>
      </c>
      <c r="B606" t="s">
        <v>899</v>
      </c>
      <c r="C606" t="s">
        <v>982</v>
      </c>
      <c r="D606" t="s">
        <v>982</v>
      </c>
      <c r="E606" t="s">
        <v>40</v>
      </c>
      <c r="G606" t="s">
        <v>87</v>
      </c>
      <c r="H606" t="s">
        <v>983</v>
      </c>
      <c r="I606" t="s">
        <v>40</v>
      </c>
      <c r="J606">
        <v>1</v>
      </c>
      <c r="L606" t="s">
        <v>41</v>
      </c>
      <c r="R606">
        <f t="shared" si="48"/>
        <v>0</v>
      </c>
      <c r="S606">
        <f t="shared" si="51"/>
        <v>0</v>
      </c>
      <c r="T606">
        <v>165</v>
      </c>
      <c r="U606">
        <f t="shared" si="52"/>
        <v>165</v>
      </c>
      <c r="V606">
        <f t="shared" si="49"/>
        <v>165000</v>
      </c>
      <c r="W606">
        <f t="shared" si="50"/>
        <v>13750</v>
      </c>
      <c r="X606" t="s">
        <v>40</v>
      </c>
      <c r="Y606" t="s">
        <v>40</v>
      </c>
      <c r="Z606">
        <v>3093</v>
      </c>
      <c r="AA606">
        <v>3094</v>
      </c>
      <c r="AB606" t="s">
        <v>40</v>
      </c>
      <c r="AC606" t="s">
        <v>40</v>
      </c>
      <c r="AD606" t="s">
        <v>40</v>
      </c>
      <c r="AE606" t="s">
        <v>40</v>
      </c>
      <c r="AF606">
        <v>137</v>
      </c>
      <c r="AH606">
        <v>2020</v>
      </c>
    </row>
    <row r="607" spans="1:34" x14ac:dyDescent="0.25">
      <c r="A607" t="s">
        <v>36</v>
      </c>
      <c r="B607" t="s">
        <v>899</v>
      </c>
      <c r="C607" t="s">
        <v>982</v>
      </c>
      <c r="D607" t="s">
        <v>982</v>
      </c>
      <c r="E607" t="s">
        <v>40</v>
      </c>
      <c r="G607" t="s">
        <v>87</v>
      </c>
      <c r="H607" t="s">
        <v>907</v>
      </c>
      <c r="I607" t="s">
        <v>40</v>
      </c>
      <c r="J607">
        <v>1</v>
      </c>
      <c r="L607" t="s">
        <v>878</v>
      </c>
      <c r="R607">
        <f t="shared" si="48"/>
        <v>0</v>
      </c>
      <c r="S607">
        <f t="shared" si="51"/>
        <v>0</v>
      </c>
      <c r="T607">
        <v>50</v>
      </c>
      <c r="U607">
        <f t="shared" si="52"/>
        <v>50</v>
      </c>
      <c r="V607">
        <f t="shared" si="49"/>
        <v>50000</v>
      </c>
      <c r="W607">
        <f t="shared" si="50"/>
        <v>4166.666666666667</v>
      </c>
      <c r="Z607">
        <v>3093</v>
      </c>
      <c r="AA607">
        <v>3094</v>
      </c>
      <c r="AF607">
        <v>137</v>
      </c>
      <c r="AH607">
        <v>2020</v>
      </c>
    </row>
    <row r="608" spans="1:34" x14ac:dyDescent="0.25">
      <c r="A608" t="s">
        <v>36</v>
      </c>
      <c r="B608" t="s">
        <v>899</v>
      </c>
      <c r="C608" t="s">
        <v>982</v>
      </c>
      <c r="D608" t="s">
        <v>982</v>
      </c>
      <c r="E608" t="s">
        <v>40</v>
      </c>
      <c r="G608" t="s">
        <v>87</v>
      </c>
      <c r="H608" t="s">
        <v>984</v>
      </c>
      <c r="I608" t="s">
        <v>40</v>
      </c>
      <c r="J608">
        <v>1</v>
      </c>
      <c r="L608" t="s">
        <v>41</v>
      </c>
      <c r="R608">
        <f t="shared" si="48"/>
        <v>0</v>
      </c>
      <c r="S608">
        <f t="shared" si="51"/>
        <v>0</v>
      </c>
      <c r="T608">
        <v>300</v>
      </c>
      <c r="U608">
        <f t="shared" si="52"/>
        <v>300</v>
      </c>
      <c r="V608">
        <f t="shared" si="49"/>
        <v>300000</v>
      </c>
      <c r="W608">
        <f t="shared" si="50"/>
        <v>25000</v>
      </c>
      <c r="X608" t="s">
        <v>40</v>
      </c>
      <c r="Y608" t="s">
        <v>40</v>
      </c>
      <c r="Z608">
        <v>3093</v>
      </c>
      <c r="AA608">
        <v>3094</v>
      </c>
      <c r="AB608" t="s">
        <v>40</v>
      </c>
      <c r="AC608" t="s">
        <v>40</v>
      </c>
      <c r="AD608" t="s">
        <v>40</v>
      </c>
      <c r="AE608" t="s">
        <v>40</v>
      </c>
      <c r="AF608">
        <v>137</v>
      </c>
      <c r="AH608">
        <v>2020</v>
      </c>
    </row>
    <row r="609" spans="1:34" x14ac:dyDescent="0.25">
      <c r="A609" t="s">
        <v>59</v>
      </c>
      <c r="B609" t="s">
        <v>899</v>
      </c>
      <c r="C609" t="s">
        <v>982</v>
      </c>
      <c r="D609" t="s">
        <v>982</v>
      </c>
      <c r="E609" t="s">
        <v>60</v>
      </c>
      <c r="G609" t="s">
        <v>87</v>
      </c>
      <c r="H609" t="s">
        <v>985</v>
      </c>
      <c r="I609" t="s">
        <v>986</v>
      </c>
      <c r="J609">
        <v>1</v>
      </c>
      <c r="L609" t="s">
        <v>62</v>
      </c>
      <c r="M609" t="s">
        <v>76</v>
      </c>
      <c r="N609">
        <v>1</v>
      </c>
      <c r="O609">
        <v>20</v>
      </c>
      <c r="P609">
        <v>5.5</v>
      </c>
      <c r="Q609">
        <v>79.13</v>
      </c>
      <c r="R609">
        <f t="shared" si="48"/>
        <v>1.8333333333333333</v>
      </c>
      <c r="S609">
        <f t="shared" si="51"/>
        <v>145.07166666666666</v>
      </c>
      <c r="U609">
        <f t="shared" si="52"/>
        <v>145.07166666666666</v>
      </c>
      <c r="V609">
        <f t="shared" si="49"/>
        <v>145071.66666666666</v>
      </c>
      <c r="W609">
        <f t="shared" si="50"/>
        <v>12089.305555555555</v>
      </c>
      <c r="X609" t="s">
        <v>40</v>
      </c>
      <c r="Y609" t="s">
        <v>40</v>
      </c>
      <c r="Z609">
        <v>3093</v>
      </c>
      <c r="AA609">
        <v>3094</v>
      </c>
      <c r="AB609" t="s">
        <v>40</v>
      </c>
      <c r="AC609" t="s">
        <v>40</v>
      </c>
      <c r="AD609" t="s">
        <v>40</v>
      </c>
      <c r="AE609" t="s">
        <v>40</v>
      </c>
      <c r="AF609">
        <v>137</v>
      </c>
      <c r="AH609">
        <v>2020</v>
      </c>
    </row>
    <row r="610" spans="1:34" x14ac:dyDescent="0.25">
      <c r="A610" t="s">
        <v>59</v>
      </c>
      <c r="B610" t="s">
        <v>899</v>
      </c>
      <c r="C610" t="s">
        <v>982</v>
      </c>
      <c r="D610" t="s">
        <v>982</v>
      </c>
      <c r="E610" t="s">
        <v>60</v>
      </c>
      <c r="G610" t="s">
        <v>87</v>
      </c>
      <c r="H610" t="s">
        <v>987</v>
      </c>
      <c r="I610" t="s">
        <v>988</v>
      </c>
      <c r="J610">
        <v>1</v>
      </c>
      <c r="L610" t="s">
        <v>62</v>
      </c>
      <c r="M610" t="s">
        <v>76</v>
      </c>
      <c r="N610">
        <v>1</v>
      </c>
      <c r="O610">
        <v>20</v>
      </c>
      <c r="P610">
        <v>5</v>
      </c>
      <c r="Q610">
        <v>79.13</v>
      </c>
      <c r="R610">
        <f t="shared" ref="R610:R673" si="53">O610*P610/60*J610</f>
        <v>1.6666666666666667</v>
      </c>
      <c r="S610">
        <f t="shared" si="51"/>
        <v>131.88333333333333</v>
      </c>
      <c r="U610">
        <f t="shared" si="52"/>
        <v>131.88333333333333</v>
      </c>
      <c r="V610">
        <f t="shared" si="49"/>
        <v>131883.33333333331</v>
      </c>
      <c r="W610">
        <f t="shared" si="50"/>
        <v>10990.277777777776</v>
      </c>
      <c r="X610" t="s">
        <v>40</v>
      </c>
      <c r="Y610" t="s">
        <v>40</v>
      </c>
      <c r="Z610">
        <v>3093</v>
      </c>
      <c r="AA610">
        <v>3094</v>
      </c>
      <c r="AB610" t="s">
        <v>40</v>
      </c>
      <c r="AC610" t="s">
        <v>40</v>
      </c>
      <c r="AD610" t="s">
        <v>40</v>
      </c>
      <c r="AE610" t="s">
        <v>40</v>
      </c>
      <c r="AF610">
        <v>137</v>
      </c>
      <c r="AH610">
        <v>2020</v>
      </c>
    </row>
    <row r="611" spans="1:34" x14ac:dyDescent="0.25">
      <c r="A611" t="s">
        <v>59</v>
      </c>
      <c r="B611" t="s">
        <v>899</v>
      </c>
      <c r="C611" t="s">
        <v>982</v>
      </c>
      <c r="D611" t="s">
        <v>982</v>
      </c>
      <c r="E611" t="s">
        <v>60</v>
      </c>
      <c r="G611" t="s">
        <v>87</v>
      </c>
      <c r="H611" t="s">
        <v>989</v>
      </c>
      <c r="I611" t="s">
        <v>990</v>
      </c>
      <c r="J611">
        <v>1</v>
      </c>
      <c r="L611" t="s">
        <v>62</v>
      </c>
      <c r="M611" t="s">
        <v>76</v>
      </c>
      <c r="N611">
        <v>1</v>
      </c>
      <c r="O611">
        <v>20</v>
      </c>
      <c r="P611">
        <v>3</v>
      </c>
      <c r="Q611">
        <v>79.13</v>
      </c>
      <c r="R611">
        <f t="shared" si="53"/>
        <v>1</v>
      </c>
      <c r="S611">
        <f t="shared" si="51"/>
        <v>79.13</v>
      </c>
      <c r="U611">
        <f t="shared" si="52"/>
        <v>79.13</v>
      </c>
      <c r="V611">
        <f t="shared" si="49"/>
        <v>79130</v>
      </c>
      <c r="W611">
        <f t="shared" si="50"/>
        <v>6594.166666666667</v>
      </c>
      <c r="X611" t="s">
        <v>40</v>
      </c>
      <c r="Y611" t="s">
        <v>40</v>
      </c>
      <c r="Z611">
        <v>3093</v>
      </c>
      <c r="AA611">
        <v>3094</v>
      </c>
      <c r="AB611" t="s">
        <v>40</v>
      </c>
      <c r="AC611" t="s">
        <v>40</v>
      </c>
      <c r="AD611" t="s">
        <v>40</v>
      </c>
      <c r="AE611" t="s">
        <v>40</v>
      </c>
      <c r="AF611">
        <v>137</v>
      </c>
      <c r="AH611">
        <v>2020</v>
      </c>
    </row>
    <row r="612" spans="1:34" x14ac:dyDescent="0.25">
      <c r="A612" t="s">
        <v>59</v>
      </c>
      <c r="B612" t="s">
        <v>899</v>
      </c>
      <c r="C612" t="s">
        <v>982</v>
      </c>
      <c r="D612" t="s">
        <v>982</v>
      </c>
      <c r="E612" t="s">
        <v>60</v>
      </c>
      <c r="G612" t="s">
        <v>87</v>
      </c>
      <c r="H612" t="s">
        <v>991</v>
      </c>
      <c r="I612" t="s">
        <v>992</v>
      </c>
      <c r="J612">
        <v>1</v>
      </c>
      <c r="L612" t="s">
        <v>62</v>
      </c>
      <c r="M612" t="s">
        <v>76</v>
      </c>
      <c r="N612">
        <v>1</v>
      </c>
      <c r="O612">
        <v>20</v>
      </c>
      <c r="P612">
        <v>4</v>
      </c>
      <c r="Q612">
        <v>79.13</v>
      </c>
      <c r="R612">
        <f t="shared" si="53"/>
        <v>1.3333333333333333</v>
      </c>
      <c r="S612">
        <f t="shared" si="51"/>
        <v>105.50666666666666</v>
      </c>
      <c r="U612">
        <f t="shared" si="52"/>
        <v>105.50666666666666</v>
      </c>
      <c r="V612">
        <f t="shared" si="49"/>
        <v>105506.66666666666</v>
      </c>
      <c r="W612">
        <f t="shared" si="50"/>
        <v>8792.2222222222208</v>
      </c>
      <c r="X612" t="s">
        <v>40</v>
      </c>
      <c r="Y612" t="s">
        <v>40</v>
      </c>
      <c r="Z612">
        <v>3093</v>
      </c>
      <c r="AA612">
        <v>3094</v>
      </c>
      <c r="AB612" t="s">
        <v>40</v>
      </c>
      <c r="AC612" t="s">
        <v>40</v>
      </c>
      <c r="AD612" t="s">
        <v>40</v>
      </c>
      <c r="AE612" t="s">
        <v>40</v>
      </c>
      <c r="AF612">
        <v>137</v>
      </c>
      <c r="AH612">
        <v>2020</v>
      </c>
    </row>
    <row r="613" spans="1:34" x14ac:dyDescent="0.25">
      <c r="A613" t="s">
        <v>59</v>
      </c>
      <c r="B613" t="s">
        <v>899</v>
      </c>
      <c r="C613" t="s">
        <v>982</v>
      </c>
      <c r="D613" t="s">
        <v>982</v>
      </c>
      <c r="E613" t="s">
        <v>60</v>
      </c>
      <c r="G613" t="s">
        <v>87</v>
      </c>
      <c r="H613" t="s">
        <v>993</v>
      </c>
      <c r="I613" t="s">
        <v>994</v>
      </c>
      <c r="J613">
        <v>1</v>
      </c>
      <c r="L613" t="s">
        <v>62</v>
      </c>
      <c r="M613" t="s">
        <v>76</v>
      </c>
      <c r="N613">
        <v>1</v>
      </c>
      <c r="O613">
        <v>20</v>
      </c>
      <c r="P613">
        <v>7.5</v>
      </c>
      <c r="Q613">
        <v>79.13</v>
      </c>
      <c r="R613">
        <f t="shared" si="53"/>
        <v>2.5</v>
      </c>
      <c r="S613">
        <f t="shared" si="51"/>
        <v>197.82499999999999</v>
      </c>
      <c r="U613">
        <f t="shared" si="52"/>
        <v>197.82499999999999</v>
      </c>
      <c r="V613">
        <f t="shared" si="49"/>
        <v>197825</v>
      </c>
      <c r="W613">
        <f t="shared" si="50"/>
        <v>16485.416666666668</v>
      </c>
      <c r="X613" t="s">
        <v>40</v>
      </c>
      <c r="Y613" t="s">
        <v>40</v>
      </c>
      <c r="Z613">
        <v>3093</v>
      </c>
      <c r="AA613">
        <v>3094</v>
      </c>
      <c r="AB613" t="s">
        <v>40</v>
      </c>
      <c r="AC613" t="s">
        <v>40</v>
      </c>
      <c r="AD613" t="s">
        <v>40</v>
      </c>
      <c r="AE613" t="s">
        <v>40</v>
      </c>
      <c r="AF613">
        <v>137</v>
      </c>
      <c r="AH613">
        <v>2020</v>
      </c>
    </row>
    <row r="614" spans="1:34" x14ac:dyDescent="0.25">
      <c r="A614" t="s">
        <v>59</v>
      </c>
      <c r="B614" t="s">
        <v>899</v>
      </c>
      <c r="C614" t="s">
        <v>982</v>
      </c>
      <c r="D614" t="s">
        <v>982</v>
      </c>
      <c r="E614" t="s">
        <v>60</v>
      </c>
      <c r="G614" t="s">
        <v>87</v>
      </c>
      <c r="H614" t="s">
        <v>995</v>
      </c>
      <c r="I614" t="s">
        <v>996</v>
      </c>
      <c r="J614">
        <v>1</v>
      </c>
      <c r="L614" t="s">
        <v>62</v>
      </c>
      <c r="M614" t="s">
        <v>76</v>
      </c>
      <c r="N614">
        <v>1</v>
      </c>
      <c r="O614">
        <v>20</v>
      </c>
      <c r="P614">
        <v>5</v>
      </c>
      <c r="Q614">
        <v>79.13</v>
      </c>
      <c r="R614">
        <f t="shared" si="53"/>
        <v>1.6666666666666667</v>
      </c>
      <c r="S614">
        <f t="shared" si="51"/>
        <v>131.88333333333333</v>
      </c>
      <c r="U614">
        <f t="shared" si="52"/>
        <v>131.88333333333333</v>
      </c>
      <c r="V614">
        <f t="shared" si="49"/>
        <v>131883.33333333331</v>
      </c>
      <c r="W614">
        <f t="shared" si="50"/>
        <v>10990.277777777776</v>
      </c>
      <c r="X614" t="s">
        <v>40</v>
      </c>
      <c r="Y614" t="s">
        <v>40</v>
      </c>
      <c r="Z614">
        <v>3093</v>
      </c>
      <c r="AA614">
        <v>3094</v>
      </c>
      <c r="AB614" t="s">
        <v>40</v>
      </c>
      <c r="AC614" t="s">
        <v>40</v>
      </c>
      <c r="AD614" t="s">
        <v>40</v>
      </c>
      <c r="AE614" t="s">
        <v>40</v>
      </c>
      <c r="AF614">
        <v>137</v>
      </c>
      <c r="AH614">
        <v>2020</v>
      </c>
    </row>
    <row r="615" spans="1:34" x14ac:dyDescent="0.25">
      <c r="A615" t="s">
        <v>59</v>
      </c>
      <c r="B615" t="s">
        <v>899</v>
      </c>
      <c r="C615" t="s">
        <v>982</v>
      </c>
      <c r="D615" t="s">
        <v>982</v>
      </c>
      <c r="E615" t="s">
        <v>60</v>
      </c>
      <c r="G615" t="s">
        <v>87</v>
      </c>
      <c r="H615" t="s">
        <v>985</v>
      </c>
      <c r="I615" t="s">
        <v>986</v>
      </c>
      <c r="J615">
        <v>1</v>
      </c>
      <c r="L615" t="s">
        <v>62</v>
      </c>
      <c r="M615" t="s">
        <v>63</v>
      </c>
      <c r="N615">
        <v>2</v>
      </c>
      <c r="O615">
        <v>16</v>
      </c>
      <c r="P615">
        <v>2</v>
      </c>
      <c r="Q615">
        <v>79.13</v>
      </c>
      <c r="R615">
        <f t="shared" si="53"/>
        <v>0.53333333333333333</v>
      </c>
      <c r="S615">
        <f t="shared" si="51"/>
        <v>42.202666666666666</v>
      </c>
      <c r="U615">
        <f t="shared" si="52"/>
        <v>42.202666666666666</v>
      </c>
      <c r="V615">
        <f t="shared" si="49"/>
        <v>42202.666666666664</v>
      </c>
      <c r="W615">
        <f t="shared" si="50"/>
        <v>3516.8888888888887</v>
      </c>
      <c r="X615" t="s">
        <v>40</v>
      </c>
      <c r="Y615" t="s">
        <v>40</v>
      </c>
      <c r="Z615">
        <v>3093</v>
      </c>
      <c r="AA615">
        <v>3094</v>
      </c>
      <c r="AB615" t="s">
        <v>40</v>
      </c>
      <c r="AC615" t="s">
        <v>40</v>
      </c>
      <c r="AD615" t="s">
        <v>40</v>
      </c>
      <c r="AE615" t="s">
        <v>40</v>
      </c>
      <c r="AF615">
        <v>137</v>
      </c>
      <c r="AH615">
        <v>2020</v>
      </c>
    </row>
    <row r="616" spans="1:34" x14ac:dyDescent="0.25">
      <c r="A616" t="s">
        <v>59</v>
      </c>
      <c r="B616" t="s">
        <v>899</v>
      </c>
      <c r="C616" t="s">
        <v>982</v>
      </c>
      <c r="D616" t="s">
        <v>982</v>
      </c>
      <c r="E616" t="s">
        <v>60</v>
      </c>
      <c r="G616" t="s">
        <v>87</v>
      </c>
      <c r="H616" t="s">
        <v>989</v>
      </c>
      <c r="I616" t="s">
        <v>990</v>
      </c>
      <c r="J616">
        <v>1</v>
      </c>
      <c r="L616" t="s">
        <v>62</v>
      </c>
      <c r="M616" t="s">
        <v>63</v>
      </c>
      <c r="N616">
        <v>2</v>
      </c>
      <c r="O616">
        <v>16</v>
      </c>
      <c r="P616">
        <v>1</v>
      </c>
      <c r="Q616">
        <v>79.13</v>
      </c>
      <c r="R616">
        <f t="shared" si="53"/>
        <v>0.26666666666666666</v>
      </c>
      <c r="S616">
        <f t="shared" si="51"/>
        <v>21.101333333333333</v>
      </c>
      <c r="U616">
        <f t="shared" si="52"/>
        <v>21.101333333333333</v>
      </c>
      <c r="V616">
        <f t="shared" si="49"/>
        <v>21101.333333333332</v>
      </c>
      <c r="W616">
        <f t="shared" si="50"/>
        <v>1758.4444444444443</v>
      </c>
      <c r="X616" t="s">
        <v>40</v>
      </c>
      <c r="Y616" t="s">
        <v>40</v>
      </c>
      <c r="Z616">
        <v>3093</v>
      </c>
      <c r="AA616">
        <v>3094</v>
      </c>
      <c r="AB616" t="s">
        <v>40</v>
      </c>
      <c r="AC616" t="s">
        <v>40</v>
      </c>
      <c r="AD616" t="s">
        <v>40</v>
      </c>
      <c r="AE616" t="s">
        <v>40</v>
      </c>
      <c r="AF616">
        <v>137</v>
      </c>
      <c r="AH616">
        <v>2020</v>
      </c>
    </row>
    <row r="617" spans="1:34" x14ac:dyDescent="0.25">
      <c r="A617" t="s">
        <v>59</v>
      </c>
      <c r="B617" t="s">
        <v>899</v>
      </c>
      <c r="C617" t="s">
        <v>982</v>
      </c>
      <c r="D617" t="s">
        <v>982</v>
      </c>
      <c r="E617" t="s">
        <v>60</v>
      </c>
      <c r="G617" t="s">
        <v>87</v>
      </c>
      <c r="H617" t="s">
        <v>997</v>
      </c>
      <c r="I617" t="s">
        <v>998</v>
      </c>
      <c r="J617">
        <v>1</v>
      </c>
      <c r="L617" t="s">
        <v>62</v>
      </c>
      <c r="M617" t="s">
        <v>63</v>
      </c>
      <c r="N617">
        <v>2</v>
      </c>
      <c r="O617">
        <v>16</v>
      </c>
      <c r="P617">
        <v>7</v>
      </c>
      <c r="Q617">
        <v>79.13</v>
      </c>
      <c r="R617">
        <f t="shared" si="53"/>
        <v>1.8666666666666667</v>
      </c>
      <c r="S617">
        <f t="shared" si="51"/>
        <v>147.70933333333332</v>
      </c>
      <c r="U617">
        <f t="shared" si="52"/>
        <v>147.70933333333332</v>
      </c>
      <c r="V617">
        <f t="shared" si="49"/>
        <v>147709.33333333331</v>
      </c>
      <c r="W617">
        <f t="shared" si="50"/>
        <v>12309.111111111109</v>
      </c>
      <c r="X617" t="s">
        <v>40</v>
      </c>
      <c r="Y617" t="s">
        <v>40</v>
      </c>
      <c r="Z617">
        <v>3093</v>
      </c>
      <c r="AA617">
        <v>3094</v>
      </c>
      <c r="AB617" t="s">
        <v>40</v>
      </c>
      <c r="AC617" t="s">
        <v>40</v>
      </c>
      <c r="AD617" t="s">
        <v>40</v>
      </c>
      <c r="AE617" t="s">
        <v>40</v>
      </c>
      <c r="AF617">
        <v>137</v>
      </c>
      <c r="AH617">
        <v>2020</v>
      </c>
    </row>
    <row r="618" spans="1:34" x14ac:dyDescent="0.25">
      <c r="A618" t="s">
        <v>59</v>
      </c>
      <c r="B618" t="s">
        <v>899</v>
      </c>
      <c r="C618" t="s">
        <v>982</v>
      </c>
      <c r="D618" t="s">
        <v>982</v>
      </c>
      <c r="E618" t="s">
        <v>60</v>
      </c>
      <c r="G618" t="s">
        <v>87</v>
      </c>
      <c r="H618" t="s">
        <v>999</v>
      </c>
      <c r="I618" t="s">
        <v>1000</v>
      </c>
      <c r="J618">
        <v>1</v>
      </c>
      <c r="L618" t="s">
        <v>62</v>
      </c>
      <c r="M618" t="s">
        <v>63</v>
      </c>
      <c r="N618">
        <v>2</v>
      </c>
      <c r="O618">
        <v>16</v>
      </c>
      <c r="P618">
        <v>5</v>
      </c>
      <c r="Q618">
        <v>79.13</v>
      </c>
      <c r="R618">
        <f t="shared" si="53"/>
        <v>1.3333333333333333</v>
      </c>
      <c r="S618">
        <f t="shared" si="51"/>
        <v>105.50666666666666</v>
      </c>
      <c r="U618">
        <f t="shared" si="52"/>
        <v>105.50666666666666</v>
      </c>
      <c r="V618">
        <f t="shared" si="49"/>
        <v>105506.66666666666</v>
      </c>
      <c r="W618">
        <f t="shared" si="50"/>
        <v>8792.2222222222208</v>
      </c>
      <c r="X618" t="s">
        <v>40</v>
      </c>
      <c r="Y618" t="s">
        <v>40</v>
      </c>
      <c r="Z618">
        <v>3093</v>
      </c>
      <c r="AA618">
        <v>3094</v>
      </c>
      <c r="AB618" t="s">
        <v>40</v>
      </c>
      <c r="AC618" t="s">
        <v>40</v>
      </c>
      <c r="AD618" t="s">
        <v>40</v>
      </c>
      <c r="AE618" t="s">
        <v>40</v>
      </c>
      <c r="AF618">
        <v>137</v>
      </c>
      <c r="AH618">
        <v>2020</v>
      </c>
    </row>
    <row r="619" spans="1:34" x14ac:dyDescent="0.25">
      <c r="A619" t="s">
        <v>59</v>
      </c>
      <c r="B619" t="s">
        <v>899</v>
      </c>
      <c r="C619" t="s">
        <v>982</v>
      </c>
      <c r="D619" t="s">
        <v>982</v>
      </c>
      <c r="E619" t="s">
        <v>60</v>
      </c>
      <c r="G619" t="s">
        <v>87</v>
      </c>
      <c r="H619" t="s">
        <v>1001</v>
      </c>
      <c r="I619" t="s">
        <v>1002</v>
      </c>
      <c r="J619">
        <v>1</v>
      </c>
      <c r="L619" t="s">
        <v>62</v>
      </c>
      <c r="M619" t="s">
        <v>63</v>
      </c>
      <c r="N619">
        <v>2</v>
      </c>
      <c r="O619">
        <v>16</v>
      </c>
      <c r="P619">
        <v>15</v>
      </c>
      <c r="Q619">
        <v>79.13</v>
      </c>
      <c r="R619">
        <f t="shared" si="53"/>
        <v>4</v>
      </c>
      <c r="S619">
        <f t="shared" si="51"/>
        <v>316.52</v>
      </c>
      <c r="U619">
        <f t="shared" si="52"/>
        <v>316.52</v>
      </c>
      <c r="V619">
        <f t="shared" si="49"/>
        <v>316520</v>
      </c>
      <c r="W619">
        <f t="shared" si="50"/>
        <v>26376.666666666668</v>
      </c>
      <c r="X619" t="s">
        <v>40</v>
      </c>
      <c r="Y619" t="s">
        <v>40</v>
      </c>
      <c r="Z619">
        <v>3093</v>
      </c>
      <c r="AA619">
        <v>3094</v>
      </c>
      <c r="AB619" t="s">
        <v>40</v>
      </c>
      <c r="AC619" t="s">
        <v>40</v>
      </c>
      <c r="AD619" t="s">
        <v>40</v>
      </c>
      <c r="AE619" t="s">
        <v>40</v>
      </c>
      <c r="AF619">
        <v>137</v>
      </c>
      <c r="AH619">
        <v>2020</v>
      </c>
    </row>
    <row r="620" spans="1:34" x14ac:dyDescent="0.25">
      <c r="A620" t="s">
        <v>36</v>
      </c>
      <c r="B620" t="s">
        <v>1009</v>
      </c>
      <c r="C620" t="s">
        <v>1041</v>
      </c>
      <c r="D620" t="s">
        <v>1041</v>
      </c>
      <c r="E620" t="s">
        <v>40</v>
      </c>
      <c r="G620" t="s">
        <v>493</v>
      </c>
      <c r="H620" t="s">
        <v>56</v>
      </c>
      <c r="I620" t="s">
        <v>40</v>
      </c>
      <c r="J620">
        <v>1</v>
      </c>
      <c r="L620" t="s">
        <v>41</v>
      </c>
      <c r="Q620">
        <v>0</v>
      </c>
      <c r="R620">
        <f t="shared" si="53"/>
        <v>0</v>
      </c>
      <c r="S620">
        <f t="shared" si="51"/>
        <v>0</v>
      </c>
      <c r="T620">
        <v>142.66300000000001</v>
      </c>
      <c r="U620">
        <f t="shared" si="52"/>
        <v>142.66300000000001</v>
      </c>
      <c r="V620">
        <f t="shared" si="49"/>
        <v>142663</v>
      </c>
      <c r="W620">
        <f t="shared" si="50"/>
        <v>11888.583333333334</v>
      </c>
      <c r="X620" t="s">
        <v>40</v>
      </c>
      <c r="Y620" t="s">
        <v>40</v>
      </c>
      <c r="Z620">
        <v>3093</v>
      </c>
      <c r="AA620">
        <v>3094</v>
      </c>
      <c r="AB620" t="s">
        <v>40</v>
      </c>
      <c r="AC620" t="s">
        <v>40</v>
      </c>
      <c r="AD620" t="s">
        <v>40</v>
      </c>
      <c r="AE620" t="s">
        <v>40</v>
      </c>
      <c r="AF620">
        <v>122</v>
      </c>
      <c r="AH620">
        <v>2022</v>
      </c>
    </row>
    <row r="621" spans="1:34" x14ac:dyDescent="0.25">
      <c r="A621" t="s">
        <v>36</v>
      </c>
      <c r="B621" t="s">
        <v>1009</v>
      </c>
      <c r="C621" t="s">
        <v>1041</v>
      </c>
      <c r="D621" t="s">
        <v>1041</v>
      </c>
      <c r="E621" t="s">
        <v>40</v>
      </c>
      <c r="G621" t="s">
        <v>493</v>
      </c>
      <c r="H621" t="s">
        <v>1042</v>
      </c>
      <c r="I621" t="s">
        <v>40</v>
      </c>
      <c r="J621">
        <v>1</v>
      </c>
      <c r="L621" t="s">
        <v>41</v>
      </c>
      <c r="Q621">
        <v>0</v>
      </c>
      <c r="R621">
        <f t="shared" si="53"/>
        <v>0</v>
      </c>
      <c r="S621">
        <f t="shared" si="51"/>
        <v>0</v>
      </c>
      <c r="T621">
        <v>383.97699999999998</v>
      </c>
      <c r="U621">
        <f t="shared" si="52"/>
        <v>383.97699999999998</v>
      </c>
      <c r="V621">
        <f t="shared" si="49"/>
        <v>383977</v>
      </c>
      <c r="W621">
        <f t="shared" si="50"/>
        <v>31998.083333333332</v>
      </c>
      <c r="X621" t="s">
        <v>40</v>
      </c>
      <c r="Y621" t="s">
        <v>40</v>
      </c>
      <c r="Z621">
        <v>3093</v>
      </c>
      <c r="AA621">
        <v>3094</v>
      </c>
      <c r="AB621" t="s">
        <v>40</v>
      </c>
      <c r="AC621" t="s">
        <v>40</v>
      </c>
      <c r="AD621" t="s">
        <v>40</v>
      </c>
      <c r="AE621" t="s">
        <v>40</v>
      </c>
      <c r="AF621">
        <v>122</v>
      </c>
      <c r="AH621">
        <v>2022</v>
      </c>
    </row>
    <row r="622" spans="1:34" x14ac:dyDescent="0.25">
      <c r="A622" t="s">
        <v>36</v>
      </c>
      <c r="B622" t="s">
        <v>1009</v>
      </c>
      <c r="C622" t="s">
        <v>1041</v>
      </c>
      <c r="D622" t="s">
        <v>1041</v>
      </c>
      <c r="E622" t="s">
        <v>40</v>
      </c>
      <c r="G622" t="s">
        <v>493</v>
      </c>
      <c r="H622" t="s">
        <v>42</v>
      </c>
      <c r="I622" t="s">
        <v>40</v>
      </c>
      <c r="J622">
        <v>1</v>
      </c>
      <c r="L622" t="s">
        <v>41</v>
      </c>
      <c r="Q622">
        <v>0</v>
      </c>
      <c r="R622">
        <f t="shared" si="53"/>
        <v>0</v>
      </c>
      <c r="S622">
        <f t="shared" si="51"/>
        <v>0</v>
      </c>
      <c r="T622">
        <v>10.8</v>
      </c>
      <c r="U622">
        <f t="shared" si="52"/>
        <v>10.8</v>
      </c>
      <c r="V622">
        <f t="shared" si="49"/>
        <v>10800</v>
      </c>
      <c r="W622">
        <f t="shared" si="50"/>
        <v>900</v>
      </c>
      <c r="X622" t="s">
        <v>40</v>
      </c>
      <c r="Y622" t="s">
        <v>40</v>
      </c>
      <c r="Z622">
        <v>3093</v>
      </c>
      <c r="AA622">
        <v>3094</v>
      </c>
      <c r="AB622" t="s">
        <v>40</v>
      </c>
      <c r="AC622" t="s">
        <v>40</v>
      </c>
      <c r="AD622" t="s">
        <v>40</v>
      </c>
      <c r="AE622" t="s">
        <v>40</v>
      </c>
      <c r="AF622">
        <v>122</v>
      </c>
      <c r="AH622">
        <v>2022</v>
      </c>
    </row>
    <row r="623" spans="1:34" x14ac:dyDescent="0.25">
      <c r="A623" t="s">
        <v>36</v>
      </c>
      <c r="B623" t="s">
        <v>1009</v>
      </c>
      <c r="C623" t="s">
        <v>1041</v>
      </c>
      <c r="D623" t="s">
        <v>1041</v>
      </c>
      <c r="E623" t="s">
        <v>40</v>
      </c>
      <c r="G623" t="s">
        <v>493</v>
      </c>
      <c r="H623" t="s">
        <v>295</v>
      </c>
      <c r="I623" t="s">
        <v>40</v>
      </c>
      <c r="J623">
        <v>1</v>
      </c>
      <c r="L623" t="s">
        <v>41</v>
      </c>
      <c r="Q623">
        <v>0</v>
      </c>
      <c r="R623">
        <f t="shared" si="53"/>
        <v>0</v>
      </c>
      <c r="S623">
        <f t="shared" si="51"/>
        <v>0</v>
      </c>
      <c r="T623">
        <v>182.05099999999999</v>
      </c>
      <c r="U623">
        <f t="shared" si="52"/>
        <v>182.05099999999999</v>
      </c>
      <c r="V623">
        <f t="shared" si="49"/>
        <v>182051</v>
      </c>
      <c r="W623">
        <f t="shared" si="50"/>
        <v>15170.916666666666</v>
      </c>
      <c r="X623" t="s">
        <v>40</v>
      </c>
      <c r="Y623" t="s">
        <v>40</v>
      </c>
      <c r="Z623">
        <v>3093</v>
      </c>
      <c r="AA623">
        <v>3094</v>
      </c>
      <c r="AB623" t="s">
        <v>40</v>
      </c>
      <c r="AC623" t="s">
        <v>40</v>
      </c>
      <c r="AD623" t="s">
        <v>40</v>
      </c>
      <c r="AE623" t="s">
        <v>40</v>
      </c>
      <c r="AF623">
        <v>122</v>
      </c>
      <c r="AH623">
        <v>2022</v>
      </c>
    </row>
    <row r="624" spans="1:34" x14ac:dyDescent="0.25">
      <c r="A624" t="s">
        <v>36</v>
      </c>
      <c r="B624" t="s">
        <v>1009</v>
      </c>
      <c r="C624" t="s">
        <v>1041</v>
      </c>
      <c r="D624" t="s">
        <v>1041</v>
      </c>
      <c r="E624" t="s">
        <v>40</v>
      </c>
      <c r="G624" t="s">
        <v>493</v>
      </c>
      <c r="H624" t="s">
        <v>1012</v>
      </c>
      <c r="I624" t="s">
        <v>40</v>
      </c>
      <c r="J624">
        <v>1</v>
      </c>
      <c r="L624" t="s">
        <v>41</v>
      </c>
      <c r="R624">
        <f t="shared" si="53"/>
        <v>0</v>
      </c>
      <c r="S624">
        <f t="shared" si="51"/>
        <v>0</v>
      </c>
      <c r="T624">
        <v>37.67</v>
      </c>
      <c r="U624">
        <f t="shared" si="52"/>
        <v>37.67</v>
      </c>
      <c r="V624">
        <f t="shared" si="49"/>
        <v>37670</v>
      </c>
      <c r="W624">
        <f t="shared" si="50"/>
        <v>3139.1666666666665</v>
      </c>
      <c r="Z624">
        <v>3093</v>
      </c>
      <c r="AA624">
        <v>3094</v>
      </c>
      <c r="AF624">
        <v>122</v>
      </c>
      <c r="AH624">
        <v>2022</v>
      </c>
    </row>
    <row r="625" spans="1:34" x14ac:dyDescent="0.25">
      <c r="A625" t="s">
        <v>59</v>
      </c>
      <c r="B625" t="s">
        <v>1009</v>
      </c>
      <c r="C625" t="s">
        <v>1041</v>
      </c>
      <c r="D625" t="s">
        <v>1041</v>
      </c>
      <c r="E625" t="s">
        <v>60</v>
      </c>
      <c r="G625" t="s">
        <v>493</v>
      </c>
      <c r="H625" t="s">
        <v>1043</v>
      </c>
      <c r="I625" t="s">
        <v>1044</v>
      </c>
      <c r="J625">
        <v>1</v>
      </c>
      <c r="L625" t="s">
        <v>62</v>
      </c>
      <c r="M625" t="s">
        <v>76</v>
      </c>
      <c r="N625">
        <v>1</v>
      </c>
      <c r="O625">
        <v>22</v>
      </c>
      <c r="P625">
        <v>4</v>
      </c>
      <c r="Q625">
        <v>77</v>
      </c>
      <c r="R625">
        <f t="shared" si="53"/>
        <v>1.4666666666666666</v>
      </c>
      <c r="S625">
        <f t="shared" si="51"/>
        <v>112.93333333333332</v>
      </c>
      <c r="U625">
        <f t="shared" si="52"/>
        <v>112.93333333333332</v>
      </c>
      <c r="V625">
        <f t="shared" si="49"/>
        <v>112933.33333333333</v>
      </c>
      <c r="W625">
        <f t="shared" si="50"/>
        <v>9411.1111111111113</v>
      </c>
      <c r="Z625">
        <v>3093</v>
      </c>
      <c r="AA625">
        <v>3094</v>
      </c>
      <c r="AF625">
        <v>122</v>
      </c>
      <c r="AH625">
        <v>2022</v>
      </c>
    </row>
    <row r="626" spans="1:34" x14ac:dyDescent="0.25">
      <c r="A626" t="s">
        <v>59</v>
      </c>
      <c r="B626" t="s">
        <v>1009</v>
      </c>
      <c r="C626" t="s">
        <v>1041</v>
      </c>
      <c r="D626" t="s">
        <v>1041</v>
      </c>
      <c r="E626" t="s">
        <v>60</v>
      </c>
      <c r="G626" t="s">
        <v>493</v>
      </c>
      <c r="H626" t="s">
        <v>1045</v>
      </c>
      <c r="I626" t="s">
        <v>1046</v>
      </c>
      <c r="J626">
        <v>1</v>
      </c>
      <c r="L626" t="s">
        <v>62</v>
      </c>
      <c r="M626" t="s">
        <v>76</v>
      </c>
      <c r="N626">
        <v>1</v>
      </c>
      <c r="O626">
        <v>22</v>
      </c>
      <c r="P626">
        <v>6</v>
      </c>
      <c r="Q626">
        <v>63</v>
      </c>
      <c r="R626">
        <f t="shared" si="53"/>
        <v>2.2000000000000002</v>
      </c>
      <c r="S626">
        <f t="shared" si="51"/>
        <v>138.60000000000002</v>
      </c>
      <c r="T626">
        <v>0</v>
      </c>
      <c r="U626">
        <f t="shared" si="52"/>
        <v>138.60000000000002</v>
      </c>
      <c r="V626">
        <f t="shared" si="49"/>
        <v>138600.00000000003</v>
      </c>
      <c r="W626">
        <f t="shared" si="50"/>
        <v>11550.000000000002</v>
      </c>
      <c r="X626" t="s">
        <v>40</v>
      </c>
      <c r="Y626" t="s">
        <v>40</v>
      </c>
      <c r="Z626">
        <v>3093</v>
      </c>
      <c r="AA626">
        <v>3094</v>
      </c>
      <c r="AB626" t="s">
        <v>40</v>
      </c>
      <c r="AC626" t="s">
        <v>40</v>
      </c>
      <c r="AD626" t="s">
        <v>40</v>
      </c>
      <c r="AE626" t="s">
        <v>40</v>
      </c>
      <c r="AF626">
        <v>122</v>
      </c>
      <c r="AH626">
        <v>2022</v>
      </c>
    </row>
    <row r="627" spans="1:34" x14ac:dyDescent="0.25">
      <c r="A627" t="s">
        <v>59</v>
      </c>
      <c r="B627" t="s">
        <v>1009</v>
      </c>
      <c r="C627" t="s">
        <v>1041</v>
      </c>
      <c r="D627" t="s">
        <v>1041</v>
      </c>
      <c r="E627" t="s">
        <v>60</v>
      </c>
      <c r="G627" t="s">
        <v>493</v>
      </c>
      <c r="H627" t="s">
        <v>1047</v>
      </c>
      <c r="I627" t="s">
        <v>1048</v>
      </c>
      <c r="J627">
        <v>1</v>
      </c>
      <c r="L627" t="s">
        <v>62</v>
      </c>
      <c r="M627" t="s">
        <v>76</v>
      </c>
      <c r="N627">
        <v>1</v>
      </c>
      <c r="O627">
        <v>22</v>
      </c>
      <c r="P627">
        <v>3</v>
      </c>
      <c r="Q627">
        <v>77</v>
      </c>
      <c r="R627">
        <f t="shared" si="53"/>
        <v>1.1000000000000001</v>
      </c>
      <c r="S627">
        <f t="shared" si="51"/>
        <v>84.7</v>
      </c>
      <c r="U627">
        <f t="shared" si="52"/>
        <v>84.7</v>
      </c>
      <c r="V627">
        <f t="shared" si="49"/>
        <v>84700</v>
      </c>
      <c r="W627">
        <f t="shared" si="50"/>
        <v>7058.333333333333</v>
      </c>
      <c r="Z627">
        <v>3093</v>
      </c>
      <c r="AA627">
        <v>3094</v>
      </c>
      <c r="AF627">
        <v>122</v>
      </c>
      <c r="AH627">
        <v>2022</v>
      </c>
    </row>
    <row r="628" spans="1:34" x14ac:dyDescent="0.25">
      <c r="A628" t="s">
        <v>59</v>
      </c>
      <c r="B628" t="s">
        <v>1009</v>
      </c>
      <c r="C628" t="s">
        <v>1041</v>
      </c>
      <c r="D628" t="s">
        <v>1041</v>
      </c>
      <c r="E628" t="s">
        <v>60</v>
      </c>
      <c r="G628" t="s">
        <v>493</v>
      </c>
      <c r="H628" t="s">
        <v>1049</v>
      </c>
      <c r="I628" t="s">
        <v>1050</v>
      </c>
      <c r="J628">
        <v>1</v>
      </c>
      <c r="L628" t="s">
        <v>62</v>
      </c>
      <c r="M628" t="s">
        <v>76</v>
      </c>
      <c r="N628">
        <v>1</v>
      </c>
      <c r="O628">
        <v>22</v>
      </c>
      <c r="P628">
        <v>3</v>
      </c>
      <c r="Q628">
        <v>77</v>
      </c>
      <c r="R628">
        <f t="shared" si="53"/>
        <v>1.1000000000000001</v>
      </c>
      <c r="S628">
        <f t="shared" si="51"/>
        <v>84.7</v>
      </c>
      <c r="U628">
        <f t="shared" si="52"/>
        <v>84.7</v>
      </c>
      <c r="V628">
        <f t="shared" si="49"/>
        <v>84700</v>
      </c>
      <c r="W628">
        <f t="shared" si="50"/>
        <v>7058.333333333333</v>
      </c>
      <c r="Z628">
        <v>3093</v>
      </c>
      <c r="AA628">
        <v>3094</v>
      </c>
      <c r="AF628">
        <v>122</v>
      </c>
      <c r="AH628">
        <v>2022</v>
      </c>
    </row>
    <row r="629" spans="1:34" x14ac:dyDescent="0.25">
      <c r="A629" t="s">
        <v>59</v>
      </c>
      <c r="B629" t="s">
        <v>1009</v>
      </c>
      <c r="C629" t="s">
        <v>1041</v>
      </c>
      <c r="D629" t="s">
        <v>1041</v>
      </c>
      <c r="E629" t="s">
        <v>60</v>
      </c>
      <c r="G629" t="s">
        <v>493</v>
      </c>
      <c r="H629" t="s">
        <v>1051</v>
      </c>
      <c r="I629" t="s">
        <v>1052</v>
      </c>
      <c r="J629">
        <v>1</v>
      </c>
      <c r="L629" t="s">
        <v>62</v>
      </c>
      <c r="M629" t="s">
        <v>76</v>
      </c>
      <c r="N629">
        <v>1</v>
      </c>
      <c r="O629">
        <v>22</v>
      </c>
      <c r="P629">
        <v>8</v>
      </c>
      <c r="Q629">
        <v>77</v>
      </c>
      <c r="R629">
        <f t="shared" si="53"/>
        <v>2.9333333333333331</v>
      </c>
      <c r="S629">
        <f t="shared" si="51"/>
        <v>225.86666666666665</v>
      </c>
      <c r="U629">
        <f t="shared" si="52"/>
        <v>225.86666666666665</v>
      </c>
      <c r="V629">
        <f t="shared" si="49"/>
        <v>225866.66666666666</v>
      </c>
      <c r="W629">
        <f t="shared" si="50"/>
        <v>18822.222222222223</v>
      </c>
      <c r="Z629">
        <v>3093</v>
      </c>
      <c r="AA629">
        <v>3094</v>
      </c>
      <c r="AF629">
        <v>122</v>
      </c>
      <c r="AH629">
        <v>2022</v>
      </c>
    </row>
    <row r="630" spans="1:34" x14ac:dyDescent="0.25">
      <c r="A630" t="s">
        <v>59</v>
      </c>
      <c r="B630" t="s">
        <v>1009</v>
      </c>
      <c r="C630" t="s">
        <v>1041</v>
      </c>
      <c r="D630" t="s">
        <v>1041</v>
      </c>
      <c r="E630" t="s">
        <v>60</v>
      </c>
      <c r="G630" t="s">
        <v>493</v>
      </c>
      <c r="H630" t="s">
        <v>1053</v>
      </c>
      <c r="I630" t="s">
        <v>1054</v>
      </c>
      <c r="J630">
        <v>1</v>
      </c>
      <c r="L630" t="s">
        <v>62</v>
      </c>
      <c r="M630" t="s">
        <v>76</v>
      </c>
      <c r="N630">
        <v>1</v>
      </c>
      <c r="O630">
        <v>22</v>
      </c>
      <c r="P630">
        <v>6</v>
      </c>
      <c r="Q630">
        <v>63</v>
      </c>
      <c r="R630">
        <f t="shared" si="53"/>
        <v>2.2000000000000002</v>
      </c>
      <c r="S630">
        <f t="shared" si="51"/>
        <v>138.60000000000002</v>
      </c>
      <c r="U630">
        <f t="shared" si="52"/>
        <v>138.60000000000002</v>
      </c>
      <c r="V630">
        <f t="shared" si="49"/>
        <v>138600.00000000003</v>
      </c>
      <c r="W630">
        <f t="shared" si="50"/>
        <v>11550.000000000002</v>
      </c>
      <c r="Z630">
        <v>3093</v>
      </c>
      <c r="AA630">
        <v>3094</v>
      </c>
      <c r="AF630">
        <v>122</v>
      </c>
      <c r="AH630">
        <v>2022</v>
      </c>
    </row>
    <row r="631" spans="1:34" x14ac:dyDescent="0.25">
      <c r="A631" t="s">
        <v>59</v>
      </c>
      <c r="B631" t="s">
        <v>1009</v>
      </c>
      <c r="C631" t="s">
        <v>1041</v>
      </c>
      <c r="D631" t="s">
        <v>1041</v>
      </c>
      <c r="E631" t="s">
        <v>60</v>
      </c>
      <c r="G631" t="s">
        <v>493</v>
      </c>
      <c r="H631" t="s">
        <v>365</v>
      </c>
      <c r="I631" t="s">
        <v>40</v>
      </c>
      <c r="J631">
        <v>1</v>
      </c>
      <c r="L631" t="s">
        <v>124</v>
      </c>
      <c r="M631" t="s">
        <v>63</v>
      </c>
      <c r="N631">
        <v>2</v>
      </c>
      <c r="O631">
        <v>20</v>
      </c>
      <c r="P631">
        <v>7.5</v>
      </c>
      <c r="Q631">
        <v>84.932000000000002</v>
      </c>
      <c r="R631">
        <f t="shared" si="53"/>
        <v>2.5</v>
      </c>
      <c r="S631">
        <f t="shared" si="51"/>
        <v>212.33</v>
      </c>
      <c r="U631">
        <f t="shared" si="52"/>
        <v>212.33</v>
      </c>
      <c r="V631">
        <f t="shared" si="49"/>
        <v>212330</v>
      </c>
      <c r="W631">
        <f t="shared" si="50"/>
        <v>17694.166666666668</v>
      </c>
      <c r="Z631">
        <v>3093</v>
      </c>
      <c r="AA631">
        <v>3094</v>
      </c>
      <c r="AF631">
        <v>122</v>
      </c>
      <c r="AH631">
        <v>2022</v>
      </c>
    </row>
    <row r="632" spans="1:34" x14ac:dyDescent="0.25">
      <c r="A632" t="s">
        <v>59</v>
      </c>
      <c r="B632" t="s">
        <v>1009</v>
      </c>
      <c r="C632" t="s">
        <v>1041</v>
      </c>
      <c r="D632" t="s">
        <v>1041</v>
      </c>
      <c r="E632" t="s">
        <v>60</v>
      </c>
      <c r="G632" t="s">
        <v>493</v>
      </c>
      <c r="H632" t="s">
        <v>1055</v>
      </c>
      <c r="I632" t="s">
        <v>1056</v>
      </c>
      <c r="J632">
        <v>1</v>
      </c>
      <c r="L632" t="s">
        <v>62</v>
      </c>
      <c r="M632" t="s">
        <v>63</v>
      </c>
      <c r="N632">
        <v>2</v>
      </c>
      <c r="O632">
        <v>20</v>
      </c>
      <c r="P632">
        <v>2.5</v>
      </c>
      <c r="Q632">
        <v>77</v>
      </c>
      <c r="R632">
        <f t="shared" si="53"/>
        <v>0.83333333333333337</v>
      </c>
      <c r="S632">
        <f t="shared" si="51"/>
        <v>64.166666666666671</v>
      </c>
      <c r="T632">
        <v>0</v>
      </c>
      <c r="U632">
        <f t="shared" si="52"/>
        <v>64.166666666666671</v>
      </c>
      <c r="V632">
        <f t="shared" si="49"/>
        <v>64166.666666666672</v>
      </c>
      <c r="W632">
        <f t="shared" si="50"/>
        <v>5347.2222222222226</v>
      </c>
      <c r="X632" t="s">
        <v>40</v>
      </c>
      <c r="Y632" t="s">
        <v>40</v>
      </c>
      <c r="Z632">
        <v>3093</v>
      </c>
      <c r="AA632">
        <v>3094</v>
      </c>
      <c r="AB632" t="s">
        <v>40</v>
      </c>
      <c r="AC632" t="s">
        <v>40</v>
      </c>
      <c r="AD632" t="s">
        <v>40</v>
      </c>
      <c r="AE632" t="s">
        <v>40</v>
      </c>
      <c r="AF632">
        <v>122</v>
      </c>
      <c r="AH632">
        <v>2022</v>
      </c>
    </row>
    <row r="633" spans="1:34" x14ac:dyDescent="0.25">
      <c r="A633" t="s">
        <v>59</v>
      </c>
      <c r="B633" t="s">
        <v>1009</v>
      </c>
      <c r="C633" t="s">
        <v>1041</v>
      </c>
      <c r="D633" t="s">
        <v>1041</v>
      </c>
      <c r="E633" t="s">
        <v>60</v>
      </c>
      <c r="G633" t="s">
        <v>493</v>
      </c>
      <c r="H633" t="s">
        <v>1057</v>
      </c>
      <c r="I633" t="s">
        <v>1058</v>
      </c>
      <c r="J633">
        <v>1</v>
      </c>
      <c r="L633" t="s">
        <v>62</v>
      </c>
      <c r="M633" t="s">
        <v>63</v>
      </c>
      <c r="N633">
        <v>2</v>
      </c>
      <c r="O633">
        <v>20</v>
      </c>
      <c r="P633">
        <v>9</v>
      </c>
      <c r="Q633">
        <v>77</v>
      </c>
      <c r="R633">
        <f t="shared" si="53"/>
        <v>3</v>
      </c>
      <c r="S633">
        <f t="shared" si="51"/>
        <v>231</v>
      </c>
      <c r="T633">
        <v>0</v>
      </c>
      <c r="U633">
        <f t="shared" si="52"/>
        <v>231</v>
      </c>
      <c r="V633">
        <f t="shared" si="49"/>
        <v>231000</v>
      </c>
      <c r="W633">
        <f t="shared" si="50"/>
        <v>19250</v>
      </c>
      <c r="X633" t="s">
        <v>40</v>
      </c>
      <c r="Y633" t="s">
        <v>40</v>
      </c>
      <c r="Z633">
        <v>3093</v>
      </c>
      <c r="AA633">
        <v>3094</v>
      </c>
      <c r="AB633" t="s">
        <v>40</v>
      </c>
      <c r="AC633" t="s">
        <v>40</v>
      </c>
      <c r="AD633" t="s">
        <v>40</v>
      </c>
      <c r="AE633" t="s">
        <v>40</v>
      </c>
      <c r="AF633">
        <v>122</v>
      </c>
      <c r="AH633">
        <v>2022</v>
      </c>
    </row>
    <row r="634" spans="1:34" x14ac:dyDescent="0.25">
      <c r="A634" t="s">
        <v>59</v>
      </c>
      <c r="B634" t="s">
        <v>1009</v>
      </c>
      <c r="C634" t="s">
        <v>1041</v>
      </c>
      <c r="D634" t="s">
        <v>1041</v>
      </c>
      <c r="E634" t="s">
        <v>60</v>
      </c>
      <c r="G634" t="s">
        <v>493</v>
      </c>
      <c r="H634" t="s">
        <v>1059</v>
      </c>
      <c r="I634" t="s">
        <v>1060</v>
      </c>
      <c r="J634">
        <v>1</v>
      </c>
      <c r="L634" t="s">
        <v>62</v>
      </c>
      <c r="M634" t="s">
        <v>63</v>
      </c>
      <c r="N634">
        <v>2</v>
      </c>
      <c r="O634">
        <v>20</v>
      </c>
      <c r="P634">
        <v>11</v>
      </c>
      <c r="Q634">
        <v>77</v>
      </c>
      <c r="R634">
        <f t="shared" si="53"/>
        <v>3.6666666666666665</v>
      </c>
      <c r="S634">
        <f t="shared" si="51"/>
        <v>282.33333333333331</v>
      </c>
      <c r="U634">
        <f t="shared" si="52"/>
        <v>282.33333333333331</v>
      </c>
      <c r="V634">
        <f t="shared" si="49"/>
        <v>282333.33333333331</v>
      </c>
      <c r="W634">
        <f t="shared" si="50"/>
        <v>23527.777777777777</v>
      </c>
      <c r="Z634">
        <v>3093</v>
      </c>
      <c r="AA634">
        <v>3094</v>
      </c>
      <c r="AF634">
        <v>122</v>
      </c>
      <c r="AH634">
        <v>2022</v>
      </c>
    </row>
    <row r="635" spans="1:34" x14ac:dyDescent="0.25">
      <c r="A635" t="s">
        <v>59</v>
      </c>
      <c r="B635" t="s">
        <v>1009</v>
      </c>
      <c r="C635" t="s">
        <v>1041</v>
      </c>
      <c r="D635" t="s">
        <v>1041</v>
      </c>
      <c r="E635" t="s">
        <v>60</v>
      </c>
      <c r="G635" t="s">
        <v>493</v>
      </c>
      <c r="H635" t="s">
        <v>1061</v>
      </c>
      <c r="I635" t="s">
        <v>1062</v>
      </c>
      <c r="J635">
        <v>1</v>
      </c>
      <c r="L635" t="s">
        <v>62</v>
      </c>
      <c r="M635" t="s">
        <v>76</v>
      </c>
      <c r="N635">
        <v>3</v>
      </c>
      <c r="O635">
        <v>20</v>
      </c>
      <c r="P635">
        <v>6</v>
      </c>
      <c r="Q635">
        <v>77</v>
      </c>
      <c r="R635">
        <f t="shared" si="53"/>
        <v>2</v>
      </c>
      <c r="S635">
        <f t="shared" si="51"/>
        <v>154</v>
      </c>
      <c r="U635">
        <f t="shared" si="52"/>
        <v>154</v>
      </c>
      <c r="V635">
        <f t="shared" si="49"/>
        <v>154000</v>
      </c>
      <c r="W635">
        <f t="shared" si="50"/>
        <v>12833.333333333334</v>
      </c>
      <c r="Z635">
        <v>3093</v>
      </c>
      <c r="AA635">
        <v>3094</v>
      </c>
      <c r="AF635">
        <v>122</v>
      </c>
      <c r="AH635">
        <v>2022</v>
      </c>
    </row>
    <row r="636" spans="1:34" x14ac:dyDescent="0.25">
      <c r="A636" t="s">
        <v>59</v>
      </c>
      <c r="B636" t="s">
        <v>1009</v>
      </c>
      <c r="C636" t="s">
        <v>1041</v>
      </c>
      <c r="D636" t="s">
        <v>1041</v>
      </c>
      <c r="E636" t="s">
        <v>60</v>
      </c>
      <c r="G636" t="s">
        <v>493</v>
      </c>
      <c r="H636" t="s">
        <v>1063</v>
      </c>
      <c r="I636" t="s">
        <v>1064</v>
      </c>
      <c r="J636">
        <v>1</v>
      </c>
      <c r="L636" t="s">
        <v>62</v>
      </c>
      <c r="M636" t="s">
        <v>76</v>
      </c>
      <c r="N636">
        <v>3</v>
      </c>
      <c r="O636">
        <v>20</v>
      </c>
      <c r="P636">
        <v>6</v>
      </c>
      <c r="Q636">
        <v>77</v>
      </c>
      <c r="R636">
        <f t="shared" si="53"/>
        <v>2</v>
      </c>
      <c r="S636">
        <f t="shared" si="51"/>
        <v>154</v>
      </c>
      <c r="T636">
        <v>0</v>
      </c>
      <c r="U636">
        <f t="shared" si="52"/>
        <v>154</v>
      </c>
      <c r="V636">
        <f t="shared" si="49"/>
        <v>154000</v>
      </c>
      <c r="W636">
        <f t="shared" si="50"/>
        <v>12833.333333333334</v>
      </c>
      <c r="X636" t="s">
        <v>40</v>
      </c>
      <c r="Y636" t="s">
        <v>40</v>
      </c>
      <c r="Z636">
        <v>3093</v>
      </c>
      <c r="AA636">
        <v>3094</v>
      </c>
      <c r="AB636" t="s">
        <v>40</v>
      </c>
      <c r="AC636" t="s">
        <v>40</v>
      </c>
      <c r="AD636" t="s">
        <v>40</v>
      </c>
      <c r="AE636" t="s">
        <v>40</v>
      </c>
      <c r="AF636">
        <v>122</v>
      </c>
      <c r="AH636">
        <v>2022</v>
      </c>
    </row>
    <row r="637" spans="1:34" x14ac:dyDescent="0.25">
      <c r="A637" t="s">
        <v>59</v>
      </c>
      <c r="B637" t="s">
        <v>1009</v>
      </c>
      <c r="C637" t="s">
        <v>1041</v>
      </c>
      <c r="D637" t="s">
        <v>1041</v>
      </c>
      <c r="E637" t="s">
        <v>60</v>
      </c>
      <c r="G637" t="s">
        <v>493</v>
      </c>
      <c r="H637" t="s">
        <v>1065</v>
      </c>
      <c r="I637" t="s">
        <v>1066</v>
      </c>
      <c r="J637">
        <v>1</v>
      </c>
      <c r="L637" t="s">
        <v>62</v>
      </c>
      <c r="M637" t="s">
        <v>76</v>
      </c>
      <c r="N637">
        <v>3</v>
      </c>
      <c r="O637">
        <v>20</v>
      </c>
      <c r="P637">
        <v>18</v>
      </c>
      <c r="Q637">
        <v>77</v>
      </c>
      <c r="R637">
        <f t="shared" si="53"/>
        <v>6</v>
      </c>
      <c r="S637">
        <f t="shared" si="51"/>
        <v>462</v>
      </c>
      <c r="T637">
        <v>0</v>
      </c>
      <c r="U637">
        <f t="shared" si="52"/>
        <v>462</v>
      </c>
      <c r="V637">
        <f t="shared" si="49"/>
        <v>462000</v>
      </c>
      <c r="W637">
        <f t="shared" si="50"/>
        <v>38500</v>
      </c>
      <c r="X637" t="s">
        <v>40</v>
      </c>
      <c r="Y637" t="s">
        <v>40</v>
      </c>
      <c r="Z637">
        <v>3093</v>
      </c>
      <c r="AA637">
        <v>3094</v>
      </c>
      <c r="AB637" t="s">
        <v>40</v>
      </c>
      <c r="AC637" t="s">
        <v>40</v>
      </c>
      <c r="AD637" t="s">
        <v>40</v>
      </c>
      <c r="AE637" t="s">
        <v>40</v>
      </c>
      <c r="AF637">
        <v>122</v>
      </c>
      <c r="AH637">
        <v>2022</v>
      </c>
    </row>
    <row r="638" spans="1:34" x14ac:dyDescent="0.25">
      <c r="A638" t="s">
        <v>59</v>
      </c>
      <c r="B638" t="s">
        <v>1009</v>
      </c>
      <c r="C638" t="s">
        <v>1041</v>
      </c>
      <c r="D638" t="s">
        <v>1041</v>
      </c>
      <c r="E638" t="s">
        <v>60</v>
      </c>
      <c r="G638" t="s">
        <v>493</v>
      </c>
      <c r="H638" t="s">
        <v>1067</v>
      </c>
      <c r="I638" t="s">
        <v>1068</v>
      </c>
      <c r="J638">
        <v>1</v>
      </c>
      <c r="L638" t="s">
        <v>62</v>
      </c>
      <c r="M638" t="s">
        <v>63</v>
      </c>
      <c r="N638">
        <v>4</v>
      </c>
      <c r="O638">
        <v>18</v>
      </c>
      <c r="P638">
        <v>30</v>
      </c>
      <c r="Q638">
        <v>80</v>
      </c>
      <c r="R638">
        <f t="shared" si="53"/>
        <v>9</v>
      </c>
      <c r="S638">
        <f t="shared" si="51"/>
        <v>720</v>
      </c>
      <c r="T638">
        <v>0</v>
      </c>
      <c r="U638">
        <f t="shared" si="52"/>
        <v>720</v>
      </c>
      <c r="V638">
        <f t="shared" si="49"/>
        <v>720000</v>
      </c>
      <c r="W638">
        <f t="shared" si="50"/>
        <v>60000</v>
      </c>
      <c r="X638" t="s">
        <v>40</v>
      </c>
      <c r="Y638" t="s">
        <v>40</v>
      </c>
      <c r="Z638">
        <v>3093</v>
      </c>
      <c r="AA638">
        <v>3094</v>
      </c>
      <c r="AB638" t="s">
        <v>40</v>
      </c>
      <c r="AC638" t="s">
        <v>40</v>
      </c>
      <c r="AD638" t="s">
        <v>40</v>
      </c>
      <c r="AE638" t="s">
        <v>40</v>
      </c>
      <c r="AF638">
        <v>122</v>
      </c>
      <c r="AH638">
        <v>2022</v>
      </c>
    </row>
    <row r="639" spans="1:34" x14ac:dyDescent="0.25">
      <c r="A639" t="s">
        <v>59</v>
      </c>
      <c r="B639" t="s">
        <v>1009</v>
      </c>
      <c r="C639" t="s">
        <v>1041</v>
      </c>
      <c r="D639" t="s">
        <v>1041</v>
      </c>
      <c r="E639" t="s">
        <v>60</v>
      </c>
      <c r="G639" t="s">
        <v>493</v>
      </c>
      <c r="H639" t="s">
        <v>172</v>
      </c>
      <c r="I639" t="s">
        <v>40</v>
      </c>
      <c r="J639">
        <v>1</v>
      </c>
      <c r="L639" t="s">
        <v>124</v>
      </c>
      <c r="M639" t="s">
        <v>40</v>
      </c>
      <c r="P639">
        <v>60</v>
      </c>
      <c r="Q639">
        <v>13.39</v>
      </c>
      <c r="R639">
        <f t="shared" si="53"/>
        <v>0</v>
      </c>
      <c r="S639">
        <f t="shared" si="51"/>
        <v>0</v>
      </c>
      <c r="T639">
        <v>0</v>
      </c>
      <c r="U639">
        <f t="shared" si="52"/>
        <v>0</v>
      </c>
      <c r="V639">
        <f t="shared" si="49"/>
        <v>0</v>
      </c>
      <c r="W639">
        <f t="shared" si="50"/>
        <v>0</v>
      </c>
      <c r="X639" t="s">
        <v>40</v>
      </c>
      <c r="Y639" t="s">
        <v>40</v>
      </c>
      <c r="Z639">
        <v>3093</v>
      </c>
      <c r="AA639">
        <v>3094</v>
      </c>
      <c r="AB639" t="s">
        <v>40</v>
      </c>
      <c r="AC639" t="s">
        <v>40</v>
      </c>
      <c r="AD639" t="s">
        <v>40</v>
      </c>
      <c r="AE639" t="s">
        <v>40</v>
      </c>
      <c r="AF639">
        <v>122</v>
      </c>
      <c r="AH639">
        <v>2022</v>
      </c>
    </row>
    <row r="640" spans="1:34" x14ac:dyDescent="0.25">
      <c r="A640" t="s">
        <v>59</v>
      </c>
      <c r="B640" t="s">
        <v>1009</v>
      </c>
      <c r="C640" t="s">
        <v>1041</v>
      </c>
      <c r="D640" t="s">
        <v>1041</v>
      </c>
      <c r="E640" t="s">
        <v>298</v>
      </c>
      <c r="G640" t="s">
        <v>493</v>
      </c>
      <c r="H640" t="s">
        <v>1043</v>
      </c>
      <c r="I640" t="s">
        <v>1044</v>
      </c>
      <c r="J640">
        <v>1</v>
      </c>
      <c r="L640" t="s">
        <v>62</v>
      </c>
      <c r="M640" t="s">
        <v>76</v>
      </c>
      <c r="N640">
        <v>1</v>
      </c>
      <c r="O640">
        <v>8</v>
      </c>
      <c r="P640">
        <v>4</v>
      </c>
      <c r="Q640">
        <v>77</v>
      </c>
      <c r="R640">
        <f t="shared" si="53"/>
        <v>0.53333333333333333</v>
      </c>
      <c r="S640">
        <f t="shared" si="51"/>
        <v>41.066666666666663</v>
      </c>
      <c r="U640">
        <f t="shared" si="52"/>
        <v>41.066666666666663</v>
      </c>
      <c r="V640">
        <f t="shared" si="49"/>
        <v>41066.666666666664</v>
      </c>
      <c r="W640">
        <f t="shared" si="50"/>
        <v>3422.2222222222222</v>
      </c>
      <c r="Z640">
        <v>3093</v>
      </c>
      <c r="AA640">
        <v>3094</v>
      </c>
      <c r="AF640">
        <v>122</v>
      </c>
      <c r="AH640">
        <v>2022</v>
      </c>
    </row>
    <row r="641" spans="1:34" x14ac:dyDescent="0.25">
      <c r="A641" t="s">
        <v>59</v>
      </c>
      <c r="B641" t="s">
        <v>1009</v>
      </c>
      <c r="C641" t="s">
        <v>1041</v>
      </c>
      <c r="D641" t="s">
        <v>1041</v>
      </c>
      <c r="E641" t="s">
        <v>298</v>
      </c>
      <c r="G641" t="s">
        <v>493</v>
      </c>
      <c r="H641" t="s">
        <v>1045</v>
      </c>
      <c r="I641" t="s">
        <v>1046</v>
      </c>
      <c r="J641">
        <v>1</v>
      </c>
      <c r="L641" t="s">
        <v>62</v>
      </c>
      <c r="M641" t="s">
        <v>76</v>
      </c>
      <c r="N641">
        <v>1</v>
      </c>
      <c r="O641">
        <v>8</v>
      </c>
      <c r="P641">
        <v>6</v>
      </c>
      <c r="Q641">
        <v>63</v>
      </c>
      <c r="R641">
        <f t="shared" si="53"/>
        <v>0.8</v>
      </c>
      <c r="S641">
        <f t="shared" si="51"/>
        <v>50.400000000000006</v>
      </c>
      <c r="U641">
        <f t="shared" si="52"/>
        <v>50.400000000000006</v>
      </c>
      <c r="V641">
        <f t="shared" si="49"/>
        <v>50400.000000000007</v>
      </c>
      <c r="W641">
        <f t="shared" si="50"/>
        <v>4200.0000000000009</v>
      </c>
      <c r="X641" t="s">
        <v>40</v>
      </c>
      <c r="Y641" t="s">
        <v>40</v>
      </c>
      <c r="Z641">
        <v>3093</v>
      </c>
      <c r="AA641">
        <v>3094</v>
      </c>
      <c r="AB641" t="s">
        <v>40</v>
      </c>
      <c r="AC641" t="s">
        <v>40</v>
      </c>
      <c r="AD641" t="s">
        <v>40</v>
      </c>
      <c r="AE641" t="s">
        <v>40</v>
      </c>
      <c r="AF641">
        <v>122</v>
      </c>
      <c r="AH641">
        <v>2022</v>
      </c>
    </row>
    <row r="642" spans="1:34" x14ac:dyDescent="0.25">
      <c r="A642" t="s">
        <v>59</v>
      </c>
      <c r="B642" t="s">
        <v>1009</v>
      </c>
      <c r="C642" t="s">
        <v>1041</v>
      </c>
      <c r="D642" t="s">
        <v>1041</v>
      </c>
      <c r="E642" t="s">
        <v>298</v>
      </c>
      <c r="G642" t="s">
        <v>493</v>
      </c>
      <c r="H642" t="s">
        <v>1047</v>
      </c>
      <c r="I642" t="s">
        <v>1048</v>
      </c>
      <c r="J642">
        <v>1</v>
      </c>
      <c r="L642" t="s">
        <v>62</v>
      </c>
      <c r="M642" t="s">
        <v>76</v>
      </c>
      <c r="N642">
        <v>1</v>
      </c>
      <c r="O642">
        <v>8</v>
      </c>
      <c r="P642">
        <v>3</v>
      </c>
      <c r="Q642">
        <v>77</v>
      </c>
      <c r="R642">
        <f t="shared" si="53"/>
        <v>0.4</v>
      </c>
      <c r="S642">
        <f t="shared" si="51"/>
        <v>30.8</v>
      </c>
      <c r="U642">
        <f t="shared" si="52"/>
        <v>30.8</v>
      </c>
      <c r="V642">
        <f t="shared" ref="V642:V705" si="54">U642*1000</f>
        <v>30800</v>
      </c>
      <c r="W642">
        <f t="shared" ref="W642:W705" si="55">V642/12</f>
        <v>2566.6666666666665</v>
      </c>
      <c r="Z642">
        <v>3093</v>
      </c>
      <c r="AA642">
        <v>3094</v>
      </c>
      <c r="AF642">
        <v>122</v>
      </c>
      <c r="AH642">
        <v>2022</v>
      </c>
    </row>
    <row r="643" spans="1:34" x14ac:dyDescent="0.25">
      <c r="A643" t="s">
        <v>59</v>
      </c>
      <c r="B643" t="s">
        <v>1009</v>
      </c>
      <c r="C643" t="s">
        <v>1041</v>
      </c>
      <c r="D643" t="s">
        <v>1041</v>
      </c>
      <c r="E643" t="s">
        <v>298</v>
      </c>
      <c r="G643" t="s">
        <v>493</v>
      </c>
      <c r="H643" t="s">
        <v>1049</v>
      </c>
      <c r="I643" t="s">
        <v>1050</v>
      </c>
      <c r="J643">
        <v>1</v>
      </c>
      <c r="L643" t="s">
        <v>62</v>
      </c>
      <c r="M643" t="s">
        <v>76</v>
      </c>
      <c r="N643">
        <v>1</v>
      </c>
      <c r="O643">
        <v>8</v>
      </c>
      <c r="P643">
        <v>3</v>
      </c>
      <c r="Q643">
        <v>77</v>
      </c>
      <c r="R643">
        <f t="shared" si="53"/>
        <v>0.4</v>
      </c>
      <c r="S643">
        <f t="shared" si="51"/>
        <v>30.8</v>
      </c>
      <c r="U643">
        <f t="shared" si="52"/>
        <v>30.8</v>
      </c>
      <c r="V643">
        <f t="shared" si="54"/>
        <v>30800</v>
      </c>
      <c r="W643">
        <f t="shared" si="55"/>
        <v>2566.6666666666665</v>
      </c>
      <c r="Z643">
        <v>3093</v>
      </c>
      <c r="AA643">
        <v>3094</v>
      </c>
      <c r="AF643">
        <v>122</v>
      </c>
      <c r="AH643">
        <v>2022</v>
      </c>
    </row>
    <row r="644" spans="1:34" x14ac:dyDescent="0.25">
      <c r="A644" t="s">
        <v>59</v>
      </c>
      <c r="B644" t="s">
        <v>1009</v>
      </c>
      <c r="C644" t="s">
        <v>1041</v>
      </c>
      <c r="D644" t="s">
        <v>1041</v>
      </c>
      <c r="E644" t="s">
        <v>298</v>
      </c>
      <c r="G644" t="s">
        <v>493</v>
      </c>
      <c r="H644" t="s">
        <v>1051</v>
      </c>
      <c r="I644" t="s">
        <v>1052</v>
      </c>
      <c r="J644">
        <v>1</v>
      </c>
      <c r="L644" t="s">
        <v>62</v>
      </c>
      <c r="M644" t="s">
        <v>76</v>
      </c>
      <c r="N644">
        <v>1</v>
      </c>
      <c r="O644">
        <v>8</v>
      </c>
      <c r="P644">
        <v>8</v>
      </c>
      <c r="Q644">
        <v>77</v>
      </c>
      <c r="R644">
        <f t="shared" si="53"/>
        <v>1.0666666666666667</v>
      </c>
      <c r="S644">
        <f t="shared" si="51"/>
        <v>82.133333333333326</v>
      </c>
      <c r="U644">
        <f t="shared" si="52"/>
        <v>82.133333333333326</v>
      </c>
      <c r="V644">
        <f t="shared" si="54"/>
        <v>82133.333333333328</v>
      </c>
      <c r="W644">
        <f t="shared" si="55"/>
        <v>6844.4444444444443</v>
      </c>
      <c r="Z644">
        <v>3093</v>
      </c>
      <c r="AA644">
        <v>3094</v>
      </c>
      <c r="AF644">
        <v>122</v>
      </c>
      <c r="AH644">
        <v>2022</v>
      </c>
    </row>
    <row r="645" spans="1:34" x14ac:dyDescent="0.25">
      <c r="A645" t="s">
        <v>59</v>
      </c>
      <c r="B645" t="s">
        <v>1009</v>
      </c>
      <c r="C645" t="s">
        <v>1041</v>
      </c>
      <c r="D645" t="s">
        <v>1041</v>
      </c>
      <c r="E645" t="s">
        <v>298</v>
      </c>
      <c r="G645" t="s">
        <v>493</v>
      </c>
      <c r="H645" t="s">
        <v>1053</v>
      </c>
      <c r="I645" t="s">
        <v>1054</v>
      </c>
      <c r="J645">
        <v>1</v>
      </c>
      <c r="L645" t="s">
        <v>62</v>
      </c>
      <c r="M645" t="s">
        <v>76</v>
      </c>
      <c r="N645">
        <v>1</v>
      </c>
      <c r="O645">
        <v>8</v>
      </c>
      <c r="P645">
        <v>6</v>
      </c>
      <c r="Q645">
        <v>63</v>
      </c>
      <c r="R645">
        <f t="shared" si="53"/>
        <v>0.8</v>
      </c>
      <c r="S645">
        <f t="shared" si="51"/>
        <v>50.400000000000006</v>
      </c>
      <c r="U645">
        <f t="shared" si="52"/>
        <v>50.400000000000006</v>
      </c>
      <c r="V645">
        <f t="shared" si="54"/>
        <v>50400.000000000007</v>
      </c>
      <c r="W645">
        <f t="shared" si="55"/>
        <v>4200.0000000000009</v>
      </c>
      <c r="Z645">
        <v>3093</v>
      </c>
      <c r="AA645">
        <v>3094</v>
      </c>
      <c r="AF645">
        <v>122</v>
      </c>
      <c r="AH645">
        <v>2022</v>
      </c>
    </row>
    <row r="646" spans="1:34" x14ac:dyDescent="0.25">
      <c r="A646" t="s">
        <v>59</v>
      </c>
      <c r="B646" t="s">
        <v>1009</v>
      </c>
      <c r="C646" t="s">
        <v>1041</v>
      </c>
      <c r="D646" t="s">
        <v>1041</v>
      </c>
      <c r="E646" t="s">
        <v>298</v>
      </c>
      <c r="G646" t="s">
        <v>493</v>
      </c>
      <c r="H646" t="s">
        <v>365</v>
      </c>
      <c r="I646" t="s">
        <v>40</v>
      </c>
      <c r="J646">
        <v>1</v>
      </c>
      <c r="L646" t="s">
        <v>124</v>
      </c>
      <c r="M646" t="s">
        <v>63</v>
      </c>
      <c r="N646">
        <v>2</v>
      </c>
      <c r="O646">
        <v>5</v>
      </c>
      <c r="P646">
        <v>7.5</v>
      </c>
      <c r="Q646">
        <v>84.932000000000002</v>
      </c>
      <c r="R646">
        <f t="shared" si="53"/>
        <v>0.625</v>
      </c>
      <c r="S646">
        <f t="shared" si="51"/>
        <v>53.082500000000003</v>
      </c>
      <c r="U646">
        <f t="shared" si="52"/>
        <v>53.082500000000003</v>
      </c>
      <c r="V646">
        <f t="shared" si="54"/>
        <v>53082.5</v>
      </c>
      <c r="W646">
        <f t="shared" si="55"/>
        <v>4423.541666666667</v>
      </c>
      <c r="X646" t="s">
        <v>40</v>
      </c>
      <c r="Y646" t="s">
        <v>40</v>
      </c>
      <c r="Z646">
        <v>3093</v>
      </c>
      <c r="AA646">
        <v>3094</v>
      </c>
      <c r="AB646" t="s">
        <v>40</v>
      </c>
      <c r="AC646" t="s">
        <v>40</v>
      </c>
      <c r="AD646" t="s">
        <v>40</v>
      </c>
      <c r="AE646" t="s">
        <v>40</v>
      </c>
      <c r="AF646">
        <v>122</v>
      </c>
      <c r="AH646">
        <v>2022</v>
      </c>
    </row>
    <row r="647" spans="1:34" x14ac:dyDescent="0.25">
      <c r="A647" t="s">
        <v>59</v>
      </c>
      <c r="B647" t="s">
        <v>1009</v>
      </c>
      <c r="C647" t="s">
        <v>1041</v>
      </c>
      <c r="D647" t="s">
        <v>1041</v>
      </c>
      <c r="E647" t="s">
        <v>298</v>
      </c>
      <c r="G647" t="s">
        <v>493</v>
      </c>
      <c r="H647" t="s">
        <v>1055</v>
      </c>
      <c r="I647" t="s">
        <v>1056</v>
      </c>
      <c r="J647">
        <v>1</v>
      </c>
      <c r="L647" t="s">
        <v>62</v>
      </c>
      <c r="M647" t="s">
        <v>63</v>
      </c>
      <c r="N647">
        <v>2</v>
      </c>
      <c r="O647">
        <v>5</v>
      </c>
      <c r="P647">
        <v>2.5</v>
      </c>
      <c r="Q647">
        <v>77</v>
      </c>
      <c r="R647">
        <f t="shared" si="53"/>
        <v>0.20833333333333334</v>
      </c>
      <c r="S647">
        <f t="shared" si="51"/>
        <v>16.041666666666668</v>
      </c>
      <c r="U647">
        <f t="shared" si="52"/>
        <v>16.041666666666668</v>
      </c>
      <c r="V647">
        <f t="shared" si="54"/>
        <v>16041.666666666668</v>
      </c>
      <c r="W647">
        <f t="shared" si="55"/>
        <v>1336.8055555555557</v>
      </c>
      <c r="Z647">
        <v>3093</v>
      </c>
      <c r="AA647">
        <v>3094</v>
      </c>
      <c r="AF647">
        <v>122</v>
      </c>
      <c r="AH647">
        <v>2022</v>
      </c>
    </row>
    <row r="648" spans="1:34" x14ac:dyDescent="0.25">
      <c r="A648" t="s">
        <v>59</v>
      </c>
      <c r="B648" t="s">
        <v>1009</v>
      </c>
      <c r="C648" t="s">
        <v>1041</v>
      </c>
      <c r="D648" t="s">
        <v>1041</v>
      </c>
      <c r="E648" t="s">
        <v>298</v>
      </c>
      <c r="G648" t="s">
        <v>493</v>
      </c>
      <c r="H648" t="s">
        <v>1057</v>
      </c>
      <c r="I648" t="s">
        <v>1058</v>
      </c>
      <c r="J648">
        <v>1</v>
      </c>
      <c r="L648" t="s">
        <v>62</v>
      </c>
      <c r="M648" t="s">
        <v>63</v>
      </c>
      <c r="N648">
        <v>2</v>
      </c>
      <c r="O648">
        <v>5</v>
      </c>
      <c r="P648">
        <v>9</v>
      </c>
      <c r="Q648">
        <v>77</v>
      </c>
      <c r="R648">
        <f t="shared" si="53"/>
        <v>0.75</v>
      </c>
      <c r="S648">
        <f t="shared" si="51"/>
        <v>57.75</v>
      </c>
      <c r="U648">
        <f t="shared" si="52"/>
        <v>57.75</v>
      </c>
      <c r="V648">
        <f t="shared" si="54"/>
        <v>57750</v>
      </c>
      <c r="W648">
        <f t="shared" si="55"/>
        <v>4812.5</v>
      </c>
      <c r="Z648">
        <v>3093</v>
      </c>
      <c r="AA648">
        <v>3094</v>
      </c>
      <c r="AF648">
        <v>122</v>
      </c>
      <c r="AH648">
        <v>2022</v>
      </c>
    </row>
    <row r="649" spans="1:34" x14ac:dyDescent="0.25">
      <c r="A649" t="s">
        <v>59</v>
      </c>
      <c r="B649" t="s">
        <v>1009</v>
      </c>
      <c r="C649" t="s">
        <v>1041</v>
      </c>
      <c r="D649" t="s">
        <v>1041</v>
      </c>
      <c r="E649" t="s">
        <v>298</v>
      </c>
      <c r="G649" t="s">
        <v>493</v>
      </c>
      <c r="H649" t="s">
        <v>1059</v>
      </c>
      <c r="I649" t="s">
        <v>1060</v>
      </c>
      <c r="J649">
        <v>1</v>
      </c>
      <c r="L649" t="s">
        <v>62</v>
      </c>
      <c r="M649" t="s">
        <v>63</v>
      </c>
      <c r="N649">
        <v>2</v>
      </c>
      <c r="O649">
        <v>5</v>
      </c>
      <c r="P649">
        <v>11</v>
      </c>
      <c r="Q649">
        <v>77</v>
      </c>
      <c r="R649">
        <f t="shared" si="53"/>
        <v>0.91666666666666663</v>
      </c>
      <c r="S649">
        <f t="shared" si="51"/>
        <v>70.583333333333329</v>
      </c>
      <c r="U649">
        <f t="shared" si="52"/>
        <v>70.583333333333329</v>
      </c>
      <c r="V649">
        <f t="shared" si="54"/>
        <v>70583.333333333328</v>
      </c>
      <c r="W649">
        <f t="shared" si="55"/>
        <v>5881.9444444444443</v>
      </c>
      <c r="Z649">
        <v>3093</v>
      </c>
      <c r="AA649">
        <v>3094</v>
      </c>
      <c r="AF649">
        <v>122</v>
      </c>
      <c r="AH649">
        <v>2022</v>
      </c>
    </row>
    <row r="650" spans="1:34" x14ac:dyDescent="0.25">
      <c r="A650" t="s">
        <v>59</v>
      </c>
      <c r="B650" t="s">
        <v>1009</v>
      </c>
      <c r="C650" t="s">
        <v>1041</v>
      </c>
      <c r="D650" t="s">
        <v>1041</v>
      </c>
      <c r="E650" t="s">
        <v>298</v>
      </c>
      <c r="G650" t="s">
        <v>493</v>
      </c>
      <c r="H650" t="s">
        <v>1061</v>
      </c>
      <c r="I650" t="s">
        <v>1062</v>
      </c>
      <c r="J650">
        <v>1</v>
      </c>
      <c r="L650" t="s">
        <v>62</v>
      </c>
      <c r="M650" t="s">
        <v>76</v>
      </c>
      <c r="N650">
        <v>3</v>
      </c>
      <c r="O650">
        <v>5</v>
      </c>
      <c r="P650">
        <v>6</v>
      </c>
      <c r="Q650">
        <v>77</v>
      </c>
      <c r="R650">
        <f t="shared" si="53"/>
        <v>0.5</v>
      </c>
      <c r="S650">
        <f t="shared" si="51"/>
        <v>38.5</v>
      </c>
      <c r="U650">
        <f t="shared" si="52"/>
        <v>38.5</v>
      </c>
      <c r="V650">
        <f t="shared" si="54"/>
        <v>38500</v>
      </c>
      <c r="W650">
        <f t="shared" si="55"/>
        <v>3208.3333333333335</v>
      </c>
      <c r="X650" t="s">
        <v>40</v>
      </c>
      <c r="Y650" t="s">
        <v>40</v>
      </c>
      <c r="Z650">
        <v>3093</v>
      </c>
      <c r="AA650">
        <v>3094</v>
      </c>
      <c r="AB650" t="s">
        <v>40</v>
      </c>
      <c r="AC650" t="s">
        <v>40</v>
      </c>
      <c r="AD650" t="s">
        <v>40</v>
      </c>
      <c r="AE650" t="s">
        <v>40</v>
      </c>
      <c r="AF650">
        <v>122</v>
      </c>
      <c r="AH650">
        <v>2022</v>
      </c>
    </row>
    <row r="651" spans="1:34" x14ac:dyDescent="0.25">
      <c r="A651" t="s">
        <v>59</v>
      </c>
      <c r="B651" t="s">
        <v>1009</v>
      </c>
      <c r="C651" t="s">
        <v>1041</v>
      </c>
      <c r="D651" t="s">
        <v>1041</v>
      </c>
      <c r="E651" t="s">
        <v>298</v>
      </c>
      <c r="G651" t="s">
        <v>493</v>
      </c>
      <c r="H651" t="s">
        <v>1063</v>
      </c>
      <c r="I651" t="s">
        <v>1064</v>
      </c>
      <c r="J651">
        <v>1</v>
      </c>
      <c r="L651" t="s">
        <v>62</v>
      </c>
      <c r="M651" t="s">
        <v>76</v>
      </c>
      <c r="N651">
        <v>3</v>
      </c>
      <c r="O651">
        <v>5</v>
      </c>
      <c r="P651">
        <v>6</v>
      </c>
      <c r="Q651">
        <v>77</v>
      </c>
      <c r="R651">
        <f t="shared" si="53"/>
        <v>0.5</v>
      </c>
      <c r="S651">
        <f t="shared" si="51"/>
        <v>38.5</v>
      </c>
      <c r="U651">
        <f t="shared" si="52"/>
        <v>38.5</v>
      </c>
      <c r="V651">
        <f t="shared" si="54"/>
        <v>38500</v>
      </c>
      <c r="W651">
        <f t="shared" si="55"/>
        <v>3208.3333333333335</v>
      </c>
      <c r="X651" t="s">
        <v>40</v>
      </c>
      <c r="Y651" t="s">
        <v>40</v>
      </c>
      <c r="Z651">
        <v>3093</v>
      </c>
      <c r="AA651">
        <v>3094</v>
      </c>
      <c r="AB651" t="s">
        <v>40</v>
      </c>
      <c r="AC651" t="s">
        <v>40</v>
      </c>
      <c r="AD651" t="s">
        <v>40</v>
      </c>
      <c r="AE651" t="s">
        <v>40</v>
      </c>
      <c r="AF651">
        <v>122</v>
      </c>
      <c r="AH651">
        <v>2022</v>
      </c>
    </row>
    <row r="652" spans="1:34" x14ac:dyDescent="0.25">
      <c r="A652" t="s">
        <v>59</v>
      </c>
      <c r="B652" t="s">
        <v>1009</v>
      </c>
      <c r="C652" t="s">
        <v>1041</v>
      </c>
      <c r="D652" t="s">
        <v>1041</v>
      </c>
      <c r="E652" t="s">
        <v>298</v>
      </c>
      <c r="G652" t="s">
        <v>493</v>
      </c>
      <c r="H652" t="s">
        <v>1065</v>
      </c>
      <c r="I652" t="s">
        <v>1066</v>
      </c>
      <c r="J652">
        <v>1</v>
      </c>
      <c r="L652" t="s">
        <v>62</v>
      </c>
      <c r="M652" t="s">
        <v>76</v>
      </c>
      <c r="N652">
        <v>3</v>
      </c>
      <c r="O652">
        <v>5</v>
      </c>
      <c r="P652">
        <v>18</v>
      </c>
      <c r="Q652">
        <v>77</v>
      </c>
      <c r="R652">
        <f t="shared" si="53"/>
        <v>1.5</v>
      </c>
      <c r="S652">
        <f t="shared" si="51"/>
        <v>115.5</v>
      </c>
      <c r="U652">
        <f t="shared" si="52"/>
        <v>115.5</v>
      </c>
      <c r="V652">
        <f t="shared" si="54"/>
        <v>115500</v>
      </c>
      <c r="W652">
        <f t="shared" si="55"/>
        <v>9625</v>
      </c>
      <c r="X652" t="s">
        <v>40</v>
      </c>
      <c r="Y652" t="s">
        <v>40</v>
      </c>
      <c r="Z652">
        <v>3093</v>
      </c>
      <c r="AA652">
        <v>3094</v>
      </c>
      <c r="AB652" t="s">
        <v>40</v>
      </c>
      <c r="AC652" t="s">
        <v>40</v>
      </c>
      <c r="AD652" t="s">
        <v>40</v>
      </c>
      <c r="AE652" t="s">
        <v>40</v>
      </c>
      <c r="AF652">
        <v>122</v>
      </c>
      <c r="AH652">
        <v>2022</v>
      </c>
    </row>
    <row r="653" spans="1:34" x14ac:dyDescent="0.25">
      <c r="A653" t="s">
        <v>59</v>
      </c>
      <c r="B653" t="s">
        <v>1009</v>
      </c>
      <c r="C653" t="s">
        <v>1041</v>
      </c>
      <c r="D653" t="s">
        <v>1041</v>
      </c>
      <c r="E653" t="s">
        <v>298</v>
      </c>
      <c r="G653" t="s">
        <v>493</v>
      </c>
      <c r="H653" t="s">
        <v>1067</v>
      </c>
      <c r="I653" t="s">
        <v>1068</v>
      </c>
      <c r="J653">
        <v>1</v>
      </c>
      <c r="L653" t="s">
        <v>62</v>
      </c>
      <c r="M653" t="s">
        <v>63</v>
      </c>
      <c r="N653">
        <v>4</v>
      </c>
      <c r="O653">
        <v>12</v>
      </c>
      <c r="P653">
        <v>30</v>
      </c>
      <c r="Q653">
        <v>80</v>
      </c>
      <c r="R653">
        <f t="shared" si="53"/>
        <v>6</v>
      </c>
      <c r="S653">
        <f t="shared" si="51"/>
        <v>480</v>
      </c>
      <c r="U653">
        <f t="shared" si="52"/>
        <v>480</v>
      </c>
      <c r="V653">
        <f t="shared" si="54"/>
        <v>480000</v>
      </c>
      <c r="W653">
        <f t="shared" si="55"/>
        <v>40000</v>
      </c>
      <c r="X653" t="s">
        <v>40</v>
      </c>
      <c r="Y653" t="s">
        <v>40</v>
      </c>
      <c r="Z653">
        <v>3093</v>
      </c>
      <c r="AA653">
        <v>3094</v>
      </c>
      <c r="AB653" t="s">
        <v>40</v>
      </c>
      <c r="AC653" t="s">
        <v>40</v>
      </c>
      <c r="AD653" t="s">
        <v>40</v>
      </c>
      <c r="AE653" t="s">
        <v>40</v>
      </c>
      <c r="AF653">
        <v>122</v>
      </c>
      <c r="AH653">
        <v>2022</v>
      </c>
    </row>
    <row r="654" spans="1:34" x14ac:dyDescent="0.25">
      <c r="A654" t="s">
        <v>59</v>
      </c>
      <c r="B654" t="s">
        <v>1009</v>
      </c>
      <c r="C654" t="s">
        <v>1041</v>
      </c>
      <c r="D654" t="s">
        <v>1041</v>
      </c>
      <c r="E654" t="s">
        <v>298</v>
      </c>
      <c r="G654" t="s">
        <v>493</v>
      </c>
      <c r="H654" t="s">
        <v>850</v>
      </c>
      <c r="I654" t="s">
        <v>40</v>
      </c>
      <c r="J654">
        <v>1</v>
      </c>
      <c r="L654" t="s">
        <v>878</v>
      </c>
      <c r="R654">
        <f t="shared" si="53"/>
        <v>0</v>
      </c>
      <c r="S654">
        <f t="shared" si="51"/>
        <v>0</v>
      </c>
      <c r="T654">
        <v>0</v>
      </c>
      <c r="U654">
        <f t="shared" si="52"/>
        <v>0</v>
      </c>
      <c r="V654">
        <f t="shared" si="54"/>
        <v>0</v>
      </c>
      <c r="W654">
        <f t="shared" si="55"/>
        <v>0</v>
      </c>
      <c r="X654" t="s">
        <v>40</v>
      </c>
      <c r="Y654" t="s">
        <v>40</v>
      </c>
      <c r="Z654">
        <v>3093</v>
      </c>
      <c r="AA654">
        <v>3094</v>
      </c>
      <c r="AB654" t="s">
        <v>40</v>
      </c>
      <c r="AC654" t="s">
        <v>40</v>
      </c>
      <c r="AD654" t="s">
        <v>40</v>
      </c>
      <c r="AE654" t="s">
        <v>40</v>
      </c>
      <c r="AF654">
        <v>122</v>
      </c>
      <c r="AH654">
        <v>2022</v>
      </c>
    </row>
    <row r="655" spans="1:34" x14ac:dyDescent="0.25">
      <c r="A655" t="s">
        <v>36</v>
      </c>
      <c r="B655" t="s">
        <v>1009</v>
      </c>
      <c r="C655" t="s">
        <v>1010</v>
      </c>
      <c r="D655" t="s">
        <v>1011</v>
      </c>
      <c r="E655" t="s">
        <v>40</v>
      </c>
      <c r="G655" t="s">
        <v>493</v>
      </c>
      <c r="H655" t="s">
        <v>49</v>
      </c>
      <c r="I655" t="s">
        <v>40</v>
      </c>
      <c r="J655">
        <v>1</v>
      </c>
      <c r="L655" t="s">
        <v>41</v>
      </c>
      <c r="R655">
        <f t="shared" si="53"/>
        <v>0</v>
      </c>
      <c r="S655">
        <f t="shared" si="51"/>
        <v>0</v>
      </c>
      <c r="T655">
        <v>441.67500000000001</v>
      </c>
      <c r="U655">
        <f t="shared" si="52"/>
        <v>441.67500000000001</v>
      </c>
      <c r="V655">
        <f t="shared" si="54"/>
        <v>441675</v>
      </c>
      <c r="W655">
        <f t="shared" si="55"/>
        <v>36806.25</v>
      </c>
      <c r="X655" t="s">
        <v>40</v>
      </c>
      <c r="Y655" t="s">
        <v>40</v>
      </c>
      <c r="Z655">
        <v>3093</v>
      </c>
      <c r="AA655">
        <v>3094</v>
      </c>
      <c r="AB655" t="s">
        <v>40</v>
      </c>
      <c r="AC655" t="s">
        <v>40</v>
      </c>
      <c r="AD655" t="s">
        <v>40</v>
      </c>
      <c r="AE655" t="s">
        <v>40</v>
      </c>
      <c r="AF655">
        <v>128</v>
      </c>
      <c r="AH655">
        <v>2022</v>
      </c>
    </row>
    <row r="656" spans="1:34" x14ac:dyDescent="0.25">
      <c r="A656" t="s">
        <v>36</v>
      </c>
      <c r="B656" t="s">
        <v>1009</v>
      </c>
      <c r="C656" t="s">
        <v>1010</v>
      </c>
      <c r="D656" t="s">
        <v>1011</v>
      </c>
      <c r="E656" t="s">
        <v>40</v>
      </c>
      <c r="G656" t="s">
        <v>493</v>
      </c>
      <c r="H656" t="s">
        <v>295</v>
      </c>
      <c r="I656" t="s">
        <v>40</v>
      </c>
      <c r="J656">
        <v>1</v>
      </c>
      <c r="L656" t="s">
        <v>41</v>
      </c>
      <c r="R656">
        <f t="shared" si="53"/>
        <v>0</v>
      </c>
      <c r="S656">
        <f t="shared" si="51"/>
        <v>0</v>
      </c>
      <c r="T656">
        <v>255.18700000000001</v>
      </c>
      <c r="U656">
        <f t="shared" si="52"/>
        <v>255.18700000000001</v>
      </c>
      <c r="V656">
        <f t="shared" si="54"/>
        <v>255187</v>
      </c>
      <c r="W656">
        <f t="shared" si="55"/>
        <v>21265.583333333332</v>
      </c>
      <c r="X656" t="s">
        <v>40</v>
      </c>
      <c r="Y656" t="s">
        <v>40</v>
      </c>
      <c r="Z656">
        <v>3093</v>
      </c>
      <c r="AA656">
        <v>3094</v>
      </c>
      <c r="AB656" t="s">
        <v>40</v>
      </c>
      <c r="AC656" t="s">
        <v>40</v>
      </c>
      <c r="AD656" t="s">
        <v>40</v>
      </c>
      <c r="AE656" t="s">
        <v>40</v>
      </c>
      <c r="AF656">
        <v>128</v>
      </c>
      <c r="AH656">
        <v>2022</v>
      </c>
    </row>
    <row r="657" spans="1:34" x14ac:dyDescent="0.25">
      <c r="A657" t="s">
        <v>36</v>
      </c>
      <c r="B657" t="s">
        <v>1009</v>
      </c>
      <c r="C657" t="s">
        <v>1010</v>
      </c>
      <c r="D657" t="s">
        <v>1011</v>
      </c>
      <c r="E657" t="s">
        <v>40</v>
      </c>
      <c r="G657" t="s">
        <v>493</v>
      </c>
      <c r="H657" t="s">
        <v>42</v>
      </c>
      <c r="I657" t="s">
        <v>40</v>
      </c>
      <c r="J657">
        <v>1</v>
      </c>
      <c r="L657" t="s">
        <v>41</v>
      </c>
      <c r="R657">
        <f t="shared" si="53"/>
        <v>0</v>
      </c>
      <c r="S657">
        <f t="shared" si="51"/>
        <v>0</v>
      </c>
      <c r="T657">
        <v>10.8</v>
      </c>
      <c r="U657">
        <f t="shared" si="52"/>
        <v>10.8</v>
      </c>
      <c r="V657">
        <f t="shared" si="54"/>
        <v>10800</v>
      </c>
      <c r="W657">
        <f t="shared" si="55"/>
        <v>900</v>
      </c>
      <c r="X657" t="s">
        <v>40</v>
      </c>
      <c r="Y657" t="s">
        <v>40</v>
      </c>
      <c r="Z657">
        <v>3093</v>
      </c>
      <c r="AA657">
        <v>3094</v>
      </c>
      <c r="AB657" t="s">
        <v>40</v>
      </c>
      <c r="AC657" t="s">
        <v>40</v>
      </c>
      <c r="AD657" t="s">
        <v>40</v>
      </c>
      <c r="AE657" t="s">
        <v>40</v>
      </c>
      <c r="AF657">
        <v>128</v>
      </c>
      <c r="AH657">
        <v>2022</v>
      </c>
    </row>
    <row r="658" spans="1:34" x14ac:dyDescent="0.25">
      <c r="A658" t="s">
        <v>36</v>
      </c>
      <c r="B658" t="s">
        <v>1009</v>
      </c>
      <c r="C658" t="s">
        <v>1010</v>
      </c>
      <c r="D658" t="s">
        <v>1011</v>
      </c>
      <c r="E658" t="s">
        <v>40</v>
      </c>
      <c r="G658" t="s">
        <v>493</v>
      </c>
      <c r="H658" t="s">
        <v>56</v>
      </c>
      <c r="I658" t="s">
        <v>40</v>
      </c>
      <c r="J658">
        <v>1</v>
      </c>
      <c r="L658" t="s">
        <v>41</v>
      </c>
      <c r="R658">
        <f t="shared" si="53"/>
        <v>0</v>
      </c>
      <c r="S658">
        <f t="shared" si="51"/>
        <v>0</v>
      </c>
      <c r="T658">
        <v>40</v>
      </c>
      <c r="U658">
        <f t="shared" si="52"/>
        <v>40</v>
      </c>
      <c r="V658">
        <f t="shared" si="54"/>
        <v>40000</v>
      </c>
      <c r="W658">
        <f t="shared" si="55"/>
        <v>3333.3333333333335</v>
      </c>
      <c r="X658" t="s">
        <v>40</v>
      </c>
      <c r="Y658" t="s">
        <v>40</v>
      </c>
      <c r="Z658">
        <v>3093</v>
      </c>
      <c r="AA658">
        <v>3094</v>
      </c>
      <c r="AB658" t="s">
        <v>40</v>
      </c>
      <c r="AC658" t="s">
        <v>40</v>
      </c>
      <c r="AD658" t="s">
        <v>40</v>
      </c>
      <c r="AE658" t="s">
        <v>40</v>
      </c>
      <c r="AF658">
        <v>128</v>
      </c>
      <c r="AH658">
        <v>2022</v>
      </c>
    </row>
    <row r="659" spans="1:34" x14ac:dyDescent="0.25">
      <c r="A659" t="s">
        <v>36</v>
      </c>
      <c r="B659" t="s">
        <v>1009</v>
      </c>
      <c r="C659" t="s">
        <v>1010</v>
      </c>
      <c r="D659" t="s">
        <v>1011</v>
      </c>
      <c r="E659" t="s">
        <v>40</v>
      </c>
      <c r="G659" t="s">
        <v>493</v>
      </c>
      <c r="H659" t="s">
        <v>1012</v>
      </c>
      <c r="I659" t="s">
        <v>40</v>
      </c>
      <c r="J659">
        <v>1</v>
      </c>
      <c r="L659" t="s">
        <v>41</v>
      </c>
      <c r="R659">
        <f t="shared" si="53"/>
        <v>0</v>
      </c>
      <c r="S659">
        <f t="shared" si="51"/>
        <v>0</v>
      </c>
      <c r="T659">
        <v>37.67</v>
      </c>
      <c r="U659">
        <f t="shared" si="52"/>
        <v>37.67</v>
      </c>
      <c r="V659">
        <f t="shared" si="54"/>
        <v>37670</v>
      </c>
      <c r="W659">
        <f t="shared" si="55"/>
        <v>3139.1666666666665</v>
      </c>
      <c r="Z659">
        <v>3093</v>
      </c>
      <c r="AA659">
        <v>3094</v>
      </c>
      <c r="AF659">
        <v>128</v>
      </c>
      <c r="AH659">
        <v>2022</v>
      </c>
    </row>
    <row r="660" spans="1:34" x14ac:dyDescent="0.25">
      <c r="A660" t="s">
        <v>59</v>
      </c>
      <c r="B660" t="s">
        <v>1009</v>
      </c>
      <c r="C660" t="s">
        <v>1010</v>
      </c>
      <c r="D660" t="s">
        <v>1011</v>
      </c>
      <c r="E660" t="s">
        <v>60</v>
      </c>
      <c r="G660" t="s">
        <v>493</v>
      </c>
      <c r="H660" t="s">
        <v>1013</v>
      </c>
      <c r="I660" t="s">
        <v>1014</v>
      </c>
      <c r="J660">
        <v>1</v>
      </c>
      <c r="L660" t="s">
        <v>62</v>
      </c>
      <c r="M660" t="s">
        <v>76</v>
      </c>
      <c r="N660">
        <v>1</v>
      </c>
      <c r="O660">
        <v>21</v>
      </c>
      <c r="P660">
        <v>7.5</v>
      </c>
      <c r="Q660">
        <v>65.7</v>
      </c>
      <c r="R660">
        <f t="shared" si="53"/>
        <v>2.625</v>
      </c>
      <c r="S660">
        <f t="shared" si="51"/>
        <v>172.46250000000001</v>
      </c>
      <c r="U660">
        <f t="shared" si="52"/>
        <v>172.46250000000001</v>
      </c>
      <c r="V660">
        <f t="shared" si="54"/>
        <v>172462.5</v>
      </c>
      <c r="W660">
        <f t="shared" si="55"/>
        <v>14371.875</v>
      </c>
      <c r="X660" t="s">
        <v>40</v>
      </c>
      <c r="Y660" t="s">
        <v>40</v>
      </c>
      <c r="Z660">
        <v>3093</v>
      </c>
      <c r="AA660">
        <v>3094</v>
      </c>
      <c r="AB660" t="s">
        <v>40</v>
      </c>
      <c r="AC660" t="s">
        <v>40</v>
      </c>
      <c r="AD660" t="s">
        <v>40</v>
      </c>
      <c r="AE660" t="s">
        <v>40</v>
      </c>
      <c r="AF660">
        <v>128</v>
      </c>
      <c r="AH660">
        <v>2022</v>
      </c>
    </row>
    <row r="661" spans="1:34" x14ac:dyDescent="0.25">
      <c r="A661" t="s">
        <v>59</v>
      </c>
      <c r="B661" t="s">
        <v>1009</v>
      </c>
      <c r="C661" t="s">
        <v>1010</v>
      </c>
      <c r="D661" t="s">
        <v>1011</v>
      </c>
      <c r="E661" t="s">
        <v>60</v>
      </c>
      <c r="G661" t="s">
        <v>493</v>
      </c>
      <c r="H661" t="s">
        <v>1015</v>
      </c>
      <c r="I661" t="s">
        <v>1016</v>
      </c>
      <c r="J661">
        <v>1</v>
      </c>
      <c r="L661" t="s">
        <v>62</v>
      </c>
      <c r="M661" t="s">
        <v>76</v>
      </c>
      <c r="N661">
        <v>1</v>
      </c>
      <c r="O661">
        <v>21</v>
      </c>
      <c r="P661">
        <v>10</v>
      </c>
      <c r="Q661">
        <v>65.7</v>
      </c>
      <c r="R661">
        <f t="shared" si="53"/>
        <v>3.5</v>
      </c>
      <c r="S661">
        <f t="shared" si="51"/>
        <v>229.95000000000002</v>
      </c>
      <c r="U661">
        <f t="shared" si="52"/>
        <v>229.95000000000002</v>
      </c>
      <c r="V661">
        <f t="shared" si="54"/>
        <v>229950.00000000003</v>
      </c>
      <c r="W661">
        <f t="shared" si="55"/>
        <v>19162.500000000004</v>
      </c>
      <c r="X661" t="s">
        <v>40</v>
      </c>
      <c r="Y661" t="s">
        <v>40</v>
      </c>
      <c r="Z661">
        <v>3093</v>
      </c>
      <c r="AA661">
        <v>3094</v>
      </c>
      <c r="AB661" t="s">
        <v>40</v>
      </c>
      <c r="AC661" t="s">
        <v>40</v>
      </c>
      <c r="AD661" t="s">
        <v>40</v>
      </c>
      <c r="AE661" t="s">
        <v>40</v>
      </c>
      <c r="AF661">
        <v>128</v>
      </c>
      <c r="AH661">
        <v>2022</v>
      </c>
    </row>
    <row r="662" spans="1:34" x14ac:dyDescent="0.25">
      <c r="A662" t="s">
        <v>59</v>
      </c>
      <c r="B662" t="s">
        <v>1009</v>
      </c>
      <c r="C662" t="s">
        <v>1010</v>
      </c>
      <c r="D662" t="s">
        <v>1011</v>
      </c>
      <c r="E662" t="s">
        <v>60</v>
      </c>
      <c r="G662" t="s">
        <v>493</v>
      </c>
      <c r="H662" t="s">
        <v>1017</v>
      </c>
      <c r="I662" t="s">
        <v>1018</v>
      </c>
      <c r="J662">
        <v>1</v>
      </c>
      <c r="L662" t="s">
        <v>62</v>
      </c>
      <c r="M662" t="s">
        <v>76</v>
      </c>
      <c r="N662">
        <v>1</v>
      </c>
      <c r="O662">
        <v>21</v>
      </c>
      <c r="P662">
        <v>10</v>
      </c>
      <c r="Q662">
        <v>65.7</v>
      </c>
      <c r="R662">
        <f t="shared" si="53"/>
        <v>3.5</v>
      </c>
      <c r="S662">
        <f t="shared" si="51"/>
        <v>229.95000000000002</v>
      </c>
      <c r="U662">
        <f t="shared" si="52"/>
        <v>229.95000000000002</v>
      </c>
      <c r="V662">
        <f t="shared" si="54"/>
        <v>229950.00000000003</v>
      </c>
      <c r="W662">
        <f t="shared" si="55"/>
        <v>19162.500000000004</v>
      </c>
      <c r="X662" t="s">
        <v>40</v>
      </c>
      <c r="Y662" t="s">
        <v>40</v>
      </c>
      <c r="Z662">
        <v>3093</v>
      </c>
      <c r="AA662">
        <v>3094</v>
      </c>
      <c r="AB662" t="s">
        <v>40</v>
      </c>
      <c r="AC662" t="s">
        <v>40</v>
      </c>
      <c r="AD662" t="s">
        <v>40</v>
      </c>
      <c r="AE662" t="s">
        <v>40</v>
      </c>
      <c r="AF662">
        <v>128</v>
      </c>
      <c r="AH662">
        <v>2022</v>
      </c>
    </row>
    <row r="663" spans="1:34" x14ac:dyDescent="0.25">
      <c r="A663" t="s">
        <v>59</v>
      </c>
      <c r="B663" t="s">
        <v>1009</v>
      </c>
      <c r="C663" t="s">
        <v>1010</v>
      </c>
      <c r="D663" t="s">
        <v>1011</v>
      </c>
      <c r="E663" t="s">
        <v>60</v>
      </c>
      <c r="G663" t="s">
        <v>493</v>
      </c>
      <c r="H663" t="s">
        <v>1019</v>
      </c>
      <c r="I663" t="s">
        <v>1020</v>
      </c>
      <c r="J663">
        <v>1</v>
      </c>
      <c r="L663" t="s">
        <v>62</v>
      </c>
      <c r="M663" t="s">
        <v>76</v>
      </c>
      <c r="N663">
        <v>1</v>
      </c>
      <c r="O663">
        <v>21</v>
      </c>
      <c r="P663">
        <v>2.5</v>
      </c>
      <c r="Q663">
        <v>65.7</v>
      </c>
      <c r="R663">
        <f t="shared" si="53"/>
        <v>0.875</v>
      </c>
      <c r="S663">
        <f t="shared" si="51"/>
        <v>57.487500000000004</v>
      </c>
      <c r="U663">
        <f t="shared" si="52"/>
        <v>57.487500000000004</v>
      </c>
      <c r="V663">
        <f t="shared" si="54"/>
        <v>57487.500000000007</v>
      </c>
      <c r="W663">
        <f t="shared" si="55"/>
        <v>4790.6250000000009</v>
      </c>
      <c r="X663" t="s">
        <v>40</v>
      </c>
      <c r="Y663" t="s">
        <v>40</v>
      </c>
      <c r="Z663">
        <v>3093</v>
      </c>
      <c r="AA663">
        <v>3094</v>
      </c>
      <c r="AB663" t="s">
        <v>40</v>
      </c>
      <c r="AC663" t="s">
        <v>40</v>
      </c>
      <c r="AD663" t="s">
        <v>40</v>
      </c>
      <c r="AE663" t="s">
        <v>40</v>
      </c>
      <c r="AF663">
        <v>128</v>
      </c>
      <c r="AH663">
        <v>2022</v>
      </c>
    </row>
    <row r="664" spans="1:34" x14ac:dyDescent="0.25">
      <c r="A664" t="s">
        <v>59</v>
      </c>
      <c r="B664" t="s">
        <v>1009</v>
      </c>
      <c r="C664" t="s">
        <v>1010</v>
      </c>
      <c r="D664" t="s">
        <v>1011</v>
      </c>
      <c r="E664" t="s">
        <v>60</v>
      </c>
      <c r="G664" t="s">
        <v>493</v>
      </c>
      <c r="H664" t="s">
        <v>1021</v>
      </c>
      <c r="I664" t="s">
        <v>1022</v>
      </c>
      <c r="J664">
        <v>1</v>
      </c>
      <c r="L664" t="s">
        <v>62</v>
      </c>
      <c r="M664" t="s">
        <v>63</v>
      </c>
      <c r="N664">
        <v>2</v>
      </c>
      <c r="O664">
        <v>21</v>
      </c>
      <c r="P664">
        <v>5</v>
      </c>
      <c r="Q664">
        <v>65.7</v>
      </c>
      <c r="R664">
        <f t="shared" si="53"/>
        <v>1.75</v>
      </c>
      <c r="S664">
        <f t="shared" ref="S664:S727" si="56">Q664*R664</f>
        <v>114.97500000000001</v>
      </c>
      <c r="U664">
        <f t="shared" ref="U664:U727" si="57">S664+T664</f>
        <v>114.97500000000001</v>
      </c>
      <c r="V664">
        <f t="shared" si="54"/>
        <v>114975.00000000001</v>
      </c>
      <c r="W664">
        <f t="shared" si="55"/>
        <v>9581.2500000000018</v>
      </c>
      <c r="Z664">
        <v>3093</v>
      </c>
      <c r="AA664">
        <v>3094</v>
      </c>
      <c r="AF664">
        <v>128</v>
      </c>
      <c r="AH664">
        <v>2022</v>
      </c>
    </row>
    <row r="665" spans="1:34" x14ac:dyDescent="0.25">
      <c r="A665" t="s">
        <v>59</v>
      </c>
      <c r="B665" t="s">
        <v>1009</v>
      </c>
      <c r="C665" t="s">
        <v>1010</v>
      </c>
      <c r="D665" t="s">
        <v>1011</v>
      </c>
      <c r="E665" t="s">
        <v>60</v>
      </c>
      <c r="G665" t="s">
        <v>493</v>
      </c>
      <c r="H665" t="s">
        <v>1023</v>
      </c>
      <c r="I665" t="s">
        <v>1024</v>
      </c>
      <c r="J665">
        <v>1</v>
      </c>
      <c r="L665" t="s">
        <v>62</v>
      </c>
      <c r="M665" t="s">
        <v>63</v>
      </c>
      <c r="N665">
        <v>2</v>
      </c>
      <c r="O665">
        <v>21</v>
      </c>
      <c r="P665">
        <v>7.5</v>
      </c>
      <c r="Q665">
        <v>65.7</v>
      </c>
      <c r="R665">
        <f t="shared" si="53"/>
        <v>2.625</v>
      </c>
      <c r="S665">
        <f t="shared" si="56"/>
        <v>172.46250000000001</v>
      </c>
      <c r="U665">
        <f t="shared" si="57"/>
        <v>172.46250000000001</v>
      </c>
      <c r="V665">
        <f t="shared" si="54"/>
        <v>172462.5</v>
      </c>
      <c r="W665">
        <f t="shared" si="55"/>
        <v>14371.875</v>
      </c>
      <c r="Z665">
        <v>3093</v>
      </c>
      <c r="AA665">
        <v>3094</v>
      </c>
      <c r="AF665">
        <v>128</v>
      </c>
      <c r="AH665">
        <v>2022</v>
      </c>
    </row>
    <row r="666" spans="1:34" x14ac:dyDescent="0.25">
      <c r="A666" t="s">
        <v>59</v>
      </c>
      <c r="B666" t="s">
        <v>1009</v>
      </c>
      <c r="C666" t="s">
        <v>1010</v>
      </c>
      <c r="D666" t="s">
        <v>1011</v>
      </c>
      <c r="E666" t="s">
        <v>60</v>
      </c>
      <c r="G666" t="s">
        <v>493</v>
      </c>
      <c r="H666" t="s">
        <v>1025</v>
      </c>
      <c r="I666" t="s">
        <v>1026</v>
      </c>
      <c r="J666">
        <v>1</v>
      </c>
      <c r="L666" t="s">
        <v>62</v>
      </c>
      <c r="M666" t="s">
        <v>63</v>
      </c>
      <c r="N666">
        <v>2</v>
      </c>
      <c r="O666">
        <v>21</v>
      </c>
      <c r="P666">
        <v>7.5</v>
      </c>
      <c r="Q666">
        <v>65.7</v>
      </c>
      <c r="R666">
        <f t="shared" si="53"/>
        <v>2.625</v>
      </c>
      <c r="S666">
        <f t="shared" si="56"/>
        <v>172.46250000000001</v>
      </c>
      <c r="U666">
        <f t="shared" si="57"/>
        <v>172.46250000000001</v>
      </c>
      <c r="V666">
        <f t="shared" si="54"/>
        <v>172462.5</v>
      </c>
      <c r="W666">
        <f t="shared" si="55"/>
        <v>14371.875</v>
      </c>
      <c r="Z666">
        <v>3093</v>
      </c>
      <c r="AA666">
        <v>3094</v>
      </c>
      <c r="AF666">
        <v>128</v>
      </c>
      <c r="AH666">
        <v>2022</v>
      </c>
    </row>
    <row r="667" spans="1:34" x14ac:dyDescent="0.25">
      <c r="A667" t="s">
        <v>59</v>
      </c>
      <c r="B667" t="s">
        <v>1009</v>
      </c>
      <c r="C667" t="s">
        <v>1010</v>
      </c>
      <c r="D667" t="s">
        <v>1011</v>
      </c>
      <c r="E667" t="s">
        <v>60</v>
      </c>
      <c r="G667" t="s">
        <v>493</v>
      </c>
      <c r="H667" t="s">
        <v>1027</v>
      </c>
      <c r="I667" t="s">
        <v>1028</v>
      </c>
      <c r="J667">
        <v>1</v>
      </c>
      <c r="L667" t="s">
        <v>62</v>
      </c>
      <c r="M667" t="s">
        <v>63</v>
      </c>
      <c r="N667">
        <v>2</v>
      </c>
      <c r="O667">
        <v>21</v>
      </c>
      <c r="P667">
        <v>10</v>
      </c>
      <c r="Q667">
        <v>65.7</v>
      </c>
      <c r="R667">
        <f t="shared" si="53"/>
        <v>3.5</v>
      </c>
      <c r="S667">
        <f t="shared" si="56"/>
        <v>229.95000000000002</v>
      </c>
      <c r="U667">
        <f t="shared" si="57"/>
        <v>229.95000000000002</v>
      </c>
      <c r="V667">
        <f t="shared" si="54"/>
        <v>229950.00000000003</v>
      </c>
      <c r="W667">
        <f t="shared" si="55"/>
        <v>19162.500000000004</v>
      </c>
      <c r="Z667">
        <v>3093</v>
      </c>
      <c r="AA667">
        <v>3094</v>
      </c>
      <c r="AF667">
        <v>128</v>
      </c>
      <c r="AH667">
        <v>2022</v>
      </c>
    </row>
    <row r="668" spans="1:34" x14ac:dyDescent="0.25">
      <c r="A668" t="s">
        <v>59</v>
      </c>
      <c r="B668" t="s">
        <v>1009</v>
      </c>
      <c r="C668" t="s">
        <v>1010</v>
      </c>
      <c r="D668" t="s">
        <v>1011</v>
      </c>
      <c r="E668" t="s">
        <v>60</v>
      </c>
      <c r="G668" t="s">
        <v>493</v>
      </c>
      <c r="H668" t="s">
        <v>414</v>
      </c>
      <c r="I668" t="s">
        <v>1029</v>
      </c>
      <c r="J668">
        <v>1</v>
      </c>
      <c r="L668" t="s">
        <v>62</v>
      </c>
      <c r="M668" t="s">
        <v>76</v>
      </c>
      <c r="N668">
        <v>3</v>
      </c>
      <c r="O668">
        <v>21</v>
      </c>
      <c r="P668">
        <v>5</v>
      </c>
      <c r="Q668">
        <v>65.7</v>
      </c>
      <c r="R668">
        <f t="shared" si="53"/>
        <v>1.75</v>
      </c>
      <c r="S668">
        <f t="shared" si="56"/>
        <v>114.97500000000001</v>
      </c>
      <c r="U668">
        <f t="shared" si="57"/>
        <v>114.97500000000001</v>
      </c>
      <c r="V668">
        <f t="shared" si="54"/>
        <v>114975.00000000001</v>
      </c>
      <c r="W668">
        <f t="shared" si="55"/>
        <v>9581.2500000000018</v>
      </c>
      <c r="Z668">
        <v>3093</v>
      </c>
      <c r="AA668">
        <v>3094</v>
      </c>
      <c r="AF668">
        <v>128</v>
      </c>
      <c r="AH668">
        <v>2022</v>
      </c>
    </row>
    <row r="669" spans="1:34" x14ac:dyDescent="0.25">
      <c r="A669" t="s">
        <v>59</v>
      </c>
      <c r="B669" t="s">
        <v>1009</v>
      </c>
      <c r="C669" t="s">
        <v>1010</v>
      </c>
      <c r="D669" t="s">
        <v>1011</v>
      </c>
      <c r="E669" t="s">
        <v>60</v>
      </c>
      <c r="G669" t="s">
        <v>493</v>
      </c>
      <c r="H669" t="s">
        <v>1030</v>
      </c>
      <c r="I669" t="s">
        <v>1031</v>
      </c>
      <c r="J669">
        <v>1</v>
      </c>
      <c r="L669" t="s">
        <v>62</v>
      </c>
      <c r="M669" t="s">
        <v>76</v>
      </c>
      <c r="N669">
        <v>3</v>
      </c>
      <c r="O669">
        <v>21</v>
      </c>
      <c r="P669">
        <v>5</v>
      </c>
      <c r="Q669">
        <v>65.7</v>
      </c>
      <c r="R669">
        <f t="shared" si="53"/>
        <v>1.75</v>
      </c>
      <c r="S669">
        <f t="shared" si="56"/>
        <v>114.97500000000001</v>
      </c>
      <c r="U669">
        <f t="shared" si="57"/>
        <v>114.97500000000001</v>
      </c>
      <c r="V669">
        <f t="shared" si="54"/>
        <v>114975.00000000001</v>
      </c>
      <c r="W669">
        <f t="shared" si="55"/>
        <v>9581.2500000000018</v>
      </c>
      <c r="Z669">
        <v>3093</v>
      </c>
      <c r="AA669">
        <v>3094</v>
      </c>
      <c r="AF669">
        <v>128</v>
      </c>
      <c r="AH669">
        <v>2022</v>
      </c>
    </row>
    <row r="670" spans="1:34" x14ac:dyDescent="0.25">
      <c r="A670" t="s">
        <v>59</v>
      </c>
      <c r="B670" t="s">
        <v>1009</v>
      </c>
      <c r="C670" t="s">
        <v>1010</v>
      </c>
      <c r="D670" t="s">
        <v>1011</v>
      </c>
      <c r="E670" t="s">
        <v>60</v>
      </c>
      <c r="G670" t="s">
        <v>493</v>
      </c>
      <c r="H670" t="s">
        <v>1032</v>
      </c>
      <c r="I670" t="s">
        <v>1033</v>
      </c>
      <c r="J670">
        <v>1</v>
      </c>
      <c r="L670" t="s">
        <v>62</v>
      </c>
      <c r="M670" t="s">
        <v>76</v>
      </c>
      <c r="N670">
        <v>3</v>
      </c>
      <c r="O670">
        <v>21</v>
      </c>
      <c r="P670">
        <v>5</v>
      </c>
      <c r="Q670">
        <v>65.7</v>
      </c>
      <c r="R670">
        <f t="shared" si="53"/>
        <v>1.75</v>
      </c>
      <c r="S670">
        <f t="shared" si="56"/>
        <v>114.97500000000001</v>
      </c>
      <c r="U670">
        <f t="shared" si="57"/>
        <v>114.97500000000001</v>
      </c>
      <c r="V670">
        <f t="shared" si="54"/>
        <v>114975.00000000001</v>
      </c>
      <c r="W670">
        <f t="shared" si="55"/>
        <v>9581.2500000000018</v>
      </c>
      <c r="Z670">
        <v>3093</v>
      </c>
      <c r="AA670">
        <v>3094</v>
      </c>
      <c r="AF670">
        <v>128</v>
      </c>
      <c r="AH670">
        <v>2022</v>
      </c>
    </row>
    <row r="671" spans="1:34" x14ac:dyDescent="0.25">
      <c r="A671" t="s">
        <v>59</v>
      </c>
      <c r="B671" t="s">
        <v>1009</v>
      </c>
      <c r="C671" t="s">
        <v>1010</v>
      </c>
      <c r="D671" t="s">
        <v>1011</v>
      </c>
      <c r="E671" t="s">
        <v>60</v>
      </c>
      <c r="G671" t="s">
        <v>493</v>
      </c>
      <c r="H671" t="s">
        <v>1034</v>
      </c>
      <c r="I671" t="s">
        <v>1035</v>
      </c>
      <c r="J671">
        <v>1</v>
      </c>
      <c r="L671" t="s">
        <v>62</v>
      </c>
      <c r="M671" t="s">
        <v>76</v>
      </c>
      <c r="N671">
        <v>3</v>
      </c>
      <c r="O671">
        <v>21</v>
      </c>
      <c r="P671">
        <v>5</v>
      </c>
      <c r="Q671">
        <v>65.7</v>
      </c>
      <c r="R671">
        <f t="shared" si="53"/>
        <v>1.75</v>
      </c>
      <c r="S671">
        <f t="shared" si="56"/>
        <v>114.97500000000001</v>
      </c>
      <c r="U671">
        <f t="shared" si="57"/>
        <v>114.97500000000001</v>
      </c>
      <c r="V671">
        <f t="shared" si="54"/>
        <v>114975.00000000001</v>
      </c>
      <c r="W671">
        <f t="shared" si="55"/>
        <v>9581.2500000000018</v>
      </c>
      <c r="Z671">
        <v>3093</v>
      </c>
      <c r="AA671">
        <v>3094</v>
      </c>
      <c r="AF671">
        <v>128</v>
      </c>
      <c r="AH671">
        <v>2022</v>
      </c>
    </row>
    <row r="672" spans="1:34" x14ac:dyDescent="0.25">
      <c r="A672" t="s">
        <v>59</v>
      </c>
      <c r="B672" t="s">
        <v>1009</v>
      </c>
      <c r="C672" t="s">
        <v>1010</v>
      </c>
      <c r="D672" t="s">
        <v>1011</v>
      </c>
      <c r="E672" t="s">
        <v>60</v>
      </c>
      <c r="G672" t="s">
        <v>493</v>
      </c>
      <c r="H672" t="s">
        <v>1036</v>
      </c>
      <c r="I672" t="s">
        <v>1037</v>
      </c>
      <c r="J672">
        <v>1</v>
      </c>
      <c r="L672" t="s">
        <v>62</v>
      </c>
      <c r="M672" t="s">
        <v>76</v>
      </c>
      <c r="N672">
        <v>3</v>
      </c>
      <c r="O672">
        <v>21</v>
      </c>
      <c r="P672">
        <v>10</v>
      </c>
      <c r="Q672">
        <v>65.7</v>
      </c>
      <c r="R672">
        <f t="shared" si="53"/>
        <v>3.5</v>
      </c>
      <c r="S672">
        <f t="shared" si="56"/>
        <v>229.95000000000002</v>
      </c>
      <c r="U672">
        <f t="shared" si="57"/>
        <v>229.95000000000002</v>
      </c>
      <c r="V672">
        <f t="shared" si="54"/>
        <v>229950.00000000003</v>
      </c>
      <c r="W672">
        <f t="shared" si="55"/>
        <v>19162.500000000004</v>
      </c>
      <c r="Z672">
        <v>3093</v>
      </c>
      <c r="AA672">
        <v>3094</v>
      </c>
      <c r="AF672">
        <v>128</v>
      </c>
      <c r="AH672">
        <v>2022</v>
      </c>
    </row>
    <row r="673" spans="1:34" x14ac:dyDescent="0.25">
      <c r="A673" t="s">
        <v>59</v>
      </c>
      <c r="B673" t="s">
        <v>1009</v>
      </c>
      <c r="C673" t="s">
        <v>1010</v>
      </c>
      <c r="D673" t="s">
        <v>1011</v>
      </c>
      <c r="E673" t="s">
        <v>60</v>
      </c>
      <c r="G673" t="s">
        <v>493</v>
      </c>
      <c r="H673" t="s">
        <v>1038</v>
      </c>
      <c r="I673" t="s">
        <v>1039</v>
      </c>
      <c r="J673">
        <v>1</v>
      </c>
      <c r="L673" t="s">
        <v>62</v>
      </c>
      <c r="M673" t="s">
        <v>63</v>
      </c>
      <c r="N673">
        <v>4</v>
      </c>
      <c r="O673">
        <v>17</v>
      </c>
      <c r="P673">
        <v>30</v>
      </c>
      <c r="Q673">
        <v>70.099999999999994</v>
      </c>
      <c r="R673">
        <f t="shared" si="53"/>
        <v>8.5</v>
      </c>
      <c r="S673">
        <f t="shared" si="56"/>
        <v>595.84999999999991</v>
      </c>
      <c r="U673">
        <f t="shared" si="57"/>
        <v>595.84999999999991</v>
      </c>
      <c r="V673">
        <f t="shared" si="54"/>
        <v>595849.99999999988</v>
      </c>
      <c r="W673">
        <f t="shared" si="55"/>
        <v>49654.166666666657</v>
      </c>
      <c r="Z673">
        <v>3093</v>
      </c>
      <c r="AA673">
        <v>3094</v>
      </c>
      <c r="AF673">
        <v>128</v>
      </c>
      <c r="AH673">
        <v>2022</v>
      </c>
    </row>
    <row r="674" spans="1:34" x14ac:dyDescent="0.25">
      <c r="A674" t="s">
        <v>59</v>
      </c>
      <c r="B674" t="s">
        <v>1009</v>
      </c>
      <c r="C674" t="s">
        <v>1010</v>
      </c>
      <c r="D674" t="s">
        <v>1011</v>
      </c>
      <c r="E674" t="s">
        <v>60</v>
      </c>
      <c r="G674" t="s">
        <v>493</v>
      </c>
      <c r="H674" t="s">
        <v>172</v>
      </c>
      <c r="I674" t="s">
        <v>40</v>
      </c>
      <c r="J674">
        <v>1</v>
      </c>
      <c r="L674" t="s">
        <v>41</v>
      </c>
      <c r="P674">
        <v>60</v>
      </c>
      <c r="Q674">
        <v>66</v>
      </c>
      <c r="R674">
        <f t="shared" ref="R674:R737" si="58">O674*P674/60*J674</f>
        <v>0</v>
      </c>
      <c r="S674">
        <f t="shared" si="56"/>
        <v>0</v>
      </c>
      <c r="U674">
        <f t="shared" si="57"/>
        <v>0</v>
      </c>
      <c r="V674">
        <f t="shared" si="54"/>
        <v>0</v>
      </c>
      <c r="W674">
        <f t="shared" si="55"/>
        <v>0</v>
      </c>
      <c r="X674" t="s">
        <v>40</v>
      </c>
      <c r="Y674" t="s">
        <v>40</v>
      </c>
      <c r="Z674">
        <v>3093</v>
      </c>
      <c r="AA674">
        <v>3094</v>
      </c>
      <c r="AB674" t="s">
        <v>40</v>
      </c>
      <c r="AC674" t="s">
        <v>40</v>
      </c>
      <c r="AD674" t="s">
        <v>40</v>
      </c>
      <c r="AE674" t="s">
        <v>40</v>
      </c>
      <c r="AF674">
        <v>128</v>
      </c>
      <c r="AH674">
        <v>2022</v>
      </c>
    </row>
    <row r="675" spans="1:34" x14ac:dyDescent="0.25">
      <c r="A675" t="s">
        <v>59</v>
      </c>
      <c r="B675" t="s">
        <v>1009</v>
      </c>
      <c r="C675" t="s">
        <v>1010</v>
      </c>
      <c r="D675" t="s">
        <v>1011</v>
      </c>
      <c r="E675" t="s">
        <v>298</v>
      </c>
      <c r="G675" t="s">
        <v>493</v>
      </c>
      <c r="H675" t="s">
        <v>1013</v>
      </c>
      <c r="I675" t="s">
        <v>1014</v>
      </c>
      <c r="J675">
        <v>1</v>
      </c>
      <c r="L675" t="s">
        <v>62</v>
      </c>
      <c r="M675" t="s">
        <v>76</v>
      </c>
      <c r="N675">
        <v>1</v>
      </c>
      <c r="O675">
        <v>10</v>
      </c>
      <c r="P675">
        <v>7.5</v>
      </c>
      <c r="Q675">
        <v>65.7</v>
      </c>
      <c r="R675">
        <f t="shared" si="58"/>
        <v>1.25</v>
      </c>
      <c r="S675">
        <f t="shared" si="56"/>
        <v>82.125</v>
      </c>
      <c r="U675">
        <f t="shared" si="57"/>
        <v>82.125</v>
      </c>
      <c r="V675">
        <f t="shared" si="54"/>
        <v>82125</v>
      </c>
      <c r="W675">
        <f t="shared" si="55"/>
        <v>6843.75</v>
      </c>
      <c r="X675" t="s">
        <v>40</v>
      </c>
      <c r="Y675" t="s">
        <v>40</v>
      </c>
      <c r="Z675">
        <v>3093</v>
      </c>
      <c r="AA675">
        <v>3094</v>
      </c>
      <c r="AB675" t="s">
        <v>40</v>
      </c>
      <c r="AC675" t="s">
        <v>40</v>
      </c>
      <c r="AD675" t="s">
        <v>40</v>
      </c>
      <c r="AE675" t="s">
        <v>40</v>
      </c>
      <c r="AF675">
        <v>128</v>
      </c>
      <c r="AH675">
        <v>2022</v>
      </c>
    </row>
    <row r="676" spans="1:34" x14ac:dyDescent="0.25">
      <c r="A676" t="s">
        <v>59</v>
      </c>
      <c r="B676" t="s">
        <v>1009</v>
      </c>
      <c r="C676" t="s">
        <v>1010</v>
      </c>
      <c r="D676" t="s">
        <v>1011</v>
      </c>
      <c r="E676" t="s">
        <v>298</v>
      </c>
      <c r="G676" t="s">
        <v>493</v>
      </c>
      <c r="H676" t="s">
        <v>1015</v>
      </c>
      <c r="I676" t="s">
        <v>1016</v>
      </c>
      <c r="J676">
        <v>1</v>
      </c>
      <c r="L676" t="s">
        <v>62</v>
      </c>
      <c r="M676" t="s">
        <v>76</v>
      </c>
      <c r="N676">
        <v>1</v>
      </c>
      <c r="O676">
        <v>10</v>
      </c>
      <c r="P676">
        <v>10</v>
      </c>
      <c r="Q676">
        <v>65.7</v>
      </c>
      <c r="R676">
        <f t="shared" si="58"/>
        <v>1.6666666666666667</v>
      </c>
      <c r="S676">
        <f t="shared" si="56"/>
        <v>109.50000000000001</v>
      </c>
      <c r="U676">
        <f t="shared" si="57"/>
        <v>109.50000000000001</v>
      </c>
      <c r="V676">
        <f t="shared" si="54"/>
        <v>109500.00000000001</v>
      </c>
      <c r="W676">
        <f t="shared" si="55"/>
        <v>9125.0000000000018</v>
      </c>
      <c r="X676" t="s">
        <v>40</v>
      </c>
      <c r="Y676" t="s">
        <v>40</v>
      </c>
      <c r="Z676">
        <v>3093</v>
      </c>
      <c r="AA676">
        <v>3094</v>
      </c>
      <c r="AB676" t="s">
        <v>40</v>
      </c>
      <c r="AC676" t="s">
        <v>40</v>
      </c>
      <c r="AD676" t="s">
        <v>40</v>
      </c>
      <c r="AE676" t="s">
        <v>40</v>
      </c>
      <c r="AF676">
        <v>128</v>
      </c>
      <c r="AH676">
        <v>2022</v>
      </c>
    </row>
    <row r="677" spans="1:34" x14ac:dyDescent="0.25">
      <c r="A677" t="s">
        <v>59</v>
      </c>
      <c r="B677" t="s">
        <v>1009</v>
      </c>
      <c r="C677" t="s">
        <v>1010</v>
      </c>
      <c r="D677" t="s">
        <v>1011</v>
      </c>
      <c r="E677" t="s">
        <v>298</v>
      </c>
      <c r="G677" t="s">
        <v>493</v>
      </c>
      <c r="H677" t="s">
        <v>1017</v>
      </c>
      <c r="I677" t="s">
        <v>1018</v>
      </c>
      <c r="J677">
        <v>1</v>
      </c>
      <c r="L677" t="s">
        <v>62</v>
      </c>
      <c r="M677" t="s">
        <v>76</v>
      </c>
      <c r="N677">
        <v>1</v>
      </c>
      <c r="O677">
        <v>10</v>
      </c>
      <c r="P677">
        <v>10</v>
      </c>
      <c r="Q677">
        <v>65.7</v>
      </c>
      <c r="R677">
        <f t="shared" si="58"/>
        <v>1.6666666666666667</v>
      </c>
      <c r="S677">
        <f t="shared" si="56"/>
        <v>109.50000000000001</v>
      </c>
      <c r="U677">
        <f t="shared" si="57"/>
        <v>109.50000000000001</v>
      </c>
      <c r="V677">
        <f t="shared" si="54"/>
        <v>109500.00000000001</v>
      </c>
      <c r="W677">
        <f t="shared" si="55"/>
        <v>9125.0000000000018</v>
      </c>
      <c r="X677" t="s">
        <v>40</v>
      </c>
      <c r="Y677" t="s">
        <v>40</v>
      </c>
      <c r="Z677">
        <v>3093</v>
      </c>
      <c r="AA677">
        <v>3094</v>
      </c>
      <c r="AB677" t="s">
        <v>40</v>
      </c>
      <c r="AC677" t="s">
        <v>40</v>
      </c>
      <c r="AD677" t="s">
        <v>40</v>
      </c>
      <c r="AE677" t="s">
        <v>40</v>
      </c>
      <c r="AF677">
        <v>128</v>
      </c>
      <c r="AH677">
        <v>2022</v>
      </c>
    </row>
    <row r="678" spans="1:34" x14ac:dyDescent="0.25">
      <c r="A678" t="s">
        <v>59</v>
      </c>
      <c r="B678" t="s">
        <v>1009</v>
      </c>
      <c r="C678" t="s">
        <v>1010</v>
      </c>
      <c r="D678" t="s">
        <v>1011</v>
      </c>
      <c r="E678" t="s">
        <v>298</v>
      </c>
      <c r="G678" t="s">
        <v>493</v>
      </c>
      <c r="H678" t="s">
        <v>1019</v>
      </c>
      <c r="I678" t="s">
        <v>1020</v>
      </c>
      <c r="J678">
        <v>1</v>
      </c>
      <c r="L678" t="s">
        <v>62</v>
      </c>
      <c r="M678" t="s">
        <v>76</v>
      </c>
      <c r="N678">
        <v>1</v>
      </c>
      <c r="O678">
        <v>10</v>
      </c>
      <c r="P678">
        <v>2.5</v>
      </c>
      <c r="Q678">
        <v>65.7</v>
      </c>
      <c r="R678">
        <f t="shared" si="58"/>
        <v>0.41666666666666669</v>
      </c>
      <c r="S678">
        <f t="shared" si="56"/>
        <v>27.375000000000004</v>
      </c>
      <c r="U678">
        <f t="shared" si="57"/>
        <v>27.375000000000004</v>
      </c>
      <c r="V678">
        <f t="shared" si="54"/>
        <v>27375.000000000004</v>
      </c>
      <c r="W678">
        <f t="shared" si="55"/>
        <v>2281.2500000000005</v>
      </c>
      <c r="X678" t="s">
        <v>40</v>
      </c>
      <c r="Y678" t="s">
        <v>40</v>
      </c>
      <c r="Z678">
        <v>3093</v>
      </c>
      <c r="AA678">
        <v>3094</v>
      </c>
      <c r="AB678" t="s">
        <v>40</v>
      </c>
      <c r="AC678" t="s">
        <v>40</v>
      </c>
      <c r="AD678" t="s">
        <v>40</v>
      </c>
      <c r="AE678" t="s">
        <v>40</v>
      </c>
      <c r="AF678">
        <v>128</v>
      </c>
      <c r="AH678">
        <v>2022</v>
      </c>
    </row>
    <row r="679" spans="1:34" x14ac:dyDescent="0.25">
      <c r="A679" t="s">
        <v>59</v>
      </c>
      <c r="B679" t="s">
        <v>1009</v>
      </c>
      <c r="C679" t="s">
        <v>1010</v>
      </c>
      <c r="D679" t="s">
        <v>1011</v>
      </c>
      <c r="E679" t="s">
        <v>298</v>
      </c>
      <c r="G679" t="s">
        <v>493</v>
      </c>
      <c r="H679" t="s">
        <v>1021</v>
      </c>
      <c r="I679" t="s">
        <v>1022</v>
      </c>
      <c r="J679">
        <v>1</v>
      </c>
      <c r="L679" t="s">
        <v>62</v>
      </c>
      <c r="M679" t="s">
        <v>63</v>
      </c>
      <c r="N679">
        <v>2</v>
      </c>
      <c r="O679">
        <v>8</v>
      </c>
      <c r="P679">
        <v>5</v>
      </c>
      <c r="Q679">
        <v>65.7</v>
      </c>
      <c r="R679">
        <f t="shared" si="58"/>
        <v>0.66666666666666663</v>
      </c>
      <c r="S679">
        <f t="shared" si="56"/>
        <v>43.8</v>
      </c>
      <c r="U679">
        <f t="shared" si="57"/>
        <v>43.8</v>
      </c>
      <c r="V679">
        <f t="shared" si="54"/>
        <v>43800</v>
      </c>
      <c r="W679">
        <f t="shared" si="55"/>
        <v>3650</v>
      </c>
      <c r="Z679">
        <v>3093</v>
      </c>
      <c r="AA679">
        <v>3094</v>
      </c>
      <c r="AF679">
        <v>128</v>
      </c>
      <c r="AH679">
        <v>2022</v>
      </c>
    </row>
    <row r="680" spans="1:34" x14ac:dyDescent="0.25">
      <c r="A680" t="s">
        <v>59</v>
      </c>
      <c r="B680" t="s">
        <v>1009</v>
      </c>
      <c r="C680" t="s">
        <v>1010</v>
      </c>
      <c r="D680" t="s">
        <v>1011</v>
      </c>
      <c r="E680" t="s">
        <v>298</v>
      </c>
      <c r="G680" t="s">
        <v>493</v>
      </c>
      <c r="H680" t="s">
        <v>1023</v>
      </c>
      <c r="I680" t="s">
        <v>1024</v>
      </c>
      <c r="J680">
        <v>1</v>
      </c>
      <c r="L680" t="s">
        <v>62</v>
      </c>
      <c r="M680" t="s">
        <v>63</v>
      </c>
      <c r="N680">
        <v>2</v>
      </c>
      <c r="O680">
        <v>8</v>
      </c>
      <c r="P680">
        <v>7.5</v>
      </c>
      <c r="Q680">
        <v>65.7</v>
      </c>
      <c r="R680">
        <f t="shared" si="58"/>
        <v>1</v>
      </c>
      <c r="S680">
        <f t="shared" si="56"/>
        <v>65.7</v>
      </c>
      <c r="U680">
        <f t="shared" si="57"/>
        <v>65.7</v>
      </c>
      <c r="V680">
        <f t="shared" si="54"/>
        <v>65700</v>
      </c>
      <c r="W680">
        <f t="shared" si="55"/>
        <v>5475</v>
      </c>
      <c r="Z680">
        <v>3093</v>
      </c>
      <c r="AA680">
        <v>3094</v>
      </c>
      <c r="AF680">
        <v>128</v>
      </c>
      <c r="AH680">
        <v>2022</v>
      </c>
    </row>
    <row r="681" spans="1:34" x14ac:dyDescent="0.25">
      <c r="A681" t="s">
        <v>59</v>
      </c>
      <c r="B681" t="s">
        <v>1009</v>
      </c>
      <c r="C681" t="s">
        <v>1010</v>
      </c>
      <c r="D681" t="s">
        <v>1011</v>
      </c>
      <c r="E681" t="s">
        <v>298</v>
      </c>
      <c r="G681" t="s">
        <v>493</v>
      </c>
      <c r="H681" t="s">
        <v>1025</v>
      </c>
      <c r="I681" t="s">
        <v>1026</v>
      </c>
      <c r="J681">
        <v>1</v>
      </c>
      <c r="L681" t="s">
        <v>62</v>
      </c>
      <c r="M681" t="s">
        <v>63</v>
      </c>
      <c r="N681">
        <v>2</v>
      </c>
      <c r="O681">
        <v>8</v>
      </c>
      <c r="P681">
        <v>7.5</v>
      </c>
      <c r="Q681">
        <v>65.7</v>
      </c>
      <c r="R681">
        <f t="shared" si="58"/>
        <v>1</v>
      </c>
      <c r="S681">
        <f t="shared" si="56"/>
        <v>65.7</v>
      </c>
      <c r="U681">
        <f t="shared" si="57"/>
        <v>65.7</v>
      </c>
      <c r="V681">
        <f t="shared" si="54"/>
        <v>65700</v>
      </c>
      <c r="W681">
        <f t="shared" si="55"/>
        <v>5475</v>
      </c>
      <c r="Z681">
        <v>3093</v>
      </c>
      <c r="AA681">
        <v>3094</v>
      </c>
      <c r="AF681">
        <v>128</v>
      </c>
      <c r="AH681">
        <v>2022</v>
      </c>
    </row>
    <row r="682" spans="1:34" x14ac:dyDescent="0.25">
      <c r="A682" t="s">
        <v>59</v>
      </c>
      <c r="B682" t="s">
        <v>1009</v>
      </c>
      <c r="C682" t="s">
        <v>1010</v>
      </c>
      <c r="D682" t="s">
        <v>1011</v>
      </c>
      <c r="E682" t="s">
        <v>298</v>
      </c>
      <c r="G682" t="s">
        <v>493</v>
      </c>
      <c r="H682" t="s">
        <v>1027</v>
      </c>
      <c r="I682" t="s">
        <v>1028</v>
      </c>
      <c r="J682">
        <v>1</v>
      </c>
      <c r="L682" t="s">
        <v>62</v>
      </c>
      <c r="M682" t="s">
        <v>63</v>
      </c>
      <c r="N682">
        <v>2</v>
      </c>
      <c r="O682">
        <v>8</v>
      </c>
      <c r="P682">
        <v>10</v>
      </c>
      <c r="Q682">
        <v>65.7</v>
      </c>
      <c r="R682">
        <f t="shared" si="58"/>
        <v>1.3333333333333333</v>
      </c>
      <c r="S682">
        <f t="shared" si="56"/>
        <v>87.6</v>
      </c>
      <c r="U682">
        <f t="shared" si="57"/>
        <v>87.6</v>
      </c>
      <c r="V682">
        <f t="shared" si="54"/>
        <v>87600</v>
      </c>
      <c r="W682">
        <f t="shared" si="55"/>
        <v>7300</v>
      </c>
      <c r="Z682">
        <v>3093</v>
      </c>
      <c r="AA682">
        <v>3094</v>
      </c>
      <c r="AF682">
        <v>128</v>
      </c>
      <c r="AH682">
        <v>2022</v>
      </c>
    </row>
    <row r="683" spans="1:34" x14ac:dyDescent="0.25">
      <c r="A683" t="s">
        <v>59</v>
      </c>
      <c r="B683" t="s">
        <v>1009</v>
      </c>
      <c r="C683" t="s">
        <v>1010</v>
      </c>
      <c r="D683" t="s">
        <v>1011</v>
      </c>
      <c r="E683" t="s">
        <v>298</v>
      </c>
      <c r="G683" t="s">
        <v>493</v>
      </c>
      <c r="H683" t="s">
        <v>414</v>
      </c>
      <c r="I683" t="s">
        <v>1029</v>
      </c>
      <c r="J683">
        <v>1</v>
      </c>
      <c r="L683" t="s">
        <v>62</v>
      </c>
      <c r="M683" t="s">
        <v>76</v>
      </c>
      <c r="N683">
        <v>3</v>
      </c>
      <c r="O683">
        <v>8</v>
      </c>
      <c r="P683">
        <v>5</v>
      </c>
      <c r="Q683">
        <v>65.7</v>
      </c>
      <c r="R683">
        <f t="shared" si="58"/>
        <v>0.66666666666666663</v>
      </c>
      <c r="S683">
        <f t="shared" si="56"/>
        <v>43.8</v>
      </c>
      <c r="U683">
        <f t="shared" si="57"/>
        <v>43.8</v>
      </c>
      <c r="V683">
        <f t="shared" si="54"/>
        <v>43800</v>
      </c>
      <c r="W683">
        <f t="shared" si="55"/>
        <v>3650</v>
      </c>
      <c r="Z683">
        <v>3093</v>
      </c>
      <c r="AA683">
        <v>3094</v>
      </c>
      <c r="AF683">
        <v>128</v>
      </c>
      <c r="AH683">
        <v>2022</v>
      </c>
    </row>
    <row r="684" spans="1:34" x14ac:dyDescent="0.25">
      <c r="A684" t="s">
        <v>59</v>
      </c>
      <c r="B684" t="s">
        <v>1009</v>
      </c>
      <c r="C684" t="s">
        <v>1010</v>
      </c>
      <c r="D684" t="s">
        <v>1011</v>
      </c>
      <c r="E684" t="s">
        <v>298</v>
      </c>
      <c r="G684" t="s">
        <v>493</v>
      </c>
      <c r="H684" t="s">
        <v>1030</v>
      </c>
      <c r="I684" t="s">
        <v>1031</v>
      </c>
      <c r="J684">
        <v>1</v>
      </c>
      <c r="L684" t="s">
        <v>62</v>
      </c>
      <c r="M684" t="s">
        <v>76</v>
      </c>
      <c r="N684">
        <v>3</v>
      </c>
      <c r="O684">
        <v>8</v>
      </c>
      <c r="P684">
        <v>5</v>
      </c>
      <c r="Q684">
        <v>65.7</v>
      </c>
      <c r="R684">
        <f t="shared" si="58"/>
        <v>0.66666666666666663</v>
      </c>
      <c r="S684">
        <f t="shared" si="56"/>
        <v>43.8</v>
      </c>
      <c r="U684">
        <f t="shared" si="57"/>
        <v>43.8</v>
      </c>
      <c r="V684">
        <f t="shared" si="54"/>
        <v>43800</v>
      </c>
      <c r="W684">
        <f t="shared" si="55"/>
        <v>3650</v>
      </c>
      <c r="Z684">
        <v>3093</v>
      </c>
      <c r="AA684">
        <v>3094</v>
      </c>
      <c r="AF684">
        <v>128</v>
      </c>
      <c r="AH684">
        <v>2022</v>
      </c>
    </row>
    <row r="685" spans="1:34" x14ac:dyDescent="0.25">
      <c r="A685" t="s">
        <v>59</v>
      </c>
      <c r="B685" t="s">
        <v>1009</v>
      </c>
      <c r="C685" t="s">
        <v>1010</v>
      </c>
      <c r="D685" t="s">
        <v>1011</v>
      </c>
      <c r="E685" t="s">
        <v>298</v>
      </c>
      <c r="G685" t="s">
        <v>493</v>
      </c>
      <c r="H685" t="s">
        <v>1032</v>
      </c>
      <c r="I685" t="s">
        <v>1033</v>
      </c>
      <c r="J685">
        <v>1</v>
      </c>
      <c r="L685" t="s">
        <v>62</v>
      </c>
      <c r="M685" t="s">
        <v>76</v>
      </c>
      <c r="N685">
        <v>3</v>
      </c>
      <c r="O685">
        <v>8</v>
      </c>
      <c r="P685">
        <v>5</v>
      </c>
      <c r="Q685">
        <v>65.7</v>
      </c>
      <c r="R685">
        <f t="shared" si="58"/>
        <v>0.66666666666666663</v>
      </c>
      <c r="S685">
        <f t="shared" si="56"/>
        <v>43.8</v>
      </c>
      <c r="U685">
        <f t="shared" si="57"/>
        <v>43.8</v>
      </c>
      <c r="V685">
        <f t="shared" si="54"/>
        <v>43800</v>
      </c>
      <c r="W685">
        <f t="shared" si="55"/>
        <v>3650</v>
      </c>
      <c r="Z685">
        <v>3093</v>
      </c>
      <c r="AA685">
        <v>3094</v>
      </c>
      <c r="AF685">
        <v>128</v>
      </c>
      <c r="AH685">
        <v>2022</v>
      </c>
    </row>
    <row r="686" spans="1:34" x14ac:dyDescent="0.25">
      <c r="A686" t="s">
        <v>59</v>
      </c>
      <c r="B686" t="s">
        <v>1009</v>
      </c>
      <c r="C686" t="s">
        <v>1010</v>
      </c>
      <c r="D686" t="s">
        <v>1011</v>
      </c>
      <c r="E686" t="s">
        <v>298</v>
      </c>
      <c r="G686" t="s">
        <v>493</v>
      </c>
      <c r="H686" t="s">
        <v>1034</v>
      </c>
      <c r="I686" t="s">
        <v>1035</v>
      </c>
      <c r="J686">
        <v>1</v>
      </c>
      <c r="L686" t="s">
        <v>62</v>
      </c>
      <c r="M686" t="s">
        <v>76</v>
      </c>
      <c r="N686">
        <v>3</v>
      </c>
      <c r="O686">
        <v>8</v>
      </c>
      <c r="P686">
        <v>5</v>
      </c>
      <c r="Q686">
        <v>65.7</v>
      </c>
      <c r="R686">
        <f t="shared" si="58"/>
        <v>0.66666666666666663</v>
      </c>
      <c r="S686">
        <f t="shared" si="56"/>
        <v>43.8</v>
      </c>
      <c r="U686">
        <f t="shared" si="57"/>
        <v>43.8</v>
      </c>
      <c r="V686">
        <f t="shared" si="54"/>
        <v>43800</v>
      </c>
      <c r="W686">
        <f t="shared" si="55"/>
        <v>3650</v>
      </c>
      <c r="Z686">
        <v>3093</v>
      </c>
      <c r="AA686">
        <v>3094</v>
      </c>
      <c r="AF686">
        <v>128</v>
      </c>
      <c r="AH686">
        <v>2022</v>
      </c>
    </row>
    <row r="687" spans="1:34" x14ac:dyDescent="0.25">
      <c r="A687" t="s">
        <v>59</v>
      </c>
      <c r="B687" t="s">
        <v>1009</v>
      </c>
      <c r="C687" t="s">
        <v>1010</v>
      </c>
      <c r="D687" t="s">
        <v>1011</v>
      </c>
      <c r="E687" t="s">
        <v>298</v>
      </c>
      <c r="G687" t="s">
        <v>493</v>
      </c>
      <c r="H687" t="s">
        <v>1036</v>
      </c>
      <c r="I687" t="s">
        <v>1037</v>
      </c>
      <c r="J687">
        <v>1</v>
      </c>
      <c r="L687" t="s">
        <v>62</v>
      </c>
      <c r="M687" t="s">
        <v>76</v>
      </c>
      <c r="N687">
        <v>3</v>
      </c>
      <c r="O687">
        <v>8</v>
      </c>
      <c r="P687">
        <v>10</v>
      </c>
      <c r="Q687">
        <v>65.7</v>
      </c>
      <c r="R687">
        <f t="shared" si="58"/>
        <v>1.3333333333333333</v>
      </c>
      <c r="S687">
        <f t="shared" si="56"/>
        <v>87.6</v>
      </c>
      <c r="U687">
        <f t="shared" si="57"/>
        <v>87.6</v>
      </c>
      <c r="V687">
        <f t="shared" si="54"/>
        <v>87600</v>
      </c>
      <c r="W687">
        <f t="shared" si="55"/>
        <v>7300</v>
      </c>
      <c r="Z687">
        <v>3093</v>
      </c>
      <c r="AA687">
        <v>3094</v>
      </c>
      <c r="AF687">
        <v>128</v>
      </c>
      <c r="AH687">
        <v>2022</v>
      </c>
    </row>
    <row r="688" spans="1:34" x14ac:dyDescent="0.25">
      <c r="A688" t="s">
        <v>59</v>
      </c>
      <c r="B688" t="s">
        <v>1009</v>
      </c>
      <c r="C688" t="s">
        <v>1010</v>
      </c>
      <c r="D688" t="s">
        <v>1011</v>
      </c>
      <c r="E688" t="s">
        <v>298</v>
      </c>
      <c r="G688" t="s">
        <v>493</v>
      </c>
      <c r="H688" t="s">
        <v>1038</v>
      </c>
      <c r="I688" t="s">
        <v>1039</v>
      </c>
      <c r="J688">
        <v>1</v>
      </c>
      <c r="L688" t="s">
        <v>62</v>
      </c>
      <c r="M688" t="s">
        <v>63</v>
      </c>
      <c r="N688">
        <v>4</v>
      </c>
      <c r="O688">
        <v>9</v>
      </c>
      <c r="P688">
        <v>30</v>
      </c>
      <c r="Q688">
        <v>70.099999999999994</v>
      </c>
      <c r="R688">
        <f t="shared" si="58"/>
        <v>4.5</v>
      </c>
      <c r="S688">
        <f t="shared" si="56"/>
        <v>315.45</v>
      </c>
      <c r="U688">
        <f t="shared" si="57"/>
        <v>315.45</v>
      </c>
      <c r="V688">
        <f t="shared" si="54"/>
        <v>315450</v>
      </c>
      <c r="W688">
        <f t="shared" si="55"/>
        <v>26287.5</v>
      </c>
      <c r="Z688">
        <v>3093</v>
      </c>
      <c r="AA688">
        <v>3094</v>
      </c>
      <c r="AF688">
        <v>128</v>
      </c>
      <c r="AH688">
        <v>2022</v>
      </c>
    </row>
    <row r="689" spans="1:34" x14ac:dyDescent="0.25">
      <c r="A689" t="s">
        <v>59</v>
      </c>
      <c r="B689" t="s">
        <v>1009</v>
      </c>
      <c r="C689" t="s">
        <v>1010</v>
      </c>
      <c r="D689" t="s">
        <v>1011</v>
      </c>
      <c r="E689" t="s">
        <v>298</v>
      </c>
      <c r="G689" t="s">
        <v>493</v>
      </c>
      <c r="H689" t="s">
        <v>1040</v>
      </c>
      <c r="I689" t="s">
        <v>40</v>
      </c>
      <c r="J689">
        <v>1</v>
      </c>
      <c r="L689" t="s">
        <v>41</v>
      </c>
      <c r="R689">
        <f t="shared" si="58"/>
        <v>0</v>
      </c>
      <c r="S689">
        <f t="shared" si="56"/>
        <v>0</v>
      </c>
      <c r="T689">
        <v>0</v>
      </c>
      <c r="U689">
        <f t="shared" si="57"/>
        <v>0</v>
      </c>
      <c r="V689">
        <f t="shared" si="54"/>
        <v>0</v>
      </c>
      <c r="W689">
        <f t="shared" si="55"/>
        <v>0</v>
      </c>
      <c r="X689" t="s">
        <v>40</v>
      </c>
      <c r="Y689" t="s">
        <v>40</v>
      </c>
      <c r="Z689">
        <v>3093</v>
      </c>
      <c r="AA689">
        <v>3094</v>
      </c>
      <c r="AB689" t="s">
        <v>40</v>
      </c>
      <c r="AC689" t="s">
        <v>40</v>
      </c>
      <c r="AD689" t="s">
        <v>40</v>
      </c>
      <c r="AE689" t="s">
        <v>40</v>
      </c>
      <c r="AF689">
        <v>128</v>
      </c>
      <c r="AH689">
        <v>2022</v>
      </c>
    </row>
    <row r="690" spans="1:34" x14ac:dyDescent="0.25">
      <c r="A690" t="s">
        <v>36</v>
      </c>
      <c r="B690" t="s">
        <v>1009</v>
      </c>
      <c r="C690" t="s">
        <v>1069</v>
      </c>
      <c r="D690" t="s">
        <v>1069</v>
      </c>
      <c r="E690" t="s">
        <v>40</v>
      </c>
      <c r="G690" t="s">
        <v>493</v>
      </c>
      <c r="H690" t="s">
        <v>49</v>
      </c>
      <c r="I690" t="s">
        <v>40</v>
      </c>
      <c r="J690">
        <v>1</v>
      </c>
      <c r="L690" t="s">
        <v>41</v>
      </c>
      <c r="M690" t="s">
        <v>40</v>
      </c>
      <c r="Q690">
        <v>0</v>
      </c>
      <c r="R690">
        <f t="shared" si="58"/>
        <v>0</v>
      </c>
      <c r="S690">
        <f t="shared" si="56"/>
        <v>0</v>
      </c>
      <c r="T690">
        <v>369.24599999999998</v>
      </c>
      <c r="U690">
        <f t="shared" si="57"/>
        <v>369.24599999999998</v>
      </c>
      <c r="V690">
        <f t="shared" si="54"/>
        <v>369246</v>
      </c>
      <c r="W690">
        <f t="shared" si="55"/>
        <v>30770.5</v>
      </c>
      <c r="X690" t="s">
        <v>40</v>
      </c>
      <c r="Y690" t="s">
        <v>40</v>
      </c>
      <c r="Z690">
        <v>3093</v>
      </c>
      <c r="AA690">
        <v>3094</v>
      </c>
      <c r="AB690" t="s">
        <v>40</v>
      </c>
      <c r="AC690" t="s">
        <v>40</v>
      </c>
      <c r="AD690" t="s">
        <v>40</v>
      </c>
      <c r="AE690" t="s">
        <v>40</v>
      </c>
      <c r="AF690">
        <v>117</v>
      </c>
      <c r="AH690">
        <v>2022</v>
      </c>
    </row>
    <row r="691" spans="1:34" x14ac:dyDescent="0.25">
      <c r="A691" t="s">
        <v>36</v>
      </c>
      <c r="B691" t="s">
        <v>1009</v>
      </c>
      <c r="C691" t="s">
        <v>1069</v>
      </c>
      <c r="D691" t="s">
        <v>1069</v>
      </c>
      <c r="E691" t="s">
        <v>40</v>
      </c>
      <c r="G691" t="s">
        <v>493</v>
      </c>
      <c r="H691" t="s">
        <v>295</v>
      </c>
      <c r="I691" t="s">
        <v>40</v>
      </c>
      <c r="J691">
        <v>1</v>
      </c>
      <c r="L691" t="s">
        <v>41</v>
      </c>
      <c r="Q691">
        <v>0</v>
      </c>
      <c r="R691">
        <f t="shared" si="58"/>
        <v>0</v>
      </c>
      <c r="S691">
        <f t="shared" si="56"/>
        <v>0</v>
      </c>
      <c r="T691">
        <v>216.10400000000001</v>
      </c>
      <c r="U691">
        <f t="shared" si="57"/>
        <v>216.10400000000001</v>
      </c>
      <c r="V691">
        <f t="shared" si="54"/>
        <v>216104</v>
      </c>
      <c r="W691">
        <f t="shared" si="55"/>
        <v>18008.666666666668</v>
      </c>
      <c r="X691" t="s">
        <v>40</v>
      </c>
      <c r="Y691" t="s">
        <v>40</v>
      </c>
      <c r="Z691">
        <v>3093</v>
      </c>
      <c r="AA691">
        <v>3094</v>
      </c>
      <c r="AB691" t="s">
        <v>40</v>
      </c>
      <c r="AC691" t="s">
        <v>40</v>
      </c>
      <c r="AD691" t="s">
        <v>40</v>
      </c>
      <c r="AE691" t="s">
        <v>40</v>
      </c>
      <c r="AF691">
        <v>117</v>
      </c>
      <c r="AH691">
        <v>2022</v>
      </c>
    </row>
    <row r="692" spans="1:34" x14ac:dyDescent="0.25">
      <c r="A692" t="s">
        <v>36</v>
      </c>
      <c r="B692" t="s">
        <v>1009</v>
      </c>
      <c r="C692" t="s">
        <v>1069</v>
      </c>
      <c r="D692" t="s">
        <v>1069</v>
      </c>
      <c r="E692" t="s">
        <v>40</v>
      </c>
      <c r="G692" t="s">
        <v>493</v>
      </c>
      <c r="H692" t="s">
        <v>42</v>
      </c>
      <c r="I692" t="s">
        <v>40</v>
      </c>
      <c r="J692">
        <v>1</v>
      </c>
      <c r="L692" t="s">
        <v>41</v>
      </c>
      <c r="Q692">
        <v>0</v>
      </c>
      <c r="R692">
        <f t="shared" si="58"/>
        <v>0</v>
      </c>
      <c r="S692">
        <f t="shared" si="56"/>
        <v>0</v>
      </c>
      <c r="T692">
        <v>10.8</v>
      </c>
      <c r="U692">
        <f t="shared" si="57"/>
        <v>10.8</v>
      </c>
      <c r="V692">
        <f t="shared" si="54"/>
        <v>10800</v>
      </c>
      <c r="W692">
        <f t="shared" si="55"/>
        <v>900</v>
      </c>
      <c r="X692" t="s">
        <v>40</v>
      </c>
      <c r="Y692" t="s">
        <v>40</v>
      </c>
      <c r="Z692">
        <v>3093</v>
      </c>
      <c r="AA692">
        <v>3094</v>
      </c>
      <c r="AB692" t="s">
        <v>40</v>
      </c>
      <c r="AC692" t="s">
        <v>40</v>
      </c>
      <c r="AD692" t="s">
        <v>40</v>
      </c>
      <c r="AE692" t="s">
        <v>40</v>
      </c>
      <c r="AF692">
        <v>117</v>
      </c>
      <c r="AH692">
        <v>2022</v>
      </c>
    </row>
    <row r="693" spans="1:34" x14ac:dyDescent="0.25">
      <c r="A693" t="s">
        <v>36</v>
      </c>
      <c r="B693" t="s">
        <v>1009</v>
      </c>
      <c r="C693" t="s">
        <v>1069</v>
      </c>
      <c r="D693" t="s">
        <v>1069</v>
      </c>
      <c r="E693" t="s">
        <v>40</v>
      </c>
      <c r="G693" t="s">
        <v>493</v>
      </c>
      <c r="H693" t="s">
        <v>1012</v>
      </c>
      <c r="I693" t="s">
        <v>40</v>
      </c>
      <c r="J693">
        <v>1</v>
      </c>
      <c r="L693" t="s">
        <v>41</v>
      </c>
      <c r="R693">
        <f t="shared" si="58"/>
        <v>0</v>
      </c>
      <c r="S693">
        <f t="shared" si="56"/>
        <v>0</v>
      </c>
      <c r="T693">
        <v>37.67</v>
      </c>
      <c r="U693">
        <f t="shared" si="57"/>
        <v>37.67</v>
      </c>
      <c r="V693">
        <f t="shared" si="54"/>
        <v>37670</v>
      </c>
      <c r="W693">
        <f t="shared" si="55"/>
        <v>3139.1666666666665</v>
      </c>
      <c r="Z693">
        <v>3093</v>
      </c>
      <c r="AA693">
        <v>3094</v>
      </c>
      <c r="AF693">
        <v>117</v>
      </c>
      <c r="AH693">
        <v>2022</v>
      </c>
    </row>
    <row r="694" spans="1:34" x14ac:dyDescent="0.25">
      <c r="A694" t="s">
        <v>36</v>
      </c>
      <c r="B694" t="s">
        <v>1009</v>
      </c>
      <c r="C694" t="s">
        <v>1069</v>
      </c>
      <c r="D694" t="s">
        <v>1069</v>
      </c>
      <c r="E694" t="s">
        <v>40</v>
      </c>
      <c r="G694" t="s">
        <v>493</v>
      </c>
      <c r="H694" t="s">
        <v>56</v>
      </c>
      <c r="J694">
        <v>1</v>
      </c>
      <c r="L694" t="s">
        <v>41</v>
      </c>
      <c r="Q694">
        <v>0</v>
      </c>
      <c r="R694">
        <f t="shared" si="58"/>
        <v>0</v>
      </c>
      <c r="S694">
        <f t="shared" si="56"/>
        <v>0</v>
      </c>
      <c r="T694">
        <v>129</v>
      </c>
      <c r="U694">
        <f t="shared" si="57"/>
        <v>129</v>
      </c>
      <c r="V694">
        <f t="shared" si="54"/>
        <v>129000</v>
      </c>
      <c r="W694">
        <f t="shared" si="55"/>
        <v>10750</v>
      </c>
      <c r="X694" t="s">
        <v>40</v>
      </c>
      <c r="Y694" t="s">
        <v>40</v>
      </c>
      <c r="Z694">
        <v>3093</v>
      </c>
      <c r="AA694">
        <v>3094</v>
      </c>
      <c r="AB694" t="s">
        <v>40</v>
      </c>
      <c r="AC694" t="s">
        <v>40</v>
      </c>
      <c r="AD694" t="s">
        <v>40</v>
      </c>
      <c r="AE694" t="s">
        <v>40</v>
      </c>
      <c r="AF694">
        <v>117</v>
      </c>
      <c r="AH694">
        <v>2022</v>
      </c>
    </row>
    <row r="695" spans="1:34" x14ac:dyDescent="0.25">
      <c r="A695" t="s">
        <v>59</v>
      </c>
      <c r="B695" t="s">
        <v>1009</v>
      </c>
      <c r="C695" t="s">
        <v>1069</v>
      </c>
      <c r="D695" t="s">
        <v>1069</v>
      </c>
      <c r="E695" t="s">
        <v>60</v>
      </c>
      <c r="G695" t="s">
        <v>493</v>
      </c>
      <c r="H695" t="s">
        <v>1070</v>
      </c>
      <c r="I695" t="s">
        <v>1071</v>
      </c>
      <c r="J695">
        <v>1</v>
      </c>
      <c r="L695" t="s">
        <v>62</v>
      </c>
      <c r="M695" t="s">
        <v>76</v>
      </c>
      <c r="N695">
        <v>1</v>
      </c>
      <c r="O695">
        <v>26</v>
      </c>
      <c r="P695">
        <v>5</v>
      </c>
      <c r="Q695">
        <v>75</v>
      </c>
      <c r="R695">
        <f t="shared" si="58"/>
        <v>2.1666666666666665</v>
      </c>
      <c r="S695">
        <f t="shared" si="56"/>
        <v>162.5</v>
      </c>
      <c r="T695">
        <v>0</v>
      </c>
      <c r="U695">
        <f t="shared" si="57"/>
        <v>162.5</v>
      </c>
      <c r="V695">
        <f t="shared" si="54"/>
        <v>162500</v>
      </c>
      <c r="W695">
        <f t="shared" si="55"/>
        <v>13541.666666666666</v>
      </c>
      <c r="X695" t="s">
        <v>40</v>
      </c>
      <c r="Y695" t="s">
        <v>40</v>
      </c>
      <c r="Z695">
        <v>3093</v>
      </c>
      <c r="AA695">
        <v>3094</v>
      </c>
      <c r="AB695" t="s">
        <v>40</v>
      </c>
      <c r="AC695" t="s">
        <v>40</v>
      </c>
      <c r="AD695" t="s">
        <v>40</v>
      </c>
      <c r="AE695" t="s">
        <v>40</v>
      </c>
      <c r="AF695">
        <v>117</v>
      </c>
      <c r="AH695">
        <v>2022</v>
      </c>
    </row>
    <row r="696" spans="1:34" x14ac:dyDescent="0.25">
      <c r="A696" t="s">
        <v>59</v>
      </c>
      <c r="B696" t="s">
        <v>1009</v>
      </c>
      <c r="C696" t="s">
        <v>1069</v>
      </c>
      <c r="D696" t="s">
        <v>1069</v>
      </c>
      <c r="E696" t="s">
        <v>60</v>
      </c>
      <c r="G696" t="s">
        <v>493</v>
      </c>
      <c r="H696" t="s">
        <v>1072</v>
      </c>
      <c r="I696" t="s">
        <v>1073</v>
      </c>
      <c r="J696">
        <v>1</v>
      </c>
      <c r="L696" t="s">
        <v>62</v>
      </c>
      <c r="M696" t="s">
        <v>76</v>
      </c>
      <c r="N696">
        <v>1</v>
      </c>
      <c r="O696">
        <v>26</v>
      </c>
      <c r="P696">
        <v>10</v>
      </c>
      <c r="Q696">
        <v>80</v>
      </c>
      <c r="R696">
        <f t="shared" si="58"/>
        <v>4.333333333333333</v>
      </c>
      <c r="S696">
        <f t="shared" si="56"/>
        <v>346.66666666666663</v>
      </c>
      <c r="T696">
        <v>0</v>
      </c>
      <c r="U696">
        <f t="shared" si="57"/>
        <v>346.66666666666663</v>
      </c>
      <c r="V696">
        <f t="shared" si="54"/>
        <v>346666.66666666663</v>
      </c>
      <c r="W696">
        <f t="shared" si="55"/>
        <v>28888.888888888887</v>
      </c>
      <c r="X696" t="s">
        <v>40</v>
      </c>
      <c r="Y696" t="s">
        <v>40</v>
      </c>
      <c r="Z696">
        <v>3093</v>
      </c>
      <c r="AA696">
        <v>3094</v>
      </c>
      <c r="AB696" t="s">
        <v>40</v>
      </c>
      <c r="AC696" t="s">
        <v>40</v>
      </c>
      <c r="AD696" t="s">
        <v>40</v>
      </c>
      <c r="AE696" t="s">
        <v>40</v>
      </c>
      <c r="AF696">
        <v>117</v>
      </c>
      <c r="AH696">
        <v>2022</v>
      </c>
    </row>
    <row r="697" spans="1:34" x14ac:dyDescent="0.25">
      <c r="A697" t="s">
        <v>59</v>
      </c>
      <c r="B697" t="s">
        <v>1009</v>
      </c>
      <c r="C697" t="s">
        <v>1069</v>
      </c>
      <c r="D697" t="s">
        <v>1069</v>
      </c>
      <c r="E697" t="s">
        <v>60</v>
      </c>
      <c r="G697" t="s">
        <v>82</v>
      </c>
      <c r="H697" t="s">
        <v>1074</v>
      </c>
      <c r="I697" t="s">
        <v>1075</v>
      </c>
      <c r="J697">
        <v>0.5</v>
      </c>
      <c r="L697" t="s">
        <v>62</v>
      </c>
      <c r="M697" t="s">
        <v>76</v>
      </c>
      <c r="N697">
        <v>1</v>
      </c>
      <c r="O697">
        <v>26</v>
      </c>
      <c r="P697">
        <v>7.5</v>
      </c>
      <c r="Q697">
        <v>80</v>
      </c>
      <c r="R697">
        <f t="shared" si="58"/>
        <v>1.625</v>
      </c>
      <c r="S697">
        <f t="shared" si="56"/>
        <v>130</v>
      </c>
      <c r="T697">
        <v>0</v>
      </c>
      <c r="U697">
        <f t="shared" si="57"/>
        <v>130</v>
      </c>
      <c r="V697">
        <f t="shared" si="54"/>
        <v>130000</v>
      </c>
      <c r="W697">
        <f t="shared" si="55"/>
        <v>10833.333333333334</v>
      </c>
      <c r="X697" t="s">
        <v>1076</v>
      </c>
      <c r="Y697" t="s">
        <v>1077</v>
      </c>
      <c r="Z697">
        <v>3093</v>
      </c>
      <c r="AA697">
        <v>3094</v>
      </c>
      <c r="AB697" t="s">
        <v>40</v>
      </c>
      <c r="AC697" t="s">
        <v>40</v>
      </c>
      <c r="AD697" t="s">
        <v>40</v>
      </c>
      <c r="AE697" t="s">
        <v>40</v>
      </c>
      <c r="AF697">
        <v>117</v>
      </c>
      <c r="AH697">
        <v>2022</v>
      </c>
    </row>
    <row r="698" spans="1:34" x14ac:dyDescent="0.25">
      <c r="A698" t="s">
        <v>59</v>
      </c>
      <c r="B698" t="s">
        <v>1009</v>
      </c>
      <c r="C698" t="s">
        <v>1069</v>
      </c>
      <c r="D698" t="s">
        <v>1069</v>
      </c>
      <c r="E698" t="s">
        <v>60</v>
      </c>
      <c r="G698" t="s">
        <v>493</v>
      </c>
      <c r="H698" t="s">
        <v>1078</v>
      </c>
      <c r="I698" t="s">
        <v>1079</v>
      </c>
      <c r="J698">
        <v>0.5</v>
      </c>
      <c r="L698" t="s">
        <v>62</v>
      </c>
      <c r="M698" t="s">
        <v>76</v>
      </c>
      <c r="N698">
        <v>1</v>
      </c>
      <c r="O698">
        <v>26</v>
      </c>
      <c r="P698">
        <v>7.5</v>
      </c>
      <c r="Q698">
        <v>75</v>
      </c>
      <c r="R698">
        <f t="shared" si="58"/>
        <v>1.625</v>
      </c>
      <c r="S698">
        <f t="shared" si="56"/>
        <v>121.875</v>
      </c>
      <c r="T698">
        <v>0</v>
      </c>
      <c r="U698">
        <f t="shared" si="57"/>
        <v>121.875</v>
      </c>
      <c r="V698">
        <f t="shared" si="54"/>
        <v>121875</v>
      </c>
      <c r="W698">
        <f t="shared" si="55"/>
        <v>10156.25</v>
      </c>
      <c r="X698" t="s">
        <v>40</v>
      </c>
      <c r="Y698" t="s">
        <v>40</v>
      </c>
      <c r="Z698">
        <v>3093</v>
      </c>
      <c r="AA698">
        <v>3094</v>
      </c>
      <c r="AB698" t="s">
        <v>40</v>
      </c>
      <c r="AC698" t="s">
        <v>40</v>
      </c>
      <c r="AD698" t="s">
        <v>40</v>
      </c>
      <c r="AE698" t="s">
        <v>40</v>
      </c>
      <c r="AF698">
        <v>117</v>
      </c>
      <c r="AH698">
        <v>2022</v>
      </c>
    </row>
    <row r="699" spans="1:34" x14ac:dyDescent="0.25">
      <c r="A699" t="s">
        <v>59</v>
      </c>
      <c r="B699" t="s">
        <v>1009</v>
      </c>
      <c r="C699" t="s">
        <v>1069</v>
      </c>
      <c r="D699" t="s">
        <v>1069</v>
      </c>
      <c r="E699" t="s">
        <v>60</v>
      </c>
      <c r="G699" t="s">
        <v>493</v>
      </c>
      <c r="H699" t="s">
        <v>1080</v>
      </c>
      <c r="I699" t="s">
        <v>1081</v>
      </c>
      <c r="J699">
        <v>1</v>
      </c>
      <c r="L699" t="s">
        <v>62</v>
      </c>
      <c r="M699" t="s">
        <v>63</v>
      </c>
      <c r="N699">
        <v>2</v>
      </c>
      <c r="O699">
        <v>22</v>
      </c>
      <c r="P699">
        <v>10</v>
      </c>
      <c r="Q699">
        <v>80</v>
      </c>
      <c r="R699">
        <f t="shared" si="58"/>
        <v>3.6666666666666665</v>
      </c>
      <c r="S699">
        <f t="shared" si="56"/>
        <v>293.33333333333331</v>
      </c>
      <c r="U699">
        <f t="shared" si="57"/>
        <v>293.33333333333331</v>
      </c>
      <c r="V699">
        <f t="shared" si="54"/>
        <v>293333.33333333331</v>
      </c>
      <c r="W699">
        <f t="shared" si="55"/>
        <v>24444.444444444442</v>
      </c>
      <c r="Z699">
        <v>3093</v>
      </c>
      <c r="AA699">
        <v>3094</v>
      </c>
      <c r="AF699">
        <v>117</v>
      </c>
      <c r="AH699">
        <v>2022</v>
      </c>
    </row>
    <row r="700" spans="1:34" x14ac:dyDescent="0.25">
      <c r="A700" t="s">
        <v>59</v>
      </c>
      <c r="B700" t="s">
        <v>1009</v>
      </c>
      <c r="C700" t="s">
        <v>1069</v>
      </c>
      <c r="D700" t="s">
        <v>1069</v>
      </c>
      <c r="E700" t="s">
        <v>60</v>
      </c>
      <c r="G700" t="s">
        <v>493</v>
      </c>
      <c r="H700" t="s">
        <v>1082</v>
      </c>
      <c r="I700" t="s">
        <v>1083</v>
      </c>
      <c r="J700">
        <v>1</v>
      </c>
      <c r="L700" t="s">
        <v>62</v>
      </c>
      <c r="M700" t="s">
        <v>63</v>
      </c>
      <c r="N700">
        <v>2</v>
      </c>
      <c r="O700">
        <v>22</v>
      </c>
      <c r="P700">
        <v>5</v>
      </c>
      <c r="Q700">
        <v>80</v>
      </c>
      <c r="R700">
        <f t="shared" si="58"/>
        <v>1.8333333333333333</v>
      </c>
      <c r="S700">
        <f t="shared" si="56"/>
        <v>146.66666666666666</v>
      </c>
      <c r="U700">
        <f t="shared" si="57"/>
        <v>146.66666666666666</v>
      </c>
      <c r="V700">
        <f t="shared" si="54"/>
        <v>146666.66666666666</v>
      </c>
      <c r="W700">
        <f t="shared" si="55"/>
        <v>12222.222222222221</v>
      </c>
      <c r="Z700">
        <v>3093</v>
      </c>
      <c r="AA700">
        <v>3094</v>
      </c>
      <c r="AF700">
        <v>117</v>
      </c>
      <c r="AH700">
        <v>2022</v>
      </c>
    </row>
    <row r="701" spans="1:34" x14ac:dyDescent="0.25">
      <c r="A701" t="s">
        <v>59</v>
      </c>
      <c r="B701" t="s">
        <v>1009</v>
      </c>
      <c r="C701" t="s">
        <v>1069</v>
      </c>
      <c r="D701" t="s">
        <v>1069</v>
      </c>
      <c r="E701" t="s">
        <v>60</v>
      </c>
      <c r="G701" t="s">
        <v>493</v>
      </c>
      <c r="H701" t="s">
        <v>1084</v>
      </c>
      <c r="I701" t="s">
        <v>1085</v>
      </c>
      <c r="J701">
        <v>1</v>
      </c>
      <c r="L701" t="s">
        <v>62</v>
      </c>
      <c r="M701" t="s">
        <v>63</v>
      </c>
      <c r="N701">
        <v>2</v>
      </c>
      <c r="O701">
        <v>22</v>
      </c>
      <c r="P701">
        <v>7.5</v>
      </c>
      <c r="Q701">
        <v>75</v>
      </c>
      <c r="R701">
        <f t="shared" si="58"/>
        <v>2.75</v>
      </c>
      <c r="S701">
        <f t="shared" si="56"/>
        <v>206.25</v>
      </c>
      <c r="U701">
        <f t="shared" si="57"/>
        <v>206.25</v>
      </c>
      <c r="V701">
        <f t="shared" si="54"/>
        <v>206250</v>
      </c>
      <c r="W701">
        <f t="shared" si="55"/>
        <v>17187.5</v>
      </c>
      <c r="Z701">
        <v>3093</v>
      </c>
      <c r="AA701">
        <v>3094</v>
      </c>
      <c r="AF701">
        <v>117</v>
      </c>
      <c r="AH701">
        <v>2022</v>
      </c>
    </row>
    <row r="702" spans="1:34" x14ac:dyDescent="0.25">
      <c r="A702" t="s">
        <v>59</v>
      </c>
      <c r="B702" t="s">
        <v>1009</v>
      </c>
      <c r="C702" t="s">
        <v>1069</v>
      </c>
      <c r="D702" t="s">
        <v>1069</v>
      </c>
      <c r="E702" t="s">
        <v>60</v>
      </c>
      <c r="G702" t="s">
        <v>493</v>
      </c>
      <c r="H702" t="s">
        <v>1086</v>
      </c>
      <c r="I702" t="s">
        <v>1087</v>
      </c>
      <c r="J702">
        <v>1</v>
      </c>
      <c r="L702" t="s">
        <v>62</v>
      </c>
      <c r="M702" t="s">
        <v>76</v>
      </c>
      <c r="N702">
        <v>3</v>
      </c>
      <c r="O702">
        <v>22</v>
      </c>
      <c r="P702">
        <v>15</v>
      </c>
      <c r="Q702">
        <v>85</v>
      </c>
      <c r="R702">
        <f t="shared" si="58"/>
        <v>5.5</v>
      </c>
      <c r="S702">
        <f t="shared" si="56"/>
        <v>467.5</v>
      </c>
      <c r="U702">
        <f t="shared" si="57"/>
        <v>467.5</v>
      </c>
      <c r="V702">
        <f t="shared" si="54"/>
        <v>467500</v>
      </c>
      <c r="W702">
        <f t="shared" si="55"/>
        <v>38958.333333333336</v>
      </c>
      <c r="Z702">
        <v>3093</v>
      </c>
      <c r="AA702">
        <v>3094</v>
      </c>
      <c r="AF702">
        <v>117</v>
      </c>
      <c r="AH702">
        <v>2022</v>
      </c>
    </row>
    <row r="703" spans="1:34" x14ac:dyDescent="0.25">
      <c r="A703" t="s">
        <v>59</v>
      </c>
      <c r="B703" t="s">
        <v>1009</v>
      </c>
      <c r="C703" t="s">
        <v>1069</v>
      </c>
      <c r="D703" t="s">
        <v>1069</v>
      </c>
      <c r="E703" t="s">
        <v>60</v>
      </c>
      <c r="G703" t="s">
        <v>493</v>
      </c>
      <c r="H703" t="s">
        <v>1088</v>
      </c>
      <c r="I703" t="s">
        <v>1089</v>
      </c>
      <c r="J703">
        <v>1</v>
      </c>
      <c r="L703" t="s">
        <v>62</v>
      </c>
      <c r="M703" t="s">
        <v>63</v>
      </c>
      <c r="N703">
        <v>4</v>
      </c>
      <c r="O703">
        <v>10</v>
      </c>
      <c r="P703">
        <v>30</v>
      </c>
      <c r="Q703">
        <v>88</v>
      </c>
      <c r="R703">
        <f t="shared" si="58"/>
        <v>5</v>
      </c>
      <c r="S703">
        <f t="shared" si="56"/>
        <v>440</v>
      </c>
      <c r="T703">
        <v>0</v>
      </c>
      <c r="U703">
        <f t="shared" si="57"/>
        <v>440</v>
      </c>
      <c r="V703">
        <f t="shared" si="54"/>
        <v>440000</v>
      </c>
      <c r="W703">
        <f t="shared" si="55"/>
        <v>36666.666666666664</v>
      </c>
      <c r="X703" t="s">
        <v>40</v>
      </c>
      <c r="Y703" t="s">
        <v>40</v>
      </c>
      <c r="Z703">
        <v>3093</v>
      </c>
      <c r="AA703">
        <v>3094</v>
      </c>
      <c r="AB703" t="s">
        <v>40</v>
      </c>
      <c r="AC703" t="s">
        <v>40</v>
      </c>
      <c r="AD703" t="s">
        <v>40</v>
      </c>
      <c r="AE703" t="s">
        <v>40</v>
      </c>
      <c r="AF703">
        <v>117</v>
      </c>
      <c r="AH703">
        <v>2022</v>
      </c>
    </row>
    <row r="704" spans="1:34" x14ac:dyDescent="0.25">
      <c r="A704" t="s">
        <v>59</v>
      </c>
      <c r="B704" t="s">
        <v>1009</v>
      </c>
      <c r="C704" t="s">
        <v>1069</v>
      </c>
      <c r="D704" t="s">
        <v>1069</v>
      </c>
      <c r="E704" t="s">
        <v>60</v>
      </c>
      <c r="G704" t="s">
        <v>493</v>
      </c>
      <c r="H704" t="s">
        <v>172</v>
      </c>
      <c r="I704" t="s">
        <v>40</v>
      </c>
      <c r="J704">
        <v>1</v>
      </c>
      <c r="L704" t="s">
        <v>124</v>
      </c>
      <c r="M704" t="s">
        <v>40</v>
      </c>
      <c r="P704">
        <v>60</v>
      </c>
      <c r="Q704">
        <v>82</v>
      </c>
      <c r="R704">
        <f t="shared" si="58"/>
        <v>0</v>
      </c>
      <c r="S704">
        <f t="shared" si="56"/>
        <v>0</v>
      </c>
      <c r="T704">
        <v>0</v>
      </c>
      <c r="U704">
        <f t="shared" si="57"/>
        <v>0</v>
      </c>
      <c r="V704">
        <f t="shared" si="54"/>
        <v>0</v>
      </c>
      <c r="W704">
        <f t="shared" si="55"/>
        <v>0</v>
      </c>
      <c r="X704" t="s">
        <v>40</v>
      </c>
      <c r="Y704" t="s">
        <v>40</v>
      </c>
      <c r="Z704">
        <v>3093</v>
      </c>
      <c r="AA704">
        <v>3094</v>
      </c>
      <c r="AB704" t="s">
        <v>40</v>
      </c>
      <c r="AC704" t="s">
        <v>40</v>
      </c>
      <c r="AD704" t="s">
        <v>40</v>
      </c>
      <c r="AE704" t="s">
        <v>40</v>
      </c>
      <c r="AF704">
        <v>117</v>
      </c>
      <c r="AH704">
        <v>2022</v>
      </c>
    </row>
    <row r="705" spans="1:34" x14ac:dyDescent="0.25">
      <c r="A705" t="s">
        <v>59</v>
      </c>
      <c r="B705" t="s">
        <v>1009</v>
      </c>
      <c r="C705" t="s">
        <v>1069</v>
      </c>
      <c r="D705" t="s">
        <v>1069</v>
      </c>
      <c r="E705" t="s">
        <v>298</v>
      </c>
      <c r="G705" t="s">
        <v>493</v>
      </c>
      <c r="H705" t="s">
        <v>1070</v>
      </c>
      <c r="I705" t="s">
        <v>1071</v>
      </c>
      <c r="J705">
        <v>1</v>
      </c>
      <c r="L705" t="s">
        <v>62</v>
      </c>
      <c r="M705" t="s">
        <v>76</v>
      </c>
      <c r="N705">
        <v>1</v>
      </c>
      <c r="O705">
        <v>14</v>
      </c>
      <c r="P705">
        <v>5</v>
      </c>
      <c r="Q705">
        <v>75</v>
      </c>
      <c r="R705">
        <f t="shared" si="58"/>
        <v>1.1666666666666667</v>
      </c>
      <c r="S705">
        <f t="shared" si="56"/>
        <v>87.5</v>
      </c>
      <c r="U705">
        <f t="shared" si="57"/>
        <v>87.5</v>
      </c>
      <c r="V705">
        <f t="shared" si="54"/>
        <v>87500</v>
      </c>
      <c r="W705">
        <f t="shared" si="55"/>
        <v>7291.666666666667</v>
      </c>
      <c r="X705" t="s">
        <v>40</v>
      </c>
      <c r="Y705" t="s">
        <v>40</v>
      </c>
      <c r="Z705">
        <v>3093</v>
      </c>
      <c r="AA705">
        <v>3094</v>
      </c>
      <c r="AB705" t="s">
        <v>40</v>
      </c>
      <c r="AC705" t="s">
        <v>40</v>
      </c>
      <c r="AD705" t="s">
        <v>40</v>
      </c>
      <c r="AE705" t="s">
        <v>40</v>
      </c>
      <c r="AF705">
        <v>117</v>
      </c>
      <c r="AH705">
        <v>2022</v>
      </c>
    </row>
    <row r="706" spans="1:34" x14ac:dyDescent="0.25">
      <c r="A706" t="s">
        <v>59</v>
      </c>
      <c r="B706" t="s">
        <v>1009</v>
      </c>
      <c r="C706" t="s">
        <v>1069</v>
      </c>
      <c r="D706" t="s">
        <v>1069</v>
      </c>
      <c r="E706" t="s">
        <v>298</v>
      </c>
      <c r="G706" t="s">
        <v>493</v>
      </c>
      <c r="H706" t="s">
        <v>1072</v>
      </c>
      <c r="I706" t="s">
        <v>1073</v>
      </c>
      <c r="J706">
        <v>1</v>
      </c>
      <c r="L706" t="s">
        <v>62</v>
      </c>
      <c r="M706" t="s">
        <v>76</v>
      </c>
      <c r="N706">
        <v>1</v>
      </c>
      <c r="O706">
        <v>14</v>
      </c>
      <c r="P706">
        <v>10</v>
      </c>
      <c r="Q706">
        <v>80</v>
      </c>
      <c r="R706">
        <f t="shared" si="58"/>
        <v>2.3333333333333335</v>
      </c>
      <c r="S706">
        <f t="shared" si="56"/>
        <v>186.66666666666669</v>
      </c>
      <c r="U706">
        <f t="shared" si="57"/>
        <v>186.66666666666669</v>
      </c>
      <c r="V706">
        <f t="shared" ref="V706:V769" si="59">U706*1000</f>
        <v>186666.66666666669</v>
      </c>
      <c r="W706">
        <f t="shared" ref="W706:W769" si="60">V706/12</f>
        <v>15555.555555555557</v>
      </c>
      <c r="X706" t="s">
        <v>40</v>
      </c>
      <c r="Y706" t="s">
        <v>40</v>
      </c>
      <c r="Z706">
        <v>3093</v>
      </c>
      <c r="AA706">
        <v>3094</v>
      </c>
      <c r="AB706" t="s">
        <v>40</v>
      </c>
      <c r="AC706" t="s">
        <v>40</v>
      </c>
      <c r="AD706" t="s">
        <v>40</v>
      </c>
      <c r="AE706" t="s">
        <v>40</v>
      </c>
      <c r="AF706">
        <v>117</v>
      </c>
      <c r="AH706">
        <v>2022</v>
      </c>
    </row>
    <row r="707" spans="1:34" x14ac:dyDescent="0.25">
      <c r="A707" t="s">
        <v>59</v>
      </c>
      <c r="B707" t="s">
        <v>1009</v>
      </c>
      <c r="C707" t="s">
        <v>1069</v>
      </c>
      <c r="D707" t="s">
        <v>1069</v>
      </c>
      <c r="E707" t="s">
        <v>298</v>
      </c>
      <c r="G707" t="s">
        <v>82</v>
      </c>
      <c r="H707" t="s">
        <v>1074</v>
      </c>
      <c r="I707" t="s">
        <v>1075</v>
      </c>
      <c r="J707">
        <v>0.5</v>
      </c>
      <c r="L707" t="s">
        <v>62</v>
      </c>
      <c r="M707" t="s">
        <v>76</v>
      </c>
      <c r="N707">
        <v>1</v>
      </c>
      <c r="O707">
        <v>14</v>
      </c>
      <c r="P707">
        <v>7.5</v>
      </c>
      <c r="Q707">
        <v>80</v>
      </c>
      <c r="R707">
        <f t="shared" si="58"/>
        <v>0.875</v>
      </c>
      <c r="S707">
        <f t="shared" si="56"/>
        <v>70</v>
      </c>
      <c r="U707">
        <f t="shared" si="57"/>
        <v>70</v>
      </c>
      <c r="V707">
        <f t="shared" si="59"/>
        <v>70000</v>
      </c>
      <c r="W707">
        <f t="shared" si="60"/>
        <v>5833.333333333333</v>
      </c>
      <c r="X707" t="s">
        <v>1076</v>
      </c>
      <c r="Y707" t="s">
        <v>1077</v>
      </c>
      <c r="Z707">
        <v>3093</v>
      </c>
      <c r="AA707">
        <v>3094</v>
      </c>
      <c r="AB707" t="s">
        <v>40</v>
      </c>
      <c r="AC707" t="s">
        <v>40</v>
      </c>
      <c r="AD707" t="s">
        <v>40</v>
      </c>
      <c r="AE707" t="s">
        <v>40</v>
      </c>
      <c r="AF707">
        <v>117</v>
      </c>
      <c r="AH707">
        <v>2022</v>
      </c>
    </row>
    <row r="708" spans="1:34" x14ac:dyDescent="0.25">
      <c r="A708" t="s">
        <v>59</v>
      </c>
      <c r="B708" t="s">
        <v>1009</v>
      </c>
      <c r="C708" t="s">
        <v>1069</v>
      </c>
      <c r="D708" t="s">
        <v>1069</v>
      </c>
      <c r="E708" t="s">
        <v>298</v>
      </c>
      <c r="G708" t="s">
        <v>493</v>
      </c>
      <c r="H708" t="s">
        <v>1078</v>
      </c>
      <c r="I708" t="s">
        <v>1079</v>
      </c>
      <c r="J708">
        <v>0.5</v>
      </c>
      <c r="L708" t="s">
        <v>62</v>
      </c>
      <c r="M708" t="s">
        <v>76</v>
      </c>
      <c r="N708">
        <v>1</v>
      </c>
      <c r="O708">
        <v>14</v>
      </c>
      <c r="P708">
        <v>7.5</v>
      </c>
      <c r="Q708">
        <v>75</v>
      </c>
      <c r="R708">
        <f t="shared" si="58"/>
        <v>0.875</v>
      </c>
      <c r="S708">
        <f t="shared" si="56"/>
        <v>65.625</v>
      </c>
      <c r="U708">
        <f t="shared" si="57"/>
        <v>65.625</v>
      </c>
      <c r="V708">
        <f t="shared" si="59"/>
        <v>65625</v>
      </c>
      <c r="W708">
        <f t="shared" si="60"/>
        <v>5468.75</v>
      </c>
      <c r="X708" t="s">
        <v>40</v>
      </c>
      <c r="Y708" t="s">
        <v>40</v>
      </c>
      <c r="Z708">
        <v>3093</v>
      </c>
      <c r="AA708">
        <v>3094</v>
      </c>
      <c r="AB708" t="s">
        <v>40</v>
      </c>
      <c r="AC708" t="s">
        <v>40</v>
      </c>
      <c r="AD708" t="s">
        <v>40</v>
      </c>
      <c r="AE708" t="s">
        <v>40</v>
      </c>
      <c r="AF708">
        <v>117</v>
      </c>
      <c r="AH708">
        <v>2022</v>
      </c>
    </row>
    <row r="709" spans="1:34" x14ac:dyDescent="0.25">
      <c r="A709" t="s">
        <v>59</v>
      </c>
      <c r="B709" t="s">
        <v>1009</v>
      </c>
      <c r="C709" t="s">
        <v>1069</v>
      </c>
      <c r="D709" t="s">
        <v>1069</v>
      </c>
      <c r="E709" t="s">
        <v>298</v>
      </c>
      <c r="G709" t="s">
        <v>493</v>
      </c>
      <c r="H709" t="s">
        <v>1080</v>
      </c>
      <c r="I709" t="s">
        <v>1081</v>
      </c>
      <c r="J709">
        <v>1</v>
      </c>
      <c r="L709" t="s">
        <v>62</v>
      </c>
      <c r="M709" t="s">
        <v>63</v>
      </c>
      <c r="N709">
        <v>2</v>
      </c>
      <c r="O709">
        <v>14</v>
      </c>
      <c r="P709">
        <v>10</v>
      </c>
      <c r="Q709">
        <v>80</v>
      </c>
      <c r="R709">
        <f t="shared" si="58"/>
        <v>2.3333333333333335</v>
      </c>
      <c r="S709">
        <f t="shared" si="56"/>
        <v>186.66666666666669</v>
      </c>
      <c r="U709">
        <f t="shared" si="57"/>
        <v>186.66666666666669</v>
      </c>
      <c r="V709">
        <f t="shared" si="59"/>
        <v>186666.66666666669</v>
      </c>
      <c r="W709">
        <f t="shared" si="60"/>
        <v>15555.555555555557</v>
      </c>
      <c r="Z709">
        <v>3093</v>
      </c>
      <c r="AA709">
        <v>3094</v>
      </c>
      <c r="AF709">
        <v>117</v>
      </c>
      <c r="AH709">
        <v>2022</v>
      </c>
    </row>
    <row r="710" spans="1:34" x14ac:dyDescent="0.25">
      <c r="A710" t="s">
        <v>59</v>
      </c>
      <c r="B710" t="s">
        <v>1009</v>
      </c>
      <c r="C710" t="s">
        <v>1069</v>
      </c>
      <c r="D710" t="s">
        <v>1069</v>
      </c>
      <c r="E710" t="s">
        <v>298</v>
      </c>
      <c r="G710" t="s">
        <v>493</v>
      </c>
      <c r="H710" t="s">
        <v>1082</v>
      </c>
      <c r="I710" t="s">
        <v>1083</v>
      </c>
      <c r="J710">
        <v>1</v>
      </c>
      <c r="L710" t="s">
        <v>62</v>
      </c>
      <c r="M710" t="s">
        <v>63</v>
      </c>
      <c r="N710">
        <v>2</v>
      </c>
      <c r="O710">
        <v>14</v>
      </c>
      <c r="P710">
        <v>5</v>
      </c>
      <c r="Q710">
        <v>80</v>
      </c>
      <c r="R710">
        <f t="shared" si="58"/>
        <v>1.1666666666666667</v>
      </c>
      <c r="S710">
        <f t="shared" si="56"/>
        <v>93.333333333333343</v>
      </c>
      <c r="U710">
        <f t="shared" si="57"/>
        <v>93.333333333333343</v>
      </c>
      <c r="V710">
        <f t="shared" si="59"/>
        <v>93333.333333333343</v>
      </c>
      <c r="W710">
        <f t="shared" si="60"/>
        <v>7777.7777777777783</v>
      </c>
      <c r="Z710">
        <v>3093</v>
      </c>
      <c r="AA710">
        <v>3094</v>
      </c>
      <c r="AF710">
        <v>117</v>
      </c>
      <c r="AH710">
        <v>2022</v>
      </c>
    </row>
    <row r="711" spans="1:34" x14ac:dyDescent="0.25">
      <c r="A711" t="s">
        <v>59</v>
      </c>
      <c r="B711" t="s">
        <v>1009</v>
      </c>
      <c r="C711" t="s">
        <v>1069</v>
      </c>
      <c r="D711" t="s">
        <v>1069</v>
      </c>
      <c r="E711" t="s">
        <v>298</v>
      </c>
      <c r="G711" t="s">
        <v>493</v>
      </c>
      <c r="H711" t="s">
        <v>1084</v>
      </c>
      <c r="I711" t="s">
        <v>1085</v>
      </c>
      <c r="J711">
        <v>1</v>
      </c>
      <c r="L711" t="s">
        <v>62</v>
      </c>
      <c r="M711" t="s">
        <v>63</v>
      </c>
      <c r="N711">
        <v>2</v>
      </c>
      <c r="O711">
        <v>14</v>
      </c>
      <c r="P711">
        <v>7.5</v>
      </c>
      <c r="Q711">
        <v>75</v>
      </c>
      <c r="R711">
        <f t="shared" si="58"/>
        <v>1.75</v>
      </c>
      <c r="S711">
        <f t="shared" si="56"/>
        <v>131.25</v>
      </c>
      <c r="U711">
        <f t="shared" si="57"/>
        <v>131.25</v>
      </c>
      <c r="V711">
        <f t="shared" si="59"/>
        <v>131250</v>
      </c>
      <c r="W711">
        <f t="shared" si="60"/>
        <v>10937.5</v>
      </c>
      <c r="Z711">
        <v>3093</v>
      </c>
      <c r="AA711">
        <v>3094</v>
      </c>
      <c r="AF711">
        <v>117</v>
      </c>
      <c r="AH711">
        <v>2022</v>
      </c>
    </row>
    <row r="712" spans="1:34" x14ac:dyDescent="0.25">
      <c r="A712" t="s">
        <v>59</v>
      </c>
      <c r="B712" t="s">
        <v>1009</v>
      </c>
      <c r="C712" t="s">
        <v>1069</v>
      </c>
      <c r="D712" t="s">
        <v>1069</v>
      </c>
      <c r="E712" t="s">
        <v>298</v>
      </c>
      <c r="G712" t="s">
        <v>493</v>
      </c>
      <c r="H712" t="s">
        <v>1086</v>
      </c>
      <c r="I712" t="s">
        <v>1087</v>
      </c>
      <c r="J712">
        <v>1</v>
      </c>
      <c r="L712" t="s">
        <v>62</v>
      </c>
      <c r="M712" t="s">
        <v>76</v>
      </c>
      <c r="N712">
        <v>3</v>
      </c>
      <c r="O712">
        <v>14</v>
      </c>
      <c r="P712">
        <v>15</v>
      </c>
      <c r="Q712">
        <v>85</v>
      </c>
      <c r="R712">
        <f t="shared" si="58"/>
        <v>3.5</v>
      </c>
      <c r="S712">
        <f t="shared" si="56"/>
        <v>297.5</v>
      </c>
      <c r="U712">
        <f t="shared" si="57"/>
        <v>297.5</v>
      </c>
      <c r="V712">
        <f t="shared" si="59"/>
        <v>297500</v>
      </c>
      <c r="W712">
        <f t="shared" si="60"/>
        <v>24791.666666666668</v>
      </c>
      <c r="Z712">
        <v>3093</v>
      </c>
      <c r="AA712">
        <v>3094</v>
      </c>
      <c r="AF712">
        <v>117</v>
      </c>
      <c r="AH712">
        <v>2022</v>
      </c>
    </row>
    <row r="713" spans="1:34" x14ac:dyDescent="0.25">
      <c r="A713" t="s">
        <v>59</v>
      </c>
      <c r="B713" t="s">
        <v>1009</v>
      </c>
      <c r="C713" t="s">
        <v>1069</v>
      </c>
      <c r="D713" t="s">
        <v>1069</v>
      </c>
      <c r="E713" t="s">
        <v>298</v>
      </c>
      <c r="G713" t="s">
        <v>493</v>
      </c>
      <c r="H713" t="s">
        <v>1088</v>
      </c>
      <c r="I713" t="s">
        <v>1089</v>
      </c>
      <c r="J713">
        <v>1</v>
      </c>
      <c r="L713" t="s">
        <v>62</v>
      </c>
      <c r="M713" t="s">
        <v>63</v>
      </c>
      <c r="N713">
        <v>4</v>
      </c>
      <c r="O713">
        <v>5</v>
      </c>
      <c r="P713">
        <v>30</v>
      </c>
      <c r="Q713">
        <v>88</v>
      </c>
      <c r="R713">
        <f t="shared" si="58"/>
        <v>2.5</v>
      </c>
      <c r="S713">
        <f t="shared" si="56"/>
        <v>220</v>
      </c>
      <c r="U713">
        <f t="shared" si="57"/>
        <v>220</v>
      </c>
      <c r="V713">
        <f t="shared" si="59"/>
        <v>220000</v>
      </c>
      <c r="W713">
        <f t="shared" si="60"/>
        <v>18333.333333333332</v>
      </c>
      <c r="X713" t="s">
        <v>40</v>
      </c>
      <c r="Y713" t="s">
        <v>40</v>
      </c>
      <c r="Z713">
        <v>3093</v>
      </c>
      <c r="AA713">
        <v>3094</v>
      </c>
      <c r="AB713" t="s">
        <v>40</v>
      </c>
      <c r="AC713" t="s">
        <v>40</v>
      </c>
      <c r="AD713" t="s">
        <v>40</v>
      </c>
      <c r="AE713" t="s">
        <v>40</v>
      </c>
      <c r="AF713">
        <v>117</v>
      </c>
      <c r="AH713">
        <v>2022</v>
      </c>
    </row>
    <row r="714" spans="1:34" x14ac:dyDescent="0.25">
      <c r="A714" t="s">
        <v>59</v>
      </c>
      <c r="B714" t="s">
        <v>1009</v>
      </c>
      <c r="C714" t="s">
        <v>1069</v>
      </c>
      <c r="D714" t="s">
        <v>1069</v>
      </c>
      <c r="E714" t="s">
        <v>298</v>
      </c>
      <c r="G714" t="s">
        <v>493</v>
      </c>
      <c r="H714" t="s">
        <v>1090</v>
      </c>
      <c r="I714" t="s">
        <v>40</v>
      </c>
      <c r="J714">
        <v>1</v>
      </c>
      <c r="L714" t="s">
        <v>41</v>
      </c>
      <c r="R714">
        <f t="shared" si="58"/>
        <v>0</v>
      </c>
      <c r="S714">
        <f t="shared" si="56"/>
        <v>0</v>
      </c>
      <c r="T714">
        <v>0</v>
      </c>
      <c r="U714">
        <f t="shared" si="57"/>
        <v>0</v>
      </c>
      <c r="V714">
        <f t="shared" si="59"/>
        <v>0</v>
      </c>
      <c r="W714">
        <f t="shared" si="60"/>
        <v>0</v>
      </c>
      <c r="X714" t="s">
        <v>40</v>
      </c>
      <c r="Y714" t="s">
        <v>40</v>
      </c>
      <c r="Z714">
        <v>3093</v>
      </c>
      <c r="AA714">
        <v>3094</v>
      </c>
      <c r="AB714" t="s">
        <v>40</v>
      </c>
      <c r="AC714" t="s">
        <v>40</v>
      </c>
      <c r="AD714" t="s">
        <v>40</v>
      </c>
      <c r="AE714" t="s">
        <v>40</v>
      </c>
      <c r="AF714">
        <v>117</v>
      </c>
      <c r="AH714">
        <v>2022</v>
      </c>
    </row>
    <row r="715" spans="1:34" x14ac:dyDescent="0.25">
      <c r="A715" t="s">
        <v>36</v>
      </c>
      <c r="B715" t="s">
        <v>1100</v>
      </c>
      <c r="C715" t="s">
        <v>1101</v>
      </c>
      <c r="D715" t="s">
        <v>1101</v>
      </c>
      <c r="E715" t="s">
        <v>40</v>
      </c>
      <c r="F715" t="s">
        <v>40</v>
      </c>
      <c r="G715" t="s">
        <v>51</v>
      </c>
      <c r="H715" t="s">
        <v>49</v>
      </c>
      <c r="I715" t="s">
        <v>40</v>
      </c>
      <c r="J715">
        <v>1</v>
      </c>
      <c r="L715" t="s">
        <v>41</v>
      </c>
      <c r="M715" t="s">
        <v>40</v>
      </c>
      <c r="Q715">
        <v>0</v>
      </c>
      <c r="R715">
        <f t="shared" si="58"/>
        <v>0</v>
      </c>
      <c r="S715">
        <f t="shared" si="56"/>
        <v>0</v>
      </c>
      <c r="T715">
        <v>622</v>
      </c>
      <c r="U715">
        <f t="shared" si="57"/>
        <v>622</v>
      </c>
      <c r="V715">
        <f t="shared" si="59"/>
        <v>622000</v>
      </c>
      <c r="W715">
        <f t="shared" si="60"/>
        <v>51833.333333333336</v>
      </c>
      <c r="X715" t="s">
        <v>40</v>
      </c>
      <c r="Y715" t="s">
        <v>40</v>
      </c>
      <c r="Z715">
        <v>3093</v>
      </c>
      <c r="AA715">
        <v>3094</v>
      </c>
      <c r="AB715" t="s">
        <v>40</v>
      </c>
      <c r="AC715" t="s">
        <v>40</v>
      </c>
      <c r="AD715" t="s">
        <v>40</v>
      </c>
      <c r="AE715" t="s">
        <v>40</v>
      </c>
      <c r="AF715">
        <v>131</v>
      </c>
      <c r="AH715">
        <v>2022</v>
      </c>
    </row>
    <row r="716" spans="1:34" x14ac:dyDescent="0.25">
      <c r="A716" t="s">
        <v>36</v>
      </c>
      <c r="B716" t="s">
        <v>1100</v>
      </c>
      <c r="C716" t="s">
        <v>1101</v>
      </c>
      <c r="D716" t="s">
        <v>1101</v>
      </c>
      <c r="E716" t="s">
        <v>40</v>
      </c>
      <c r="F716" t="s">
        <v>40</v>
      </c>
      <c r="G716" t="s">
        <v>51</v>
      </c>
      <c r="H716" t="s">
        <v>42</v>
      </c>
      <c r="I716" t="s">
        <v>40</v>
      </c>
      <c r="J716">
        <v>1</v>
      </c>
      <c r="L716" t="s">
        <v>41</v>
      </c>
      <c r="M716" t="s">
        <v>40</v>
      </c>
      <c r="Q716">
        <v>0</v>
      </c>
      <c r="R716">
        <f t="shared" si="58"/>
        <v>0</v>
      </c>
      <c r="S716">
        <f t="shared" si="56"/>
        <v>0</v>
      </c>
      <c r="T716">
        <v>73</v>
      </c>
      <c r="U716">
        <f t="shared" si="57"/>
        <v>73</v>
      </c>
      <c r="V716">
        <f t="shared" si="59"/>
        <v>73000</v>
      </c>
      <c r="W716">
        <f t="shared" si="60"/>
        <v>6083.333333333333</v>
      </c>
      <c r="X716" t="s">
        <v>40</v>
      </c>
      <c r="Y716" t="s">
        <v>40</v>
      </c>
      <c r="Z716">
        <v>3093</v>
      </c>
      <c r="AA716">
        <v>3094</v>
      </c>
      <c r="AB716" t="s">
        <v>40</v>
      </c>
      <c r="AC716" t="s">
        <v>40</v>
      </c>
      <c r="AD716" t="s">
        <v>40</v>
      </c>
      <c r="AE716" t="s">
        <v>40</v>
      </c>
      <c r="AF716">
        <v>131</v>
      </c>
      <c r="AH716">
        <v>2022</v>
      </c>
    </row>
    <row r="717" spans="1:34" x14ac:dyDescent="0.25">
      <c r="A717" t="s">
        <v>36</v>
      </c>
      <c r="B717" t="s">
        <v>1100</v>
      </c>
      <c r="C717" t="s">
        <v>1101</v>
      </c>
      <c r="D717" t="s">
        <v>1101</v>
      </c>
      <c r="E717" t="s">
        <v>40</v>
      </c>
      <c r="F717" t="s">
        <v>40</v>
      </c>
      <c r="G717" t="s">
        <v>51</v>
      </c>
      <c r="H717" t="s">
        <v>295</v>
      </c>
      <c r="I717" t="s">
        <v>40</v>
      </c>
      <c r="J717">
        <v>1</v>
      </c>
      <c r="L717" t="s">
        <v>41</v>
      </c>
      <c r="M717" t="s">
        <v>40</v>
      </c>
      <c r="Q717">
        <v>0</v>
      </c>
      <c r="R717">
        <f t="shared" si="58"/>
        <v>0</v>
      </c>
      <c r="S717">
        <f t="shared" si="56"/>
        <v>0</v>
      </c>
      <c r="T717">
        <v>1867</v>
      </c>
      <c r="U717">
        <f t="shared" si="57"/>
        <v>1867</v>
      </c>
      <c r="V717">
        <f t="shared" si="59"/>
        <v>1867000</v>
      </c>
      <c r="W717">
        <f t="shared" si="60"/>
        <v>155583.33333333334</v>
      </c>
      <c r="X717" t="s">
        <v>40</v>
      </c>
      <c r="Y717" t="s">
        <v>40</v>
      </c>
      <c r="Z717">
        <v>3093</v>
      </c>
      <c r="AA717">
        <v>3094</v>
      </c>
      <c r="AB717" t="s">
        <v>40</v>
      </c>
      <c r="AC717" t="s">
        <v>40</v>
      </c>
      <c r="AD717" t="s">
        <v>40</v>
      </c>
      <c r="AE717" t="s">
        <v>40</v>
      </c>
      <c r="AF717">
        <v>131</v>
      </c>
      <c r="AH717">
        <v>2022</v>
      </c>
    </row>
    <row r="718" spans="1:34" x14ac:dyDescent="0.25">
      <c r="A718" t="s">
        <v>36</v>
      </c>
      <c r="B718" t="s">
        <v>1100</v>
      </c>
      <c r="C718" t="s">
        <v>1101</v>
      </c>
      <c r="D718" t="s">
        <v>1101</v>
      </c>
      <c r="E718" t="s">
        <v>40</v>
      </c>
      <c r="F718" t="s">
        <v>40</v>
      </c>
      <c r="G718" t="s">
        <v>51</v>
      </c>
      <c r="H718" t="s">
        <v>56</v>
      </c>
      <c r="I718" t="s">
        <v>40</v>
      </c>
      <c r="J718">
        <v>1</v>
      </c>
      <c r="L718" t="s">
        <v>41</v>
      </c>
      <c r="Q718">
        <v>0</v>
      </c>
      <c r="R718">
        <f t="shared" si="58"/>
        <v>0</v>
      </c>
      <c r="S718">
        <f t="shared" si="56"/>
        <v>0</v>
      </c>
      <c r="T718" s="43">
        <f>1016+0.063</f>
        <v>1016.063</v>
      </c>
      <c r="U718">
        <f t="shared" si="57"/>
        <v>1016.063</v>
      </c>
      <c r="V718">
        <f t="shared" si="59"/>
        <v>1016063</v>
      </c>
      <c r="W718">
        <f t="shared" si="60"/>
        <v>84671.916666666672</v>
      </c>
      <c r="X718" t="s">
        <v>40</v>
      </c>
      <c r="Y718" t="s">
        <v>40</v>
      </c>
      <c r="Z718">
        <v>3093</v>
      </c>
      <c r="AA718">
        <v>3094</v>
      </c>
      <c r="AB718" t="s">
        <v>40</v>
      </c>
      <c r="AC718" t="s">
        <v>40</v>
      </c>
      <c r="AD718" t="s">
        <v>40</v>
      </c>
      <c r="AE718" t="s">
        <v>40</v>
      </c>
      <c r="AF718">
        <v>131</v>
      </c>
      <c r="AH718">
        <v>2022</v>
      </c>
    </row>
    <row r="719" spans="1:34" x14ac:dyDescent="0.25">
      <c r="A719" t="s">
        <v>36</v>
      </c>
      <c r="B719" t="s">
        <v>1100</v>
      </c>
      <c r="C719" t="s">
        <v>1101</v>
      </c>
      <c r="D719" t="s">
        <v>1101</v>
      </c>
      <c r="E719" t="s">
        <v>40</v>
      </c>
      <c r="G719" t="s">
        <v>51</v>
      </c>
      <c r="H719" t="s">
        <v>1103</v>
      </c>
      <c r="I719" t="s">
        <v>40</v>
      </c>
      <c r="J719">
        <v>1</v>
      </c>
      <c r="L719" t="s">
        <v>41</v>
      </c>
      <c r="Q719" s="20"/>
      <c r="R719">
        <f t="shared" si="58"/>
        <v>0</v>
      </c>
      <c r="S719">
        <f t="shared" si="56"/>
        <v>0</v>
      </c>
      <c r="T719">
        <v>181</v>
      </c>
      <c r="U719">
        <f t="shared" si="57"/>
        <v>181</v>
      </c>
      <c r="V719">
        <f t="shared" si="59"/>
        <v>181000</v>
      </c>
      <c r="W719">
        <f t="shared" si="60"/>
        <v>15083.333333333334</v>
      </c>
      <c r="Z719">
        <v>3093</v>
      </c>
      <c r="AA719">
        <v>3094</v>
      </c>
      <c r="AF719">
        <v>131</v>
      </c>
      <c r="AH719">
        <v>2022</v>
      </c>
    </row>
    <row r="720" spans="1:34" x14ac:dyDescent="0.25">
      <c r="A720" t="s">
        <v>36</v>
      </c>
      <c r="B720" t="s">
        <v>1100</v>
      </c>
      <c r="C720" t="s">
        <v>1101</v>
      </c>
      <c r="D720" t="s">
        <v>1101</v>
      </c>
      <c r="E720" t="s">
        <v>40</v>
      </c>
      <c r="G720" t="s">
        <v>51</v>
      </c>
      <c r="H720" t="s">
        <v>1104</v>
      </c>
      <c r="I720" t="s">
        <v>40</v>
      </c>
      <c r="J720">
        <v>1</v>
      </c>
      <c r="L720" t="s">
        <v>41</v>
      </c>
      <c r="Q720" s="20"/>
      <c r="R720">
        <f t="shared" si="58"/>
        <v>0</v>
      </c>
      <c r="S720">
        <f t="shared" si="56"/>
        <v>0</v>
      </c>
      <c r="T720">
        <v>36</v>
      </c>
      <c r="U720">
        <f t="shared" si="57"/>
        <v>36</v>
      </c>
      <c r="V720">
        <f t="shared" si="59"/>
        <v>36000</v>
      </c>
      <c r="W720">
        <f t="shared" si="60"/>
        <v>3000</v>
      </c>
      <c r="Z720">
        <v>3093</v>
      </c>
      <c r="AA720">
        <v>3094</v>
      </c>
      <c r="AF720">
        <v>131</v>
      </c>
      <c r="AH720">
        <v>2022</v>
      </c>
    </row>
    <row r="721" spans="1:34" x14ac:dyDescent="0.25">
      <c r="A721" t="s">
        <v>59</v>
      </c>
      <c r="B721" t="s">
        <v>1100</v>
      </c>
      <c r="C721" t="s">
        <v>1101</v>
      </c>
      <c r="D721" t="s">
        <v>1101</v>
      </c>
      <c r="E721" t="s">
        <v>60</v>
      </c>
      <c r="F721" t="s">
        <v>40</v>
      </c>
      <c r="G721" t="s">
        <v>51</v>
      </c>
      <c r="H721" t="s">
        <v>513</v>
      </c>
      <c r="I721" t="s">
        <v>40</v>
      </c>
      <c r="J721">
        <v>1</v>
      </c>
      <c r="L721" t="s">
        <v>878</v>
      </c>
      <c r="M721" t="s">
        <v>40</v>
      </c>
      <c r="Q721">
        <v>0</v>
      </c>
      <c r="R721">
        <f t="shared" si="58"/>
        <v>0</v>
      </c>
      <c r="S721">
        <f t="shared" si="56"/>
        <v>0</v>
      </c>
      <c r="T721">
        <v>3290</v>
      </c>
      <c r="U721">
        <f t="shared" si="57"/>
        <v>3290</v>
      </c>
      <c r="V721">
        <f t="shared" si="59"/>
        <v>3290000</v>
      </c>
      <c r="W721">
        <f t="shared" si="60"/>
        <v>274166.66666666669</v>
      </c>
      <c r="X721" t="s">
        <v>40</v>
      </c>
      <c r="Y721" t="s">
        <v>40</v>
      </c>
      <c r="Z721">
        <v>3093</v>
      </c>
      <c r="AA721">
        <v>3094</v>
      </c>
      <c r="AB721" t="s">
        <v>40</v>
      </c>
      <c r="AC721" t="s">
        <v>40</v>
      </c>
      <c r="AD721" t="s">
        <v>40</v>
      </c>
      <c r="AE721" t="s">
        <v>40</v>
      </c>
      <c r="AF721">
        <v>131</v>
      </c>
      <c r="AH721">
        <v>2022</v>
      </c>
    </row>
    <row r="722" spans="1:34" x14ac:dyDescent="0.25">
      <c r="A722" t="s">
        <v>59</v>
      </c>
      <c r="B722" t="s">
        <v>1100</v>
      </c>
      <c r="C722" t="s">
        <v>1101</v>
      </c>
      <c r="D722" t="s">
        <v>1101</v>
      </c>
      <c r="E722" t="s">
        <v>60</v>
      </c>
      <c r="F722" t="s">
        <v>40</v>
      </c>
      <c r="G722" t="s">
        <v>51</v>
      </c>
      <c r="H722" t="s">
        <v>1102</v>
      </c>
      <c r="I722" t="s">
        <v>40</v>
      </c>
      <c r="J722">
        <v>1</v>
      </c>
      <c r="L722" t="s">
        <v>124</v>
      </c>
      <c r="M722" t="s">
        <v>63</v>
      </c>
      <c r="N722">
        <v>6</v>
      </c>
      <c r="O722">
        <v>34</v>
      </c>
      <c r="P722">
        <v>7.5</v>
      </c>
      <c r="Q722" s="20">
        <f>76.1-4.755</f>
        <v>71.344999999999999</v>
      </c>
      <c r="R722">
        <f t="shared" si="58"/>
        <v>4.25</v>
      </c>
      <c r="S722">
        <f t="shared" si="56"/>
        <v>303.21625</v>
      </c>
      <c r="T722">
        <v>0</v>
      </c>
      <c r="U722">
        <f t="shared" si="57"/>
        <v>303.21625</v>
      </c>
      <c r="V722">
        <f t="shared" si="59"/>
        <v>303216.25</v>
      </c>
      <c r="W722">
        <f t="shared" si="60"/>
        <v>25268.020833333332</v>
      </c>
      <c r="X722" t="s">
        <v>40</v>
      </c>
      <c r="Y722" t="s">
        <v>40</v>
      </c>
      <c r="Z722">
        <v>3093</v>
      </c>
      <c r="AA722">
        <v>3094</v>
      </c>
      <c r="AB722" t="s">
        <v>40</v>
      </c>
      <c r="AC722" t="s">
        <v>40</v>
      </c>
      <c r="AD722" t="s">
        <v>40</v>
      </c>
      <c r="AE722" t="s">
        <v>40</v>
      </c>
      <c r="AF722">
        <v>131</v>
      </c>
      <c r="AH722">
        <v>2022</v>
      </c>
    </row>
    <row r="723" spans="1:34" x14ac:dyDescent="0.25">
      <c r="A723" t="s">
        <v>59</v>
      </c>
      <c r="B723" t="s">
        <v>1100</v>
      </c>
      <c r="C723" t="s">
        <v>1101</v>
      </c>
      <c r="D723" t="s">
        <v>1101</v>
      </c>
      <c r="E723" t="s">
        <v>60</v>
      </c>
      <c r="F723" t="s">
        <v>40</v>
      </c>
      <c r="G723" t="s">
        <v>51</v>
      </c>
      <c r="H723" t="s">
        <v>1102</v>
      </c>
      <c r="I723" t="s">
        <v>40</v>
      </c>
      <c r="J723">
        <v>1</v>
      </c>
      <c r="L723" t="s">
        <v>124</v>
      </c>
      <c r="M723" t="s">
        <v>76</v>
      </c>
      <c r="N723">
        <v>6</v>
      </c>
      <c r="O723">
        <v>32</v>
      </c>
      <c r="P723">
        <v>7.5</v>
      </c>
      <c r="Q723" s="20">
        <f>76.1-4.755</f>
        <v>71.344999999999999</v>
      </c>
      <c r="R723">
        <f t="shared" si="58"/>
        <v>4</v>
      </c>
      <c r="S723">
        <f t="shared" si="56"/>
        <v>285.38</v>
      </c>
      <c r="T723">
        <v>0</v>
      </c>
      <c r="U723">
        <f t="shared" si="57"/>
        <v>285.38</v>
      </c>
      <c r="V723">
        <f t="shared" si="59"/>
        <v>285380</v>
      </c>
      <c r="W723">
        <f t="shared" si="60"/>
        <v>23781.666666666668</v>
      </c>
      <c r="X723" t="s">
        <v>40</v>
      </c>
      <c r="Y723" t="s">
        <v>40</v>
      </c>
      <c r="Z723">
        <v>3093</v>
      </c>
      <c r="AA723">
        <v>3094</v>
      </c>
      <c r="AB723" t="s">
        <v>40</v>
      </c>
      <c r="AC723" t="s">
        <v>40</v>
      </c>
      <c r="AD723" t="s">
        <v>40</v>
      </c>
      <c r="AE723" t="s">
        <v>40</v>
      </c>
      <c r="AF723">
        <v>131</v>
      </c>
      <c r="AH723">
        <v>2022</v>
      </c>
    </row>
    <row r="724" spans="1:34" x14ac:dyDescent="0.25">
      <c r="A724" t="s">
        <v>59</v>
      </c>
      <c r="B724" t="s">
        <v>1100</v>
      </c>
      <c r="C724" t="s">
        <v>1101</v>
      </c>
      <c r="D724" t="s">
        <v>1101</v>
      </c>
      <c r="E724" t="s">
        <v>60</v>
      </c>
      <c r="F724" t="s">
        <v>40</v>
      </c>
      <c r="G724" t="s">
        <v>51</v>
      </c>
      <c r="H724" t="s">
        <v>172</v>
      </c>
      <c r="I724" t="s">
        <v>40</v>
      </c>
      <c r="J724">
        <v>1</v>
      </c>
      <c r="L724" t="s">
        <v>124</v>
      </c>
      <c r="M724" t="s">
        <v>40</v>
      </c>
      <c r="O724">
        <v>2</v>
      </c>
      <c r="P724">
        <v>60</v>
      </c>
      <c r="Q724" s="20">
        <f>80.5-4.755</f>
        <v>75.745000000000005</v>
      </c>
      <c r="R724">
        <f t="shared" si="58"/>
        <v>2</v>
      </c>
      <c r="S724">
        <f t="shared" si="56"/>
        <v>151.49</v>
      </c>
      <c r="T724">
        <v>0</v>
      </c>
      <c r="U724">
        <f t="shared" si="57"/>
        <v>151.49</v>
      </c>
      <c r="V724">
        <f t="shared" si="59"/>
        <v>151490</v>
      </c>
      <c r="W724">
        <f t="shared" si="60"/>
        <v>12624.166666666666</v>
      </c>
      <c r="X724" t="s">
        <v>40</v>
      </c>
      <c r="Y724" t="s">
        <v>40</v>
      </c>
      <c r="Z724">
        <v>3093</v>
      </c>
      <c r="AA724">
        <v>3094</v>
      </c>
      <c r="AB724" t="s">
        <v>40</v>
      </c>
      <c r="AC724" t="s">
        <v>40</v>
      </c>
      <c r="AD724" t="s">
        <v>40</v>
      </c>
      <c r="AE724" t="s">
        <v>40</v>
      </c>
      <c r="AF724">
        <v>131</v>
      </c>
      <c r="AH724">
        <v>2022</v>
      </c>
    </row>
    <row r="725" spans="1:34" x14ac:dyDescent="0.25">
      <c r="A725" t="s">
        <v>59</v>
      </c>
      <c r="B725" t="s">
        <v>1100</v>
      </c>
      <c r="C725" t="s">
        <v>1101</v>
      </c>
      <c r="D725" t="s">
        <v>1101</v>
      </c>
      <c r="E725" t="s">
        <v>60</v>
      </c>
      <c r="F725" t="s">
        <v>40</v>
      </c>
      <c r="G725" t="s">
        <v>51</v>
      </c>
      <c r="H725" t="s">
        <v>1105</v>
      </c>
      <c r="I725" t="s">
        <v>1106</v>
      </c>
      <c r="J725">
        <v>1</v>
      </c>
      <c r="L725" t="s">
        <v>62</v>
      </c>
      <c r="M725" t="s">
        <v>378</v>
      </c>
      <c r="N725">
        <v>1</v>
      </c>
      <c r="O725">
        <v>46</v>
      </c>
      <c r="P725">
        <v>15</v>
      </c>
      <c r="Q725" s="20">
        <f>80.6-4.755</f>
        <v>75.844999999999999</v>
      </c>
      <c r="R725">
        <f t="shared" si="58"/>
        <v>11.5</v>
      </c>
      <c r="S725">
        <f t="shared" si="56"/>
        <v>872.21749999999997</v>
      </c>
      <c r="T725">
        <v>0</v>
      </c>
      <c r="U725">
        <f t="shared" si="57"/>
        <v>872.21749999999997</v>
      </c>
      <c r="V725">
        <f t="shared" si="59"/>
        <v>872217.5</v>
      </c>
      <c r="W725">
        <f t="shared" si="60"/>
        <v>72684.791666666672</v>
      </c>
      <c r="X725" t="s">
        <v>40</v>
      </c>
      <c r="Y725" t="s">
        <v>40</v>
      </c>
      <c r="Z725">
        <v>3093</v>
      </c>
      <c r="AA725">
        <v>3094</v>
      </c>
      <c r="AB725" t="s">
        <v>40</v>
      </c>
      <c r="AC725" t="s">
        <v>40</v>
      </c>
      <c r="AD725" t="s">
        <v>40</v>
      </c>
      <c r="AE725" t="s">
        <v>40</v>
      </c>
      <c r="AF725">
        <v>131</v>
      </c>
      <c r="AH725">
        <v>2022</v>
      </c>
    </row>
    <row r="726" spans="1:34" x14ac:dyDescent="0.25">
      <c r="A726" t="s">
        <v>59</v>
      </c>
      <c r="B726" t="s">
        <v>1100</v>
      </c>
      <c r="C726" t="s">
        <v>1101</v>
      </c>
      <c r="D726" t="s">
        <v>1101</v>
      </c>
      <c r="E726" t="s">
        <v>60</v>
      </c>
      <c r="F726" t="s">
        <v>40</v>
      </c>
      <c r="G726" t="s">
        <v>51</v>
      </c>
      <c r="H726" t="s">
        <v>1105</v>
      </c>
      <c r="I726" t="s">
        <v>1106</v>
      </c>
      <c r="J726">
        <v>1</v>
      </c>
      <c r="L726" t="s">
        <v>62</v>
      </c>
      <c r="M726" t="s">
        <v>76</v>
      </c>
      <c r="N726">
        <v>1</v>
      </c>
      <c r="O726">
        <v>46</v>
      </c>
      <c r="P726">
        <v>15</v>
      </c>
      <c r="Q726" s="20">
        <f>80.6-4.755</f>
        <v>75.844999999999999</v>
      </c>
      <c r="R726">
        <f t="shared" si="58"/>
        <v>11.5</v>
      </c>
      <c r="S726">
        <f t="shared" si="56"/>
        <v>872.21749999999997</v>
      </c>
      <c r="T726">
        <v>0</v>
      </c>
      <c r="U726">
        <f t="shared" si="57"/>
        <v>872.21749999999997</v>
      </c>
      <c r="V726">
        <f t="shared" si="59"/>
        <v>872217.5</v>
      </c>
      <c r="W726">
        <f t="shared" si="60"/>
        <v>72684.791666666672</v>
      </c>
      <c r="X726" t="s">
        <v>40</v>
      </c>
      <c r="Y726" t="s">
        <v>40</v>
      </c>
      <c r="Z726">
        <v>3093</v>
      </c>
      <c r="AA726">
        <v>3094</v>
      </c>
      <c r="AB726" t="s">
        <v>40</v>
      </c>
      <c r="AC726" t="s">
        <v>40</v>
      </c>
      <c r="AD726" t="s">
        <v>40</v>
      </c>
      <c r="AE726" t="s">
        <v>40</v>
      </c>
      <c r="AF726">
        <v>131</v>
      </c>
      <c r="AH726">
        <v>2022</v>
      </c>
    </row>
    <row r="727" spans="1:34" x14ac:dyDescent="0.25">
      <c r="A727" t="s">
        <v>59</v>
      </c>
      <c r="B727" t="s">
        <v>1100</v>
      </c>
      <c r="C727" t="s">
        <v>1101</v>
      </c>
      <c r="D727" t="s">
        <v>1101</v>
      </c>
      <c r="E727" t="s">
        <v>60</v>
      </c>
      <c r="G727" t="s">
        <v>87</v>
      </c>
      <c r="H727" t="s">
        <v>1107</v>
      </c>
      <c r="I727" t="s">
        <v>1108</v>
      </c>
      <c r="J727">
        <v>1</v>
      </c>
      <c r="L727" t="s">
        <v>62</v>
      </c>
      <c r="M727" t="s">
        <v>63</v>
      </c>
      <c r="N727">
        <v>1</v>
      </c>
      <c r="O727">
        <v>46</v>
      </c>
      <c r="P727">
        <v>15</v>
      </c>
      <c r="Q727" s="20">
        <f>78.5-4.755</f>
        <v>73.745000000000005</v>
      </c>
      <c r="R727">
        <f t="shared" si="58"/>
        <v>11.5</v>
      </c>
      <c r="S727">
        <f t="shared" si="56"/>
        <v>848.06750000000011</v>
      </c>
      <c r="T727">
        <v>0</v>
      </c>
      <c r="U727">
        <f t="shared" si="57"/>
        <v>848.06750000000011</v>
      </c>
      <c r="V727">
        <f t="shared" si="59"/>
        <v>848067.50000000012</v>
      </c>
      <c r="W727">
        <f t="shared" si="60"/>
        <v>70672.291666666672</v>
      </c>
      <c r="X727" t="s">
        <v>1109</v>
      </c>
      <c r="Y727" t="s">
        <v>1110</v>
      </c>
      <c r="Z727">
        <v>3093</v>
      </c>
      <c r="AA727">
        <v>3094</v>
      </c>
      <c r="AB727" t="s">
        <v>40</v>
      </c>
      <c r="AC727" t="s">
        <v>40</v>
      </c>
      <c r="AD727" t="s">
        <v>40</v>
      </c>
      <c r="AE727" t="s">
        <v>40</v>
      </c>
      <c r="AF727">
        <v>131</v>
      </c>
      <c r="AH727">
        <v>2022</v>
      </c>
    </row>
    <row r="728" spans="1:34" x14ac:dyDescent="0.25">
      <c r="A728" t="s">
        <v>59</v>
      </c>
      <c r="B728" t="s">
        <v>1100</v>
      </c>
      <c r="C728" t="s">
        <v>1101</v>
      </c>
      <c r="D728" t="s">
        <v>1101</v>
      </c>
      <c r="E728" t="s">
        <v>60</v>
      </c>
      <c r="F728" t="s">
        <v>40</v>
      </c>
      <c r="G728" t="s">
        <v>87</v>
      </c>
      <c r="H728" t="s">
        <v>1107</v>
      </c>
      <c r="I728" t="s">
        <v>1108</v>
      </c>
      <c r="J728">
        <v>1</v>
      </c>
      <c r="L728" t="s">
        <v>62</v>
      </c>
      <c r="M728" t="s">
        <v>76</v>
      </c>
      <c r="N728">
        <v>1</v>
      </c>
      <c r="O728">
        <v>46</v>
      </c>
      <c r="P728">
        <v>15</v>
      </c>
      <c r="Q728" s="20">
        <f>78.5-4.755</f>
        <v>73.745000000000005</v>
      </c>
      <c r="R728">
        <f t="shared" si="58"/>
        <v>11.5</v>
      </c>
      <c r="S728">
        <f t="shared" ref="S728:S791" si="61">Q728*R728</f>
        <v>848.06750000000011</v>
      </c>
      <c r="T728">
        <v>0</v>
      </c>
      <c r="U728">
        <f t="shared" ref="U728:U791" si="62">S728+T728</f>
        <v>848.06750000000011</v>
      </c>
      <c r="V728">
        <f t="shared" si="59"/>
        <v>848067.50000000012</v>
      </c>
      <c r="W728">
        <f t="shared" si="60"/>
        <v>70672.291666666672</v>
      </c>
      <c r="X728" t="s">
        <v>1109</v>
      </c>
      <c r="Y728" t="s">
        <v>1110</v>
      </c>
      <c r="Z728">
        <v>3093</v>
      </c>
      <c r="AA728">
        <v>3094</v>
      </c>
      <c r="AB728" t="s">
        <v>40</v>
      </c>
      <c r="AC728" t="s">
        <v>40</v>
      </c>
      <c r="AD728" t="s">
        <v>40</v>
      </c>
      <c r="AE728" t="s">
        <v>40</v>
      </c>
      <c r="AF728">
        <v>131</v>
      </c>
      <c r="AH728">
        <v>2022</v>
      </c>
    </row>
    <row r="729" spans="1:34" x14ac:dyDescent="0.25">
      <c r="A729" t="s">
        <v>59</v>
      </c>
      <c r="B729" t="s">
        <v>1100</v>
      </c>
      <c r="C729" t="s">
        <v>1101</v>
      </c>
      <c r="D729" t="s">
        <v>1101</v>
      </c>
      <c r="E729" t="s">
        <v>60</v>
      </c>
      <c r="F729" t="s">
        <v>40</v>
      </c>
      <c r="G729" t="s">
        <v>51</v>
      </c>
      <c r="H729" t="s">
        <v>1111</v>
      </c>
      <c r="I729" t="s">
        <v>1112</v>
      </c>
      <c r="J729">
        <v>1</v>
      </c>
      <c r="L729" t="s">
        <v>62</v>
      </c>
      <c r="M729" t="s">
        <v>378</v>
      </c>
      <c r="N729">
        <v>2</v>
      </c>
      <c r="O729">
        <v>42</v>
      </c>
      <c r="P729">
        <v>15</v>
      </c>
      <c r="Q729" s="20">
        <f>80.1-4.755</f>
        <v>75.344999999999999</v>
      </c>
      <c r="R729">
        <f t="shared" si="58"/>
        <v>10.5</v>
      </c>
      <c r="S729">
        <f t="shared" si="61"/>
        <v>791.12249999999995</v>
      </c>
      <c r="T729">
        <v>0</v>
      </c>
      <c r="U729">
        <f t="shared" si="62"/>
        <v>791.12249999999995</v>
      </c>
      <c r="V729">
        <f t="shared" si="59"/>
        <v>791122.5</v>
      </c>
      <c r="W729">
        <f t="shared" si="60"/>
        <v>65926.875</v>
      </c>
      <c r="X729" t="s">
        <v>40</v>
      </c>
      <c r="Y729" t="s">
        <v>40</v>
      </c>
      <c r="Z729">
        <v>3093</v>
      </c>
      <c r="AA729">
        <v>3094</v>
      </c>
      <c r="AB729" t="s">
        <v>40</v>
      </c>
      <c r="AC729" t="s">
        <v>40</v>
      </c>
      <c r="AD729" t="s">
        <v>40</v>
      </c>
      <c r="AE729" t="s">
        <v>40</v>
      </c>
      <c r="AF729">
        <v>131</v>
      </c>
      <c r="AH729">
        <v>2022</v>
      </c>
    </row>
    <row r="730" spans="1:34" x14ac:dyDescent="0.25">
      <c r="A730" t="s">
        <v>59</v>
      </c>
      <c r="B730" t="s">
        <v>1100</v>
      </c>
      <c r="C730" t="s">
        <v>1101</v>
      </c>
      <c r="D730" t="s">
        <v>1101</v>
      </c>
      <c r="E730" t="s">
        <v>60</v>
      </c>
      <c r="F730" t="s">
        <v>40</v>
      </c>
      <c r="G730" t="s">
        <v>51</v>
      </c>
      <c r="H730" t="s">
        <v>1111</v>
      </c>
      <c r="I730" t="s">
        <v>1112</v>
      </c>
      <c r="J730">
        <v>1</v>
      </c>
      <c r="L730" t="s">
        <v>62</v>
      </c>
      <c r="M730" t="s">
        <v>326</v>
      </c>
      <c r="N730">
        <v>2</v>
      </c>
      <c r="O730">
        <v>42</v>
      </c>
      <c r="P730">
        <v>15</v>
      </c>
      <c r="Q730" s="20">
        <f>80.1-4.755</f>
        <v>75.344999999999999</v>
      </c>
      <c r="R730">
        <f t="shared" si="58"/>
        <v>10.5</v>
      </c>
      <c r="S730">
        <f t="shared" si="61"/>
        <v>791.12249999999995</v>
      </c>
      <c r="T730">
        <v>0</v>
      </c>
      <c r="U730">
        <f t="shared" si="62"/>
        <v>791.12249999999995</v>
      </c>
      <c r="V730">
        <f t="shared" si="59"/>
        <v>791122.5</v>
      </c>
      <c r="W730">
        <f t="shared" si="60"/>
        <v>65926.875</v>
      </c>
      <c r="X730" t="s">
        <v>40</v>
      </c>
      <c r="Y730" t="s">
        <v>40</v>
      </c>
      <c r="Z730">
        <v>3093</v>
      </c>
      <c r="AA730">
        <v>3094</v>
      </c>
      <c r="AB730" t="s">
        <v>40</v>
      </c>
      <c r="AC730" t="s">
        <v>40</v>
      </c>
      <c r="AD730" t="s">
        <v>40</v>
      </c>
      <c r="AE730" t="s">
        <v>40</v>
      </c>
      <c r="AF730">
        <v>131</v>
      </c>
      <c r="AH730">
        <v>2022</v>
      </c>
    </row>
    <row r="731" spans="1:34" x14ac:dyDescent="0.25">
      <c r="A731" t="s">
        <v>59</v>
      </c>
      <c r="B731" t="s">
        <v>1100</v>
      </c>
      <c r="C731" t="s">
        <v>1101</v>
      </c>
      <c r="D731" t="s">
        <v>1101</v>
      </c>
      <c r="E731" t="s">
        <v>60</v>
      </c>
      <c r="F731" t="s">
        <v>40</v>
      </c>
      <c r="G731" t="s">
        <v>51</v>
      </c>
      <c r="H731" t="s">
        <v>1113</v>
      </c>
      <c r="I731" t="s">
        <v>1114</v>
      </c>
      <c r="J731">
        <v>1</v>
      </c>
      <c r="L731" t="s">
        <v>62</v>
      </c>
      <c r="M731" t="s">
        <v>378</v>
      </c>
      <c r="N731">
        <v>2</v>
      </c>
      <c r="O731">
        <v>42</v>
      </c>
      <c r="P731">
        <v>7.5</v>
      </c>
      <c r="Q731" s="20">
        <f>77.6-4.755</f>
        <v>72.844999999999999</v>
      </c>
      <c r="R731">
        <f t="shared" si="58"/>
        <v>5.25</v>
      </c>
      <c r="S731">
        <f t="shared" si="61"/>
        <v>382.43624999999997</v>
      </c>
      <c r="T731">
        <v>0</v>
      </c>
      <c r="U731">
        <f t="shared" si="62"/>
        <v>382.43624999999997</v>
      </c>
      <c r="V731">
        <f t="shared" si="59"/>
        <v>382436.25</v>
      </c>
      <c r="W731">
        <f t="shared" si="60"/>
        <v>31869.6875</v>
      </c>
      <c r="X731" t="s">
        <v>40</v>
      </c>
      <c r="Y731" t="s">
        <v>40</v>
      </c>
      <c r="Z731">
        <v>3093</v>
      </c>
      <c r="AA731">
        <v>3094</v>
      </c>
      <c r="AB731" t="s">
        <v>40</v>
      </c>
      <c r="AC731" t="s">
        <v>40</v>
      </c>
      <c r="AD731" t="s">
        <v>40</v>
      </c>
      <c r="AE731" t="s">
        <v>40</v>
      </c>
      <c r="AF731">
        <v>131</v>
      </c>
      <c r="AH731">
        <v>2022</v>
      </c>
    </row>
    <row r="732" spans="1:34" x14ac:dyDescent="0.25">
      <c r="A732" t="s">
        <v>59</v>
      </c>
      <c r="B732" t="s">
        <v>1100</v>
      </c>
      <c r="C732" t="s">
        <v>1101</v>
      </c>
      <c r="D732" t="s">
        <v>1101</v>
      </c>
      <c r="E732" t="s">
        <v>60</v>
      </c>
      <c r="F732" t="s">
        <v>40</v>
      </c>
      <c r="G732" t="s">
        <v>51</v>
      </c>
      <c r="H732" t="s">
        <v>1113</v>
      </c>
      <c r="I732" t="s">
        <v>1114</v>
      </c>
      <c r="J732">
        <v>1</v>
      </c>
      <c r="L732" t="s">
        <v>62</v>
      </c>
      <c r="M732" t="s">
        <v>326</v>
      </c>
      <c r="N732">
        <v>2</v>
      </c>
      <c r="O732">
        <v>42</v>
      </c>
      <c r="P732">
        <v>7.5</v>
      </c>
      <c r="Q732" s="20">
        <f>77.6-4.755</f>
        <v>72.844999999999999</v>
      </c>
      <c r="R732">
        <f t="shared" si="58"/>
        <v>5.25</v>
      </c>
      <c r="S732">
        <f t="shared" si="61"/>
        <v>382.43624999999997</v>
      </c>
      <c r="T732">
        <v>0</v>
      </c>
      <c r="U732">
        <f t="shared" si="62"/>
        <v>382.43624999999997</v>
      </c>
      <c r="V732">
        <f t="shared" si="59"/>
        <v>382436.25</v>
      </c>
      <c r="W732">
        <f t="shared" si="60"/>
        <v>31869.6875</v>
      </c>
      <c r="X732" t="s">
        <v>40</v>
      </c>
      <c r="Y732" t="s">
        <v>40</v>
      </c>
      <c r="Z732">
        <v>3093</v>
      </c>
      <c r="AA732">
        <v>3094</v>
      </c>
      <c r="AB732" t="s">
        <v>40</v>
      </c>
      <c r="AC732" t="s">
        <v>40</v>
      </c>
      <c r="AD732" t="s">
        <v>40</v>
      </c>
      <c r="AE732" t="s">
        <v>40</v>
      </c>
      <c r="AF732">
        <v>131</v>
      </c>
      <c r="AH732">
        <v>2022</v>
      </c>
    </row>
    <row r="733" spans="1:34" x14ac:dyDescent="0.25">
      <c r="A733" t="s">
        <v>59</v>
      </c>
      <c r="B733" t="s">
        <v>1100</v>
      </c>
      <c r="C733" t="s">
        <v>1101</v>
      </c>
      <c r="D733" t="s">
        <v>1101</v>
      </c>
      <c r="E733" t="s">
        <v>60</v>
      </c>
      <c r="F733" t="s">
        <v>40</v>
      </c>
      <c r="G733" t="s">
        <v>82</v>
      </c>
      <c r="H733" t="s">
        <v>327</v>
      </c>
      <c r="I733" t="s">
        <v>1115</v>
      </c>
      <c r="J733">
        <v>1</v>
      </c>
      <c r="L733" t="s">
        <v>62</v>
      </c>
      <c r="M733" t="s">
        <v>63</v>
      </c>
      <c r="N733">
        <v>2</v>
      </c>
      <c r="O733">
        <v>42</v>
      </c>
      <c r="P733">
        <v>7.5</v>
      </c>
      <c r="Q733" s="20">
        <f>78.5-4.755</f>
        <v>73.745000000000005</v>
      </c>
      <c r="R733">
        <f t="shared" si="58"/>
        <v>5.25</v>
      </c>
      <c r="S733">
        <f t="shared" si="61"/>
        <v>387.16125</v>
      </c>
      <c r="T733">
        <v>0</v>
      </c>
      <c r="U733">
        <f t="shared" si="62"/>
        <v>387.16125</v>
      </c>
      <c r="V733">
        <f t="shared" si="59"/>
        <v>387161.25</v>
      </c>
      <c r="W733">
        <f t="shared" si="60"/>
        <v>32263.4375</v>
      </c>
      <c r="X733" t="s">
        <v>1109</v>
      </c>
      <c r="Y733" t="s">
        <v>1116</v>
      </c>
      <c r="Z733">
        <v>3093</v>
      </c>
      <c r="AA733">
        <v>3094</v>
      </c>
      <c r="AB733" t="s">
        <v>40</v>
      </c>
      <c r="AC733" t="s">
        <v>40</v>
      </c>
      <c r="AD733" t="s">
        <v>40</v>
      </c>
      <c r="AE733" t="s">
        <v>40</v>
      </c>
      <c r="AF733">
        <v>131</v>
      </c>
      <c r="AH733">
        <v>2022</v>
      </c>
    </row>
    <row r="734" spans="1:34" x14ac:dyDescent="0.25">
      <c r="A734" t="s">
        <v>59</v>
      </c>
      <c r="B734" t="s">
        <v>1100</v>
      </c>
      <c r="C734" t="s">
        <v>1101</v>
      </c>
      <c r="D734" t="s">
        <v>1101</v>
      </c>
      <c r="E734" t="s">
        <v>60</v>
      </c>
      <c r="F734" t="s">
        <v>40</v>
      </c>
      <c r="G734" t="s">
        <v>82</v>
      </c>
      <c r="H734" t="s">
        <v>327</v>
      </c>
      <c r="I734" t="s">
        <v>1115</v>
      </c>
      <c r="J734">
        <v>1</v>
      </c>
      <c r="L734" t="s">
        <v>62</v>
      </c>
      <c r="M734" t="s">
        <v>76</v>
      </c>
      <c r="N734">
        <v>2</v>
      </c>
      <c r="O734">
        <v>42</v>
      </c>
      <c r="P734">
        <v>7.5</v>
      </c>
      <c r="Q734" s="20">
        <f>78.5-4.755</f>
        <v>73.745000000000005</v>
      </c>
      <c r="R734">
        <f t="shared" si="58"/>
        <v>5.25</v>
      </c>
      <c r="S734">
        <f t="shared" si="61"/>
        <v>387.16125</v>
      </c>
      <c r="T734">
        <v>0</v>
      </c>
      <c r="U734">
        <f t="shared" si="62"/>
        <v>387.16125</v>
      </c>
      <c r="V734">
        <f t="shared" si="59"/>
        <v>387161.25</v>
      </c>
      <c r="W734">
        <f t="shared" si="60"/>
        <v>32263.4375</v>
      </c>
      <c r="X734" t="s">
        <v>1109</v>
      </c>
      <c r="Y734" t="s">
        <v>1116</v>
      </c>
      <c r="Z734">
        <v>3093</v>
      </c>
      <c r="AA734">
        <v>3094</v>
      </c>
      <c r="AB734" t="s">
        <v>40</v>
      </c>
      <c r="AC734" t="s">
        <v>40</v>
      </c>
      <c r="AD734" t="s">
        <v>40</v>
      </c>
      <c r="AE734" t="s">
        <v>40</v>
      </c>
      <c r="AF734">
        <v>131</v>
      </c>
      <c r="AH734">
        <v>2022</v>
      </c>
    </row>
    <row r="735" spans="1:34" x14ac:dyDescent="0.25">
      <c r="A735" t="s">
        <v>59</v>
      </c>
      <c r="B735" t="s">
        <v>1100</v>
      </c>
      <c r="C735" t="s">
        <v>1101</v>
      </c>
      <c r="D735" t="s">
        <v>1101</v>
      </c>
      <c r="E735" t="s">
        <v>60</v>
      </c>
      <c r="F735" t="s">
        <v>40</v>
      </c>
      <c r="G735" t="s">
        <v>51</v>
      </c>
      <c r="H735" t="s">
        <v>1117</v>
      </c>
      <c r="I735" t="s">
        <v>1118</v>
      </c>
      <c r="J735">
        <v>1</v>
      </c>
      <c r="L735" t="s">
        <v>62</v>
      </c>
      <c r="M735" t="s">
        <v>63</v>
      </c>
      <c r="N735">
        <v>3</v>
      </c>
      <c r="O735">
        <v>36</v>
      </c>
      <c r="P735">
        <v>10</v>
      </c>
      <c r="Q735" s="20">
        <f>74.1-4.755</f>
        <v>69.344999999999999</v>
      </c>
      <c r="R735">
        <f t="shared" si="58"/>
        <v>6</v>
      </c>
      <c r="S735">
        <f t="shared" si="61"/>
        <v>416.07</v>
      </c>
      <c r="U735">
        <f t="shared" si="62"/>
        <v>416.07</v>
      </c>
      <c r="V735">
        <f t="shared" si="59"/>
        <v>416070</v>
      </c>
      <c r="W735">
        <f t="shared" si="60"/>
        <v>34672.5</v>
      </c>
      <c r="X735" t="s">
        <v>40</v>
      </c>
      <c r="Y735" t="s">
        <v>40</v>
      </c>
      <c r="Z735">
        <v>3093</v>
      </c>
      <c r="AA735">
        <v>3094</v>
      </c>
      <c r="AB735" t="s">
        <v>40</v>
      </c>
      <c r="AC735" t="s">
        <v>40</v>
      </c>
      <c r="AD735" t="s">
        <v>40</v>
      </c>
      <c r="AE735" t="s">
        <v>40</v>
      </c>
      <c r="AF735">
        <v>131</v>
      </c>
      <c r="AH735">
        <v>2022</v>
      </c>
    </row>
    <row r="736" spans="1:34" x14ac:dyDescent="0.25">
      <c r="A736" t="s">
        <v>59</v>
      </c>
      <c r="B736" t="s">
        <v>1100</v>
      </c>
      <c r="C736" t="s">
        <v>1101</v>
      </c>
      <c r="D736" t="s">
        <v>1101</v>
      </c>
      <c r="E736" t="s">
        <v>60</v>
      </c>
      <c r="F736" t="s">
        <v>40</v>
      </c>
      <c r="G736" t="s">
        <v>51</v>
      </c>
      <c r="H736" t="s">
        <v>1117</v>
      </c>
      <c r="I736" t="s">
        <v>1118</v>
      </c>
      <c r="J736">
        <v>1</v>
      </c>
      <c r="L736" t="s">
        <v>62</v>
      </c>
      <c r="M736" t="s">
        <v>326</v>
      </c>
      <c r="N736">
        <v>3</v>
      </c>
      <c r="O736">
        <v>40</v>
      </c>
      <c r="P736">
        <v>10</v>
      </c>
      <c r="Q736" s="20">
        <f>74.1-4.755</f>
        <v>69.344999999999999</v>
      </c>
      <c r="R736">
        <f t="shared" si="58"/>
        <v>6.666666666666667</v>
      </c>
      <c r="S736">
        <f t="shared" si="61"/>
        <v>462.3</v>
      </c>
      <c r="T736">
        <v>0</v>
      </c>
      <c r="U736">
        <f t="shared" si="62"/>
        <v>462.3</v>
      </c>
      <c r="V736">
        <f t="shared" si="59"/>
        <v>462300</v>
      </c>
      <c r="W736">
        <f t="shared" si="60"/>
        <v>38525</v>
      </c>
      <c r="X736" t="s">
        <v>40</v>
      </c>
      <c r="Y736" t="s">
        <v>40</v>
      </c>
      <c r="Z736">
        <v>3093</v>
      </c>
      <c r="AA736">
        <v>3094</v>
      </c>
      <c r="AB736" t="s">
        <v>40</v>
      </c>
      <c r="AC736" t="s">
        <v>40</v>
      </c>
      <c r="AD736" t="s">
        <v>40</v>
      </c>
      <c r="AE736" t="s">
        <v>40</v>
      </c>
      <c r="AF736">
        <v>131</v>
      </c>
      <c r="AH736">
        <v>2022</v>
      </c>
    </row>
    <row r="737" spans="1:34" x14ac:dyDescent="0.25">
      <c r="A737" t="s">
        <v>59</v>
      </c>
      <c r="B737" t="s">
        <v>1100</v>
      </c>
      <c r="C737" t="s">
        <v>1101</v>
      </c>
      <c r="D737" t="s">
        <v>1101</v>
      </c>
      <c r="E737" t="s">
        <v>60</v>
      </c>
      <c r="F737" t="s">
        <v>40</v>
      </c>
      <c r="G737" t="s">
        <v>51</v>
      </c>
      <c r="H737" t="s">
        <v>1119</v>
      </c>
      <c r="I737" t="s">
        <v>1120</v>
      </c>
      <c r="J737">
        <v>1</v>
      </c>
      <c r="L737" t="s">
        <v>62</v>
      </c>
      <c r="M737" t="s">
        <v>63</v>
      </c>
      <c r="N737">
        <v>3</v>
      </c>
      <c r="O737">
        <v>36</v>
      </c>
      <c r="P737">
        <v>5</v>
      </c>
      <c r="Q737" s="20">
        <f>76.1-4.755</f>
        <v>71.344999999999999</v>
      </c>
      <c r="R737">
        <f t="shared" si="58"/>
        <v>3</v>
      </c>
      <c r="S737">
        <f t="shared" si="61"/>
        <v>214.035</v>
      </c>
      <c r="U737">
        <f t="shared" si="62"/>
        <v>214.035</v>
      </c>
      <c r="V737">
        <f t="shared" si="59"/>
        <v>214035</v>
      </c>
      <c r="W737">
        <f t="shared" si="60"/>
        <v>17836.25</v>
      </c>
      <c r="X737" t="s">
        <v>40</v>
      </c>
      <c r="Y737" t="s">
        <v>40</v>
      </c>
      <c r="Z737">
        <v>3093</v>
      </c>
      <c r="AA737">
        <v>3094</v>
      </c>
      <c r="AB737" t="s">
        <v>40</v>
      </c>
      <c r="AC737" t="s">
        <v>40</v>
      </c>
      <c r="AD737" t="s">
        <v>40</v>
      </c>
      <c r="AE737" t="s">
        <v>40</v>
      </c>
      <c r="AF737">
        <v>131</v>
      </c>
      <c r="AH737">
        <v>2022</v>
      </c>
    </row>
    <row r="738" spans="1:34" x14ac:dyDescent="0.25">
      <c r="A738" t="s">
        <v>59</v>
      </c>
      <c r="B738" t="s">
        <v>1100</v>
      </c>
      <c r="C738" t="s">
        <v>1101</v>
      </c>
      <c r="D738" t="s">
        <v>1101</v>
      </c>
      <c r="E738" t="s">
        <v>60</v>
      </c>
      <c r="F738" t="s">
        <v>40</v>
      </c>
      <c r="G738" t="s">
        <v>51</v>
      </c>
      <c r="H738" t="s">
        <v>1119</v>
      </c>
      <c r="I738" t="s">
        <v>1120</v>
      </c>
      <c r="J738">
        <v>1</v>
      </c>
      <c r="L738" t="s">
        <v>62</v>
      </c>
      <c r="M738" t="s">
        <v>326</v>
      </c>
      <c r="N738">
        <v>3</v>
      </c>
      <c r="O738">
        <v>40</v>
      </c>
      <c r="P738">
        <v>5</v>
      </c>
      <c r="Q738" s="20">
        <f>76.1-4.755</f>
        <v>71.344999999999999</v>
      </c>
      <c r="R738">
        <f t="shared" ref="R738:R801" si="63">O738*P738/60*J738</f>
        <v>3.3333333333333335</v>
      </c>
      <c r="S738">
        <f t="shared" si="61"/>
        <v>237.81666666666666</v>
      </c>
      <c r="T738">
        <v>0</v>
      </c>
      <c r="U738">
        <f t="shared" si="62"/>
        <v>237.81666666666666</v>
      </c>
      <c r="V738">
        <f t="shared" si="59"/>
        <v>237816.66666666666</v>
      </c>
      <c r="W738">
        <f t="shared" si="60"/>
        <v>19818.055555555555</v>
      </c>
      <c r="X738" t="s">
        <v>40</v>
      </c>
      <c r="Y738" t="s">
        <v>40</v>
      </c>
      <c r="Z738">
        <v>3093</v>
      </c>
      <c r="AA738">
        <v>3094</v>
      </c>
      <c r="AB738" t="s">
        <v>40</v>
      </c>
      <c r="AC738" t="s">
        <v>40</v>
      </c>
      <c r="AD738" t="s">
        <v>40</v>
      </c>
      <c r="AE738" t="s">
        <v>40</v>
      </c>
      <c r="AF738">
        <v>131</v>
      </c>
      <c r="AH738">
        <v>2022</v>
      </c>
    </row>
    <row r="739" spans="1:34" x14ac:dyDescent="0.25">
      <c r="A739" t="s">
        <v>59</v>
      </c>
      <c r="B739" t="s">
        <v>1100</v>
      </c>
      <c r="C739" t="s">
        <v>1101</v>
      </c>
      <c r="D739" t="s">
        <v>1101</v>
      </c>
      <c r="E739" t="s">
        <v>60</v>
      </c>
      <c r="F739" t="s">
        <v>40</v>
      </c>
      <c r="G739" t="s">
        <v>51</v>
      </c>
      <c r="H739" t="s">
        <v>1121</v>
      </c>
      <c r="I739" t="s">
        <v>1122</v>
      </c>
      <c r="J739">
        <v>1</v>
      </c>
      <c r="L739" t="s">
        <v>62</v>
      </c>
      <c r="M739" t="s">
        <v>63</v>
      </c>
      <c r="N739">
        <v>3</v>
      </c>
      <c r="O739">
        <v>36</v>
      </c>
      <c r="P739">
        <v>7.5</v>
      </c>
      <c r="Q739" s="20">
        <f>76.1-4.755</f>
        <v>71.344999999999999</v>
      </c>
      <c r="R739">
        <f t="shared" si="63"/>
        <v>4.5</v>
      </c>
      <c r="S739">
        <f t="shared" si="61"/>
        <v>321.05250000000001</v>
      </c>
      <c r="U739">
        <f t="shared" si="62"/>
        <v>321.05250000000001</v>
      </c>
      <c r="V739">
        <f t="shared" si="59"/>
        <v>321052.5</v>
      </c>
      <c r="W739">
        <f t="shared" si="60"/>
        <v>26754.375</v>
      </c>
      <c r="X739" t="s">
        <v>40</v>
      </c>
      <c r="Y739" t="s">
        <v>40</v>
      </c>
      <c r="Z739">
        <v>3093</v>
      </c>
      <c r="AA739">
        <v>3094</v>
      </c>
      <c r="AB739" t="s">
        <v>40</v>
      </c>
      <c r="AC739" t="s">
        <v>40</v>
      </c>
      <c r="AD739" t="s">
        <v>40</v>
      </c>
      <c r="AE739" t="s">
        <v>40</v>
      </c>
      <c r="AF739">
        <v>131</v>
      </c>
      <c r="AH739">
        <v>2022</v>
      </c>
    </row>
    <row r="740" spans="1:34" x14ac:dyDescent="0.25">
      <c r="A740" t="s">
        <v>59</v>
      </c>
      <c r="B740" t="s">
        <v>1100</v>
      </c>
      <c r="C740" t="s">
        <v>1101</v>
      </c>
      <c r="D740" t="s">
        <v>1101</v>
      </c>
      <c r="E740" t="s">
        <v>60</v>
      </c>
      <c r="F740" t="s">
        <v>40</v>
      </c>
      <c r="G740" t="s">
        <v>51</v>
      </c>
      <c r="H740" t="s">
        <v>1121</v>
      </c>
      <c r="I740" t="s">
        <v>1122</v>
      </c>
      <c r="J740">
        <v>1</v>
      </c>
      <c r="L740" t="s">
        <v>62</v>
      </c>
      <c r="M740" t="s">
        <v>76</v>
      </c>
      <c r="N740">
        <v>3</v>
      </c>
      <c r="O740">
        <v>40</v>
      </c>
      <c r="P740">
        <v>7.5</v>
      </c>
      <c r="Q740" s="20">
        <f>76.1-4.755</f>
        <v>71.344999999999999</v>
      </c>
      <c r="R740">
        <f t="shared" si="63"/>
        <v>5</v>
      </c>
      <c r="S740">
        <f t="shared" si="61"/>
        <v>356.72500000000002</v>
      </c>
      <c r="U740">
        <f t="shared" si="62"/>
        <v>356.72500000000002</v>
      </c>
      <c r="V740">
        <f t="shared" si="59"/>
        <v>356725</v>
      </c>
      <c r="W740">
        <f t="shared" si="60"/>
        <v>29727.083333333332</v>
      </c>
      <c r="X740" t="s">
        <v>40</v>
      </c>
      <c r="Y740" t="s">
        <v>40</v>
      </c>
      <c r="Z740">
        <v>3093</v>
      </c>
      <c r="AA740">
        <v>3094</v>
      </c>
      <c r="AB740" t="s">
        <v>40</v>
      </c>
      <c r="AC740" t="s">
        <v>40</v>
      </c>
      <c r="AD740" t="s">
        <v>40</v>
      </c>
      <c r="AE740" t="s">
        <v>40</v>
      </c>
      <c r="AF740">
        <v>131</v>
      </c>
      <c r="AH740">
        <v>2022</v>
      </c>
    </row>
    <row r="741" spans="1:34" x14ac:dyDescent="0.25">
      <c r="A741" t="s">
        <v>59</v>
      </c>
      <c r="B741" t="s">
        <v>1100</v>
      </c>
      <c r="C741" t="s">
        <v>1101</v>
      </c>
      <c r="D741" t="s">
        <v>1101</v>
      </c>
      <c r="E741" t="s">
        <v>60</v>
      </c>
      <c r="F741" t="s">
        <v>40</v>
      </c>
      <c r="G741" t="s">
        <v>51</v>
      </c>
      <c r="H741" t="s">
        <v>1123</v>
      </c>
      <c r="I741" t="s">
        <v>1124</v>
      </c>
      <c r="J741">
        <v>1</v>
      </c>
      <c r="L741" t="s">
        <v>62</v>
      </c>
      <c r="M741" t="s">
        <v>63</v>
      </c>
      <c r="N741">
        <v>4</v>
      </c>
      <c r="O741">
        <v>38</v>
      </c>
      <c r="P741">
        <v>7.5</v>
      </c>
      <c r="Q741" s="20">
        <f t="shared" ref="Q741:Q748" si="64">77.1-4.755</f>
        <v>72.344999999999999</v>
      </c>
      <c r="R741">
        <f t="shared" si="63"/>
        <v>4.75</v>
      </c>
      <c r="S741">
        <f t="shared" si="61"/>
        <v>343.63875000000002</v>
      </c>
      <c r="U741">
        <f t="shared" si="62"/>
        <v>343.63875000000002</v>
      </c>
      <c r="V741">
        <f t="shared" si="59"/>
        <v>343638.75</v>
      </c>
      <c r="W741">
        <f t="shared" si="60"/>
        <v>28636.5625</v>
      </c>
      <c r="X741" t="s">
        <v>40</v>
      </c>
      <c r="Y741" t="s">
        <v>40</v>
      </c>
      <c r="Z741">
        <v>3093</v>
      </c>
      <c r="AA741">
        <v>3094</v>
      </c>
      <c r="AB741" t="s">
        <v>40</v>
      </c>
      <c r="AC741" t="s">
        <v>40</v>
      </c>
      <c r="AD741" t="s">
        <v>40</v>
      </c>
      <c r="AE741" t="s">
        <v>40</v>
      </c>
      <c r="AF741">
        <v>131</v>
      </c>
      <c r="AH741">
        <v>2022</v>
      </c>
    </row>
    <row r="742" spans="1:34" x14ac:dyDescent="0.25">
      <c r="A742" t="s">
        <v>59</v>
      </c>
      <c r="B742" t="s">
        <v>1100</v>
      </c>
      <c r="C742" t="s">
        <v>1101</v>
      </c>
      <c r="D742" t="s">
        <v>1101</v>
      </c>
      <c r="E742" t="s">
        <v>60</v>
      </c>
      <c r="F742" t="s">
        <v>40</v>
      </c>
      <c r="G742" t="s">
        <v>51</v>
      </c>
      <c r="H742" t="s">
        <v>1123</v>
      </c>
      <c r="I742" t="s">
        <v>1124</v>
      </c>
      <c r="J742">
        <v>1</v>
      </c>
      <c r="L742" t="s">
        <v>62</v>
      </c>
      <c r="M742" t="s">
        <v>76</v>
      </c>
      <c r="N742">
        <v>4</v>
      </c>
      <c r="O742">
        <v>36</v>
      </c>
      <c r="P742">
        <v>7.5</v>
      </c>
      <c r="Q742" s="20">
        <f t="shared" si="64"/>
        <v>72.344999999999999</v>
      </c>
      <c r="R742">
        <f t="shared" si="63"/>
        <v>4.5</v>
      </c>
      <c r="S742">
        <f t="shared" si="61"/>
        <v>325.55250000000001</v>
      </c>
      <c r="U742">
        <f t="shared" si="62"/>
        <v>325.55250000000001</v>
      </c>
      <c r="V742">
        <f t="shared" si="59"/>
        <v>325552.5</v>
      </c>
      <c r="W742">
        <f t="shared" si="60"/>
        <v>27129.375</v>
      </c>
      <c r="X742" t="s">
        <v>40</v>
      </c>
      <c r="Y742" t="s">
        <v>40</v>
      </c>
      <c r="Z742">
        <v>3093</v>
      </c>
      <c r="AA742">
        <v>3094</v>
      </c>
      <c r="AB742" t="s">
        <v>40</v>
      </c>
      <c r="AC742" t="s">
        <v>40</v>
      </c>
      <c r="AD742" t="s">
        <v>40</v>
      </c>
      <c r="AE742" t="s">
        <v>40</v>
      </c>
      <c r="AF742">
        <v>131</v>
      </c>
      <c r="AH742">
        <v>2022</v>
      </c>
    </row>
    <row r="743" spans="1:34" x14ac:dyDescent="0.25">
      <c r="A743" t="s">
        <v>59</v>
      </c>
      <c r="B743" t="s">
        <v>1100</v>
      </c>
      <c r="C743" t="s">
        <v>1101</v>
      </c>
      <c r="D743" t="s">
        <v>1101</v>
      </c>
      <c r="E743" t="s">
        <v>60</v>
      </c>
      <c r="F743" t="s">
        <v>40</v>
      </c>
      <c r="G743" t="s">
        <v>51</v>
      </c>
      <c r="H743" t="s">
        <v>1125</v>
      </c>
      <c r="I743" t="s">
        <v>1126</v>
      </c>
      <c r="J743">
        <v>1</v>
      </c>
      <c r="L743" t="s">
        <v>62</v>
      </c>
      <c r="M743" t="s">
        <v>63</v>
      </c>
      <c r="N743">
        <v>4</v>
      </c>
      <c r="O743">
        <v>38</v>
      </c>
      <c r="P743">
        <v>15</v>
      </c>
      <c r="Q743" s="20">
        <f t="shared" si="64"/>
        <v>72.344999999999999</v>
      </c>
      <c r="R743">
        <f t="shared" si="63"/>
        <v>9.5</v>
      </c>
      <c r="S743">
        <f t="shared" si="61"/>
        <v>687.27750000000003</v>
      </c>
      <c r="U743">
        <f t="shared" si="62"/>
        <v>687.27750000000003</v>
      </c>
      <c r="V743">
        <f t="shared" si="59"/>
        <v>687277.5</v>
      </c>
      <c r="W743">
        <f t="shared" si="60"/>
        <v>57273.125</v>
      </c>
      <c r="X743" t="s">
        <v>40</v>
      </c>
      <c r="Y743" t="s">
        <v>40</v>
      </c>
      <c r="Z743">
        <v>3093</v>
      </c>
      <c r="AA743">
        <v>3094</v>
      </c>
      <c r="AB743" t="s">
        <v>40</v>
      </c>
      <c r="AC743" t="s">
        <v>40</v>
      </c>
      <c r="AD743" t="s">
        <v>40</v>
      </c>
      <c r="AE743" t="s">
        <v>40</v>
      </c>
      <c r="AF743">
        <v>131</v>
      </c>
      <c r="AH743">
        <v>2022</v>
      </c>
    </row>
    <row r="744" spans="1:34" x14ac:dyDescent="0.25">
      <c r="A744" t="s">
        <v>59</v>
      </c>
      <c r="B744" t="s">
        <v>1100</v>
      </c>
      <c r="C744" t="s">
        <v>1101</v>
      </c>
      <c r="D744" t="s">
        <v>1101</v>
      </c>
      <c r="E744" t="s">
        <v>60</v>
      </c>
      <c r="F744" t="s">
        <v>40</v>
      </c>
      <c r="G744" t="s">
        <v>51</v>
      </c>
      <c r="H744" t="s">
        <v>1125</v>
      </c>
      <c r="I744" t="s">
        <v>1126</v>
      </c>
      <c r="J744">
        <v>1</v>
      </c>
      <c r="L744" t="s">
        <v>62</v>
      </c>
      <c r="M744" t="s">
        <v>76</v>
      </c>
      <c r="N744">
        <v>4</v>
      </c>
      <c r="O744">
        <v>36</v>
      </c>
      <c r="P744">
        <v>15</v>
      </c>
      <c r="Q744" s="20">
        <f t="shared" si="64"/>
        <v>72.344999999999999</v>
      </c>
      <c r="R744">
        <f t="shared" si="63"/>
        <v>9</v>
      </c>
      <c r="S744">
        <f t="shared" si="61"/>
        <v>651.10500000000002</v>
      </c>
      <c r="U744">
        <f t="shared" si="62"/>
        <v>651.10500000000002</v>
      </c>
      <c r="V744">
        <f t="shared" si="59"/>
        <v>651105</v>
      </c>
      <c r="W744">
        <f t="shared" si="60"/>
        <v>54258.75</v>
      </c>
      <c r="X744" t="s">
        <v>40</v>
      </c>
      <c r="Y744" t="s">
        <v>40</v>
      </c>
      <c r="Z744">
        <v>3093</v>
      </c>
      <c r="AA744">
        <v>3094</v>
      </c>
      <c r="AB744" t="s">
        <v>40</v>
      </c>
      <c r="AC744" t="s">
        <v>40</v>
      </c>
      <c r="AD744" t="s">
        <v>40</v>
      </c>
      <c r="AE744" t="s">
        <v>40</v>
      </c>
      <c r="AF744">
        <v>131</v>
      </c>
      <c r="AH744">
        <v>2022</v>
      </c>
    </row>
    <row r="745" spans="1:34" x14ac:dyDescent="0.25">
      <c r="A745" t="s">
        <v>59</v>
      </c>
      <c r="B745" t="s">
        <v>1100</v>
      </c>
      <c r="C745" t="s">
        <v>1101</v>
      </c>
      <c r="D745" t="s">
        <v>1101</v>
      </c>
      <c r="E745" t="s">
        <v>60</v>
      </c>
      <c r="F745" t="s">
        <v>40</v>
      </c>
      <c r="G745" t="s">
        <v>51</v>
      </c>
      <c r="H745" t="s">
        <v>1127</v>
      </c>
      <c r="I745" t="s">
        <v>1128</v>
      </c>
      <c r="J745">
        <v>1</v>
      </c>
      <c r="L745" t="s">
        <v>62</v>
      </c>
      <c r="M745" t="s">
        <v>63</v>
      </c>
      <c r="N745">
        <v>4</v>
      </c>
      <c r="O745">
        <v>38</v>
      </c>
      <c r="P745">
        <v>7.5</v>
      </c>
      <c r="Q745" s="20">
        <f t="shared" si="64"/>
        <v>72.344999999999999</v>
      </c>
      <c r="R745">
        <f t="shared" si="63"/>
        <v>4.75</v>
      </c>
      <c r="S745">
        <f t="shared" si="61"/>
        <v>343.63875000000002</v>
      </c>
      <c r="U745">
        <f t="shared" si="62"/>
        <v>343.63875000000002</v>
      </c>
      <c r="V745">
        <f t="shared" si="59"/>
        <v>343638.75</v>
      </c>
      <c r="W745">
        <f t="shared" si="60"/>
        <v>28636.5625</v>
      </c>
      <c r="X745" t="s">
        <v>40</v>
      </c>
      <c r="Y745" t="s">
        <v>40</v>
      </c>
      <c r="Z745">
        <v>3093</v>
      </c>
      <c r="AA745">
        <v>3094</v>
      </c>
      <c r="AB745" t="s">
        <v>40</v>
      </c>
      <c r="AC745" t="s">
        <v>40</v>
      </c>
      <c r="AD745" t="s">
        <v>40</v>
      </c>
      <c r="AE745" t="s">
        <v>40</v>
      </c>
      <c r="AF745">
        <v>131</v>
      </c>
      <c r="AH745">
        <v>2022</v>
      </c>
    </row>
    <row r="746" spans="1:34" x14ac:dyDescent="0.25">
      <c r="A746" t="s">
        <v>59</v>
      </c>
      <c r="B746" t="s">
        <v>1100</v>
      </c>
      <c r="C746" t="s">
        <v>1101</v>
      </c>
      <c r="D746" t="s">
        <v>1101</v>
      </c>
      <c r="E746" t="s">
        <v>60</v>
      </c>
      <c r="F746" t="s">
        <v>40</v>
      </c>
      <c r="G746" t="s">
        <v>51</v>
      </c>
      <c r="H746" t="s">
        <v>1127</v>
      </c>
      <c r="I746" t="s">
        <v>1128</v>
      </c>
      <c r="J746">
        <v>1</v>
      </c>
      <c r="L746" t="s">
        <v>62</v>
      </c>
      <c r="M746" t="s">
        <v>76</v>
      </c>
      <c r="N746">
        <v>4</v>
      </c>
      <c r="O746">
        <v>36</v>
      </c>
      <c r="P746">
        <v>7.5</v>
      </c>
      <c r="Q746" s="20">
        <f t="shared" si="64"/>
        <v>72.344999999999999</v>
      </c>
      <c r="R746">
        <f t="shared" si="63"/>
        <v>4.5</v>
      </c>
      <c r="S746">
        <f t="shared" si="61"/>
        <v>325.55250000000001</v>
      </c>
      <c r="T746">
        <v>0</v>
      </c>
      <c r="U746">
        <f t="shared" si="62"/>
        <v>325.55250000000001</v>
      </c>
      <c r="V746">
        <f t="shared" si="59"/>
        <v>325552.5</v>
      </c>
      <c r="W746">
        <f t="shared" si="60"/>
        <v>27129.375</v>
      </c>
      <c r="X746" t="s">
        <v>40</v>
      </c>
      <c r="Y746" t="s">
        <v>40</v>
      </c>
      <c r="Z746">
        <v>3093</v>
      </c>
      <c r="AA746">
        <v>3094</v>
      </c>
      <c r="AB746" t="s">
        <v>40</v>
      </c>
      <c r="AC746" t="s">
        <v>40</v>
      </c>
      <c r="AD746" t="s">
        <v>40</v>
      </c>
      <c r="AE746" t="s">
        <v>40</v>
      </c>
      <c r="AF746">
        <v>131</v>
      </c>
      <c r="AH746">
        <v>2022</v>
      </c>
    </row>
    <row r="747" spans="1:34" x14ac:dyDescent="0.25">
      <c r="A747" t="s">
        <v>59</v>
      </c>
      <c r="B747" t="s">
        <v>1100</v>
      </c>
      <c r="C747" t="s">
        <v>1101</v>
      </c>
      <c r="D747" t="s">
        <v>1101</v>
      </c>
      <c r="E747" t="s">
        <v>60</v>
      </c>
      <c r="G747" t="s">
        <v>51</v>
      </c>
      <c r="H747" t="s">
        <v>1129</v>
      </c>
      <c r="I747" t="s">
        <v>1130</v>
      </c>
      <c r="J747">
        <v>1</v>
      </c>
      <c r="L747" t="s">
        <v>62</v>
      </c>
      <c r="M747" t="s">
        <v>63</v>
      </c>
      <c r="N747">
        <v>5</v>
      </c>
      <c r="O747">
        <v>32</v>
      </c>
      <c r="P747">
        <v>7.5</v>
      </c>
      <c r="Q747" s="20">
        <f t="shared" si="64"/>
        <v>72.344999999999999</v>
      </c>
      <c r="R747">
        <f t="shared" si="63"/>
        <v>4</v>
      </c>
      <c r="S747">
        <f t="shared" si="61"/>
        <v>289.38</v>
      </c>
      <c r="U747">
        <f t="shared" si="62"/>
        <v>289.38</v>
      </c>
      <c r="V747">
        <f t="shared" si="59"/>
        <v>289380</v>
      </c>
      <c r="W747">
        <f t="shared" si="60"/>
        <v>24115</v>
      </c>
      <c r="Z747">
        <v>3093</v>
      </c>
      <c r="AA747">
        <v>3094</v>
      </c>
      <c r="AF747">
        <v>131</v>
      </c>
      <c r="AH747">
        <v>2022</v>
      </c>
    </row>
    <row r="748" spans="1:34" x14ac:dyDescent="0.25">
      <c r="A748" t="s">
        <v>59</v>
      </c>
      <c r="B748" t="s">
        <v>1100</v>
      </c>
      <c r="C748" t="s">
        <v>1101</v>
      </c>
      <c r="D748" t="s">
        <v>1101</v>
      </c>
      <c r="E748" t="s">
        <v>60</v>
      </c>
      <c r="F748" t="s">
        <v>40</v>
      </c>
      <c r="G748" t="s">
        <v>51</v>
      </c>
      <c r="H748" t="s">
        <v>1129</v>
      </c>
      <c r="I748" t="s">
        <v>1130</v>
      </c>
      <c r="J748">
        <v>1</v>
      </c>
      <c r="L748" t="s">
        <v>62</v>
      </c>
      <c r="M748" t="s">
        <v>76</v>
      </c>
      <c r="N748">
        <v>5</v>
      </c>
      <c r="O748">
        <v>38</v>
      </c>
      <c r="P748">
        <v>7.5</v>
      </c>
      <c r="Q748" s="20">
        <f t="shared" si="64"/>
        <v>72.344999999999999</v>
      </c>
      <c r="R748">
        <f t="shared" si="63"/>
        <v>4.75</v>
      </c>
      <c r="S748">
        <f t="shared" si="61"/>
        <v>343.63875000000002</v>
      </c>
      <c r="U748">
        <f t="shared" si="62"/>
        <v>343.63875000000002</v>
      </c>
      <c r="V748">
        <f t="shared" si="59"/>
        <v>343638.75</v>
      </c>
      <c r="W748">
        <f t="shared" si="60"/>
        <v>28636.5625</v>
      </c>
      <c r="X748" t="s">
        <v>40</v>
      </c>
      <c r="Y748" t="s">
        <v>40</v>
      </c>
      <c r="Z748">
        <v>3093</v>
      </c>
      <c r="AA748">
        <v>3094</v>
      </c>
      <c r="AB748" t="s">
        <v>40</v>
      </c>
      <c r="AC748" t="s">
        <v>40</v>
      </c>
      <c r="AD748" t="s">
        <v>40</v>
      </c>
      <c r="AE748" t="s">
        <v>40</v>
      </c>
      <c r="AF748">
        <v>131</v>
      </c>
      <c r="AH748">
        <v>2022</v>
      </c>
    </row>
    <row r="749" spans="1:34" x14ac:dyDescent="0.25">
      <c r="A749" t="s">
        <v>59</v>
      </c>
      <c r="B749" t="s">
        <v>1100</v>
      </c>
      <c r="C749" t="s">
        <v>1101</v>
      </c>
      <c r="D749" t="s">
        <v>1101</v>
      </c>
      <c r="E749" t="s">
        <v>60</v>
      </c>
      <c r="G749" t="s">
        <v>51</v>
      </c>
      <c r="H749" t="s">
        <v>1131</v>
      </c>
      <c r="I749" t="s">
        <v>1132</v>
      </c>
      <c r="J749">
        <v>1</v>
      </c>
      <c r="L749" t="s">
        <v>62</v>
      </c>
      <c r="M749" t="s">
        <v>63</v>
      </c>
      <c r="N749">
        <v>5</v>
      </c>
      <c r="O749">
        <v>32</v>
      </c>
      <c r="P749">
        <v>15</v>
      </c>
      <c r="Q749" s="20">
        <f>79.1-4.755</f>
        <v>74.344999999999999</v>
      </c>
      <c r="R749">
        <f t="shared" si="63"/>
        <v>8</v>
      </c>
      <c r="S749">
        <f t="shared" si="61"/>
        <v>594.76</v>
      </c>
      <c r="U749">
        <f t="shared" si="62"/>
        <v>594.76</v>
      </c>
      <c r="V749">
        <f t="shared" si="59"/>
        <v>594760</v>
      </c>
      <c r="W749">
        <f t="shared" si="60"/>
        <v>49563.333333333336</v>
      </c>
      <c r="Z749">
        <v>3093</v>
      </c>
      <c r="AA749">
        <v>3094</v>
      </c>
      <c r="AF749">
        <v>131</v>
      </c>
      <c r="AH749">
        <v>2022</v>
      </c>
    </row>
    <row r="750" spans="1:34" x14ac:dyDescent="0.25">
      <c r="A750" t="s">
        <v>59</v>
      </c>
      <c r="B750" t="s">
        <v>1100</v>
      </c>
      <c r="C750" t="s">
        <v>1101</v>
      </c>
      <c r="D750" t="s">
        <v>1101</v>
      </c>
      <c r="E750" t="s">
        <v>60</v>
      </c>
      <c r="F750" t="s">
        <v>40</v>
      </c>
      <c r="G750" t="s">
        <v>51</v>
      </c>
      <c r="H750" t="s">
        <v>1131</v>
      </c>
      <c r="I750" t="s">
        <v>1132</v>
      </c>
      <c r="J750">
        <v>1</v>
      </c>
      <c r="L750" t="s">
        <v>62</v>
      </c>
      <c r="M750" t="s">
        <v>76</v>
      </c>
      <c r="N750">
        <v>5</v>
      </c>
      <c r="O750">
        <v>38</v>
      </c>
      <c r="P750">
        <v>15</v>
      </c>
      <c r="Q750" s="20">
        <f>79.1-4.755</f>
        <v>74.344999999999999</v>
      </c>
      <c r="R750">
        <f t="shared" si="63"/>
        <v>9.5</v>
      </c>
      <c r="S750">
        <f t="shared" si="61"/>
        <v>706.27750000000003</v>
      </c>
      <c r="U750">
        <f t="shared" si="62"/>
        <v>706.27750000000003</v>
      </c>
      <c r="V750">
        <f t="shared" si="59"/>
        <v>706277.5</v>
      </c>
      <c r="W750">
        <f t="shared" si="60"/>
        <v>58856.458333333336</v>
      </c>
      <c r="X750" t="s">
        <v>40</v>
      </c>
      <c r="Y750" t="s">
        <v>40</v>
      </c>
      <c r="Z750">
        <v>3093</v>
      </c>
      <c r="AA750">
        <v>3094</v>
      </c>
      <c r="AB750" t="s">
        <v>40</v>
      </c>
      <c r="AC750" t="s">
        <v>40</v>
      </c>
      <c r="AD750" t="s">
        <v>40</v>
      </c>
      <c r="AE750" t="s">
        <v>40</v>
      </c>
      <c r="AF750">
        <v>131</v>
      </c>
      <c r="AH750">
        <v>2022</v>
      </c>
    </row>
    <row r="751" spans="1:34" x14ac:dyDescent="0.25">
      <c r="A751" t="s">
        <v>59</v>
      </c>
      <c r="B751" t="s">
        <v>1100</v>
      </c>
      <c r="C751" t="s">
        <v>1101</v>
      </c>
      <c r="D751" t="s">
        <v>1101</v>
      </c>
      <c r="E751" t="s">
        <v>60</v>
      </c>
      <c r="G751" t="s">
        <v>51</v>
      </c>
      <c r="H751" t="s">
        <v>1133</v>
      </c>
      <c r="I751" t="s">
        <v>1134</v>
      </c>
      <c r="J751">
        <v>1</v>
      </c>
      <c r="L751" t="s">
        <v>62</v>
      </c>
      <c r="M751" t="s">
        <v>63</v>
      </c>
      <c r="N751">
        <v>5</v>
      </c>
      <c r="O751">
        <v>32</v>
      </c>
      <c r="P751">
        <v>7.5</v>
      </c>
      <c r="Q751" s="20">
        <f>79.1-4.755</f>
        <v>74.344999999999999</v>
      </c>
      <c r="R751">
        <f t="shared" si="63"/>
        <v>4</v>
      </c>
      <c r="S751">
        <f t="shared" si="61"/>
        <v>297.38</v>
      </c>
      <c r="U751">
        <f t="shared" si="62"/>
        <v>297.38</v>
      </c>
      <c r="V751">
        <f t="shared" si="59"/>
        <v>297380</v>
      </c>
      <c r="W751">
        <f t="shared" si="60"/>
        <v>24781.666666666668</v>
      </c>
      <c r="Z751">
        <v>3093</v>
      </c>
      <c r="AA751">
        <v>3094</v>
      </c>
      <c r="AF751">
        <v>131</v>
      </c>
      <c r="AH751">
        <v>2022</v>
      </c>
    </row>
    <row r="752" spans="1:34" x14ac:dyDescent="0.25">
      <c r="A752" t="s">
        <v>59</v>
      </c>
      <c r="B752" t="s">
        <v>1100</v>
      </c>
      <c r="C752" t="s">
        <v>1101</v>
      </c>
      <c r="D752" t="s">
        <v>1101</v>
      </c>
      <c r="E752" t="s">
        <v>60</v>
      </c>
      <c r="F752" t="s">
        <v>40</v>
      </c>
      <c r="G752" t="s">
        <v>51</v>
      </c>
      <c r="H752" t="s">
        <v>1133</v>
      </c>
      <c r="I752" t="s">
        <v>1134</v>
      </c>
      <c r="J752">
        <v>1</v>
      </c>
      <c r="L752" t="s">
        <v>62</v>
      </c>
      <c r="M752" t="s">
        <v>76</v>
      </c>
      <c r="N752">
        <v>5</v>
      </c>
      <c r="O752">
        <v>38</v>
      </c>
      <c r="P752">
        <v>7.5</v>
      </c>
      <c r="Q752" s="20">
        <f>79.1-4.755</f>
        <v>74.344999999999999</v>
      </c>
      <c r="R752">
        <f t="shared" si="63"/>
        <v>4.75</v>
      </c>
      <c r="S752">
        <f t="shared" si="61"/>
        <v>353.13875000000002</v>
      </c>
      <c r="T752">
        <v>0</v>
      </c>
      <c r="U752">
        <f t="shared" si="62"/>
        <v>353.13875000000002</v>
      </c>
      <c r="V752">
        <f t="shared" si="59"/>
        <v>353138.75</v>
      </c>
      <c r="W752">
        <f t="shared" si="60"/>
        <v>29428.229166666668</v>
      </c>
      <c r="X752" t="s">
        <v>40</v>
      </c>
      <c r="Y752" t="s">
        <v>40</v>
      </c>
      <c r="Z752">
        <v>3093</v>
      </c>
      <c r="AA752">
        <v>3094</v>
      </c>
      <c r="AB752" t="s">
        <v>40</v>
      </c>
      <c r="AC752" t="s">
        <v>40</v>
      </c>
      <c r="AD752" t="s">
        <v>40</v>
      </c>
      <c r="AE752" t="s">
        <v>40</v>
      </c>
      <c r="AF752">
        <v>131</v>
      </c>
      <c r="AH752">
        <v>2022</v>
      </c>
    </row>
    <row r="753" spans="1:34" x14ac:dyDescent="0.25">
      <c r="A753" t="s">
        <v>59</v>
      </c>
      <c r="B753" t="s">
        <v>1100</v>
      </c>
      <c r="C753" t="s">
        <v>1101</v>
      </c>
      <c r="D753" t="s">
        <v>1101</v>
      </c>
      <c r="E753" t="s">
        <v>60</v>
      </c>
      <c r="G753" t="s">
        <v>51</v>
      </c>
      <c r="H753" t="s">
        <v>581</v>
      </c>
      <c r="I753" t="s">
        <v>1135</v>
      </c>
      <c r="J753">
        <v>1</v>
      </c>
      <c r="L753" t="s">
        <v>62</v>
      </c>
      <c r="M753" t="s">
        <v>63</v>
      </c>
      <c r="N753">
        <v>6</v>
      </c>
      <c r="O753">
        <v>34</v>
      </c>
      <c r="P753">
        <v>4.5</v>
      </c>
      <c r="Q753" s="20">
        <f>76.1-4.755</f>
        <v>71.344999999999999</v>
      </c>
      <c r="R753">
        <f t="shared" si="63"/>
        <v>2.5499999999999998</v>
      </c>
      <c r="S753">
        <f t="shared" si="61"/>
        <v>181.92974999999998</v>
      </c>
      <c r="U753">
        <f t="shared" si="62"/>
        <v>181.92974999999998</v>
      </c>
      <c r="V753">
        <f t="shared" si="59"/>
        <v>181929.74999999997</v>
      </c>
      <c r="W753">
        <f t="shared" si="60"/>
        <v>15160.812499999998</v>
      </c>
      <c r="Z753">
        <v>3093</v>
      </c>
      <c r="AA753">
        <v>3094</v>
      </c>
      <c r="AF753">
        <v>131</v>
      </c>
      <c r="AH753">
        <v>2022</v>
      </c>
    </row>
    <row r="754" spans="1:34" x14ac:dyDescent="0.25">
      <c r="A754" t="s">
        <v>59</v>
      </c>
      <c r="B754" t="s">
        <v>1100</v>
      </c>
      <c r="C754" t="s">
        <v>1101</v>
      </c>
      <c r="D754" t="s">
        <v>1101</v>
      </c>
      <c r="E754" t="s">
        <v>60</v>
      </c>
      <c r="G754" t="s">
        <v>51</v>
      </c>
      <c r="H754" t="s">
        <v>581</v>
      </c>
      <c r="I754" t="s">
        <v>1135</v>
      </c>
      <c r="J754">
        <v>1</v>
      </c>
      <c r="L754" t="s">
        <v>62</v>
      </c>
      <c r="M754" t="s">
        <v>76</v>
      </c>
      <c r="N754">
        <v>6</v>
      </c>
      <c r="O754">
        <v>32</v>
      </c>
      <c r="P754">
        <v>4.5</v>
      </c>
      <c r="Q754" s="20">
        <f>76.1-4.755</f>
        <v>71.344999999999999</v>
      </c>
      <c r="R754">
        <f t="shared" si="63"/>
        <v>2.4</v>
      </c>
      <c r="S754">
        <f t="shared" si="61"/>
        <v>171.22799999999998</v>
      </c>
      <c r="U754">
        <f t="shared" si="62"/>
        <v>171.22799999999998</v>
      </c>
      <c r="V754">
        <f t="shared" si="59"/>
        <v>171227.99999999997</v>
      </c>
      <c r="W754">
        <f t="shared" si="60"/>
        <v>14268.999999999998</v>
      </c>
      <c r="Z754">
        <v>3093</v>
      </c>
      <c r="AA754">
        <v>3094</v>
      </c>
      <c r="AF754">
        <v>131</v>
      </c>
      <c r="AH754">
        <v>2022</v>
      </c>
    </row>
    <row r="755" spans="1:34" x14ac:dyDescent="0.25">
      <c r="A755" t="s">
        <v>59</v>
      </c>
      <c r="B755" t="s">
        <v>1100</v>
      </c>
      <c r="C755" t="s">
        <v>1101</v>
      </c>
      <c r="D755" t="s">
        <v>1101</v>
      </c>
      <c r="E755" t="s">
        <v>60</v>
      </c>
      <c r="G755" t="s">
        <v>51</v>
      </c>
      <c r="H755" t="s">
        <v>1136</v>
      </c>
      <c r="I755" t="s">
        <v>1137</v>
      </c>
      <c r="J755">
        <v>1</v>
      </c>
      <c r="L755" t="s">
        <v>62</v>
      </c>
      <c r="M755" t="s">
        <v>63</v>
      </c>
      <c r="N755">
        <v>6</v>
      </c>
      <c r="O755">
        <v>34</v>
      </c>
      <c r="P755">
        <v>3</v>
      </c>
      <c r="Q755" s="20">
        <f>76.1-4.755</f>
        <v>71.344999999999999</v>
      </c>
      <c r="R755">
        <f t="shared" si="63"/>
        <v>1.7</v>
      </c>
      <c r="S755">
        <f t="shared" si="61"/>
        <v>121.28649999999999</v>
      </c>
      <c r="U755">
        <f t="shared" si="62"/>
        <v>121.28649999999999</v>
      </c>
      <c r="V755">
        <f t="shared" si="59"/>
        <v>121286.49999999999</v>
      </c>
      <c r="W755">
        <f t="shared" si="60"/>
        <v>10107.208333333332</v>
      </c>
      <c r="Z755">
        <v>3093</v>
      </c>
      <c r="AA755">
        <v>3094</v>
      </c>
      <c r="AF755">
        <v>131</v>
      </c>
      <c r="AH755">
        <v>2022</v>
      </c>
    </row>
    <row r="756" spans="1:34" x14ac:dyDescent="0.25">
      <c r="A756" t="s">
        <v>59</v>
      </c>
      <c r="B756" t="s">
        <v>1100</v>
      </c>
      <c r="C756" t="s">
        <v>1101</v>
      </c>
      <c r="D756" t="s">
        <v>1101</v>
      </c>
      <c r="E756" t="s">
        <v>60</v>
      </c>
      <c r="G756" t="s">
        <v>51</v>
      </c>
      <c r="H756" t="s">
        <v>1136</v>
      </c>
      <c r="I756" t="s">
        <v>1137</v>
      </c>
      <c r="J756">
        <v>1</v>
      </c>
      <c r="L756" t="s">
        <v>62</v>
      </c>
      <c r="M756" t="s">
        <v>76</v>
      </c>
      <c r="N756">
        <v>6</v>
      </c>
      <c r="O756">
        <v>32</v>
      </c>
      <c r="P756">
        <v>3</v>
      </c>
      <c r="Q756" s="20">
        <f>76.1-4.755</f>
        <v>71.344999999999999</v>
      </c>
      <c r="R756">
        <f t="shared" si="63"/>
        <v>1.6</v>
      </c>
      <c r="S756">
        <f t="shared" si="61"/>
        <v>114.152</v>
      </c>
      <c r="U756">
        <f t="shared" si="62"/>
        <v>114.152</v>
      </c>
      <c r="V756">
        <f t="shared" si="59"/>
        <v>114152</v>
      </c>
      <c r="W756">
        <f t="shared" si="60"/>
        <v>9512.6666666666661</v>
      </c>
      <c r="Z756">
        <v>3093</v>
      </c>
      <c r="AA756">
        <v>3094</v>
      </c>
      <c r="AF756">
        <v>131</v>
      </c>
      <c r="AH756">
        <v>2022</v>
      </c>
    </row>
    <row r="757" spans="1:34" x14ac:dyDescent="0.25">
      <c r="A757" t="s">
        <v>59</v>
      </c>
      <c r="B757" t="s">
        <v>1100</v>
      </c>
      <c r="C757" t="s">
        <v>1101</v>
      </c>
      <c r="D757" t="s">
        <v>1101</v>
      </c>
      <c r="E757" t="s">
        <v>60</v>
      </c>
      <c r="G757" t="s">
        <v>51</v>
      </c>
      <c r="H757" t="s">
        <v>1138</v>
      </c>
      <c r="I757" t="s">
        <v>1139</v>
      </c>
      <c r="J757">
        <v>1</v>
      </c>
      <c r="L757" t="s">
        <v>62</v>
      </c>
      <c r="M757" t="s">
        <v>63</v>
      </c>
      <c r="N757">
        <v>6</v>
      </c>
      <c r="O757">
        <v>34</v>
      </c>
      <c r="P757">
        <v>15</v>
      </c>
      <c r="Q757" s="20">
        <f>80.35-4.755</f>
        <v>75.594999999999999</v>
      </c>
      <c r="R757">
        <f t="shared" si="63"/>
        <v>8.5</v>
      </c>
      <c r="S757">
        <f t="shared" si="61"/>
        <v>642.5575</v>
      </c>
      <c r="U757">
        <f t="shared" si="62"/>
        <v>642.5575</v>
      </c>
      <c r="V757">
        <f t="shared" si="59"/>
        <v>642557.5</v>
      </c>
      <c r="W757">
        <f t="shared" si="60"/>
        <v>53546.458333333336</v>
      </c>
      <c r="Z757">
        <v>3093</v>
      </c>
      <c r="AA757">
        <v>3094</v>
      </c>
      <c r="AF757">
        <v>131</v>
      </c>
      <c r="AH757">
        <v>2022</v>
      </c>
    </row>
    <row r="758" spans="1:34" x14ac:dyDescent="0.25">
      <c r="A758" t="s">
        <v>59</v>
      </c>
      <c r="B758" t="s">
        <v>1100</v>
      </c>
      <c r="C758" t="s">
        <v>1101</v>
      </c>
      <c r="D758" t="s">
        <v>1101</v>
      </c>
      <c r="E758" t="s">
        <v>60</v>
      </c>
      <c r="G758" t="s">
        <v>51</v>
      </c>
      <c r="H758" t="s">
        <v>1138</v>
      </c>
      <c r="I758" t="s">
        <v>1139</v>
      </c>
      <c r="J758">
        <v>1</v>
      </c>
      <c r="L758" t="s">
        <v>62</v>
      </c>
      <c r="M758" t="s">
        <v>76</v>
      </c>
      <c r="N758">
        <v>6</v>
      </c>
      <c r="O758">
        <v>32</v>
      </c>
      <c r="P758">
        <v>15</v>
      </c>
      <c r="Q758" s="20">
        <f>80.35-4.755</f>
        <v>75.594999999999999</v>
      </c>
      <c r="R758">
        <f t="shared" si="63"/>
        <v>8</v>
      </c>
      <c r="S758">
        <f t="shared" si="61"/>
        <v>604.76</v>
      </c>
      <c r="U758">
        <f t="shared" si="62"/>
        <v>604.76</v>
      </c>
      <c r="V758">
        <f t="shared" si="59"/>
        <v>604760</v>
      </c>
      <c r="W758">
        <f t="shared" si="60"/>
        <v>50396.666666666664</v>
      </c>
      <c r="Z758">
        <v>3093</v>
      </c>
      <c r="AA758">
        <v>3094</v>
      </c>
      <c r="AF758">
        <v>131</v>
      </c>
      <c r="AH758">
        <v>2022</v>
      </c>
    </row>
    <row r="759" spans="1:34" x14ac:dyDescent="0.25">
      <c r="A759" t="s">
        <v>59</v>
      </c>
      <c r="B759" t="s">
        <v>1100</v>
      </c>
      <c r="C759" t="s">
        <v>1101</v>
      </c>
      <c r="D759" t="s">
        <v>1101</v>
      </c>
      <c r="E759" t="s">
        <v>60</v>
      </c>
      <c r="F759" t="s">
        <v>40</v>
      </c>
      <c r="G759" t="s">
        <v>51</v>
      </c>
      <c r="H759" t="s">
        <v>1140</v>
      </c>
      <c r="I759" t="s">
        <v>1141</v>
      </c>
      <c r="J759">
        <v>1</v>
      </c>
      <c r="L759" t="s">
        <v>62</v>
      </c>
      <c r="M759" t="s">
        <v>63</v>
      </c>
      <c r="N759">
        <v>3</v>
      </c>
      <c r="O759">
        <v>36</v>
      </c>
      <c r="P759">
        <v>7.5</v>
      </c>
      <c r="Q759" s="20">
        <f>77.1-4.755</f>
        <v>72.344999999999999</v>
      </c>
      <c r="R759">
        <f t="shared" si="63"/>
        <v>4.5</v>
      </c>
      <c r="S759">
        <f t="shared" si="61"/>
        <v>325.55250000000001</v>
      </c>
      <c r="U759">
        <f t="shared" si="62"/>
        <v>325.55250000000001</v>
      </c>
      <c r="V759">
        <f t="shared" si="59"/>
        <v>325552.5</v>
      </c>
      <c r="W759">
        <f t="shared" si="60"/>
        <v>27129.375</v>
      </c>
      <c r="X759" t="s">
        <v>40</v>
      </c>
      <c r="Y759" t="s">
        <v>40</v>
      </c>
      <c r="Z759">
        <v>3093</v>
      </c>
      <c r="AA759">
        <v>3094</v>
      </c>
      <c r="AB759" t="s">
        <v>40</v>
      </c>
      <c r="AC759" t="s">
        <v>40</v>
      </c>
      <c r="AD759" t="s">
        <v>40</v>
      </c>
      <c r="AE759" t="s">
        <v>40</v>
      </c>
      <c r="AF759">
        <v>131</v>
      </c>
      <c r="AH759">
        <v>2022</v>
      </c>
    </row>
    <row r="760" spans="1:34" x14ac:dyDescent="0.25">
      <c r="A760" t="s">
        <v>59</v>
      </c>
      <c r="B760" t="s">
        <v>1100</v>
      </c>
      <c r="C760" t="s">
        <v>1101</v>
      </c>
      <c r="D760" t="s">
        <v>1101</v>
      </c>
      <c r="E760" t="s">
        <v>60</v>
      </c>
      <c r="F760" t="s">
        <v>40</v>
      </c>
      <c r="G760" t="s">
        <v>51</v>
      </c>
      <c r="H760" t="s">
        <v>1140</v>
      </c>
      <c r="I760" t="s">
        <v>1141</v>
      </c>
      <c r="J760">
        <v>1</v>
      </c>
      <c r="L760" t="s">
        <v>62</v>
      </c>
      <c r="M760" t="s">
        <v>326</v>
      </c>
      <c r="N760">
        <v>3</v>
      </c>
      <c r="O760">
        <v>40</v>
      </c>
      <c r="P760">
        <v>7.5</v>
      </c>
      <c r="Q760" s="20">
        <f>77.1-4.755</f>
        <v>72.344999999999999</v>
      </c>
      <c r="R760">
        <f t="shared" si="63"/>
        <v>5</v>
      </c>
      <c r="S760">
        <f t="shared" si="61"/>
        <v>361.72500000000002</v>
      </c>
      <c r="T760">
        <v>0</v>
      </c>
      <c r="U760">
        <f t="shared" si="62"/>
        <v>361.72500000000002</v>
      </c>
      <c r="V760">
        <f t="shared" si="59"/>
        <v>361725</v>
      </c>
      <c r="W760">
        <f t="shared" si="60"/>
        <v>30143.75</v>
      </c>
      <c r="X760" t="s">
        <v>40</v>
      </c>
      <c r="Y760" t="s">
        <v>40</v>
      </c>
      <c r="Z760">
        <v>3093</v>
      </c>
      <c r="AA760">
        <v>3094</v>
      </c>
      <c r="AB760" t="s">
        <v>40</v>
      </c>
      <c r="AC760" t="s">
        <v>40</v>
      </c>
      <c r="AD760" t="s">
        <v>40</v>
      </c>
      <c r="AE760" t="s">
        <v>40</v>
      </c>
      <c r="AF760">
        <v>131</v>
      </c>
      <c r="AH760">
        <v>2022</v>
      </c>
    </row>
    <row r="761" spans="1:34" x14ac:dyDescent="0.25">
      <c r="A761" t="s">
        <v>59</v>
      </c>
      <c r="B761" t="s">
        <v>1100</v>
      </c>
      <c r="C761" t="s">
        <v>1101</v>
      </c>
      <c r="D761" t="s">
        <v>1101</v>
      </c>
      <c r="E761" t="s">
        <v>60</v>
      </c>
      <c r="G761" t="s">
        <v>51</v>
      </c>
      <c r="H761" t="s">
        <v>1142</v>
      </c>
      <c r="J761">
        <v>1</v>
      </c>
      <c r="O761">
        <v>4</v>
      </c>
      <c r="P761">
        <v>60</v>
      </c>
      <c r="Q761">
        <v>105.06</v>
      </c>
      <c r="R761">
        <f t="shared" si="63"/>
        <v>4</v>
      </c>
      <c r="S761">
        <f t="shared" si="61"/>
        <v>420.24</v>
      </c>
      <c r="U761">
        <f t="shared" si="62"/>
        <v>420.24</v>
      </c>
      <c r="V761">
        <f t="shared" si="59"/>
        <v>420240</v>
      </c>
      <c r="W761">
        <f t="shared" si="60"/>
        <v>35020</v>
      </c>
      <c r="Z761">
        <v>3093</v>
      </c>
      <c r="AA761">
        <v>3094</v>
      </c>
      <c r="AF761">
        <v>131</v>
      </c>
      <c r="AH761">
        <v>2022</v>
      </c>
    </row>
    <row r="762" spans="1:34" x14ac:dyDescent="0.25">
      <c r="A762" t="s">
        <v>36</v>
      </c>
      <c r="B762" t="s">
        <v>1100</v>
      </c>
      <c r="C762" t="s">
        <v>1143</v>
      </c>
      <c r="D762" t="s">
        <v>1143</v>
      </c>
      <c r="E762" t="s">
        <v>40</v>
      </c>
      <c r="F762" t="s">
        <v>40</v>
      </c>
      <c r="G762" t="s">
        <v>51</v>
      </c>
      <c r="H762" t="s">
        <v>49</v>
      </c>
      <c r="I762" t="s">
        <v>40</v>
      </c>
      <c r="J762">
        <v>1</v>
      </c>
      <c r="L762" t="s">
        <v>41</v>
      </c>
      <c r="M762" t="s">
        <v>40</v>
      </c>
      <c r="Q762">
        <v>0</v>
      </c>
      <c r="R762">
        <f t="shared" si="63"/>
        <v>0</v>
      </c>
      <c r="S762">
        <f t="shared" si="61"/>
        <v>0</v>
      </c>
      <c r="T762">
        <v>578.29999999999995</v>
      </c>
      <c r="U762">
        <f t="shared" si="62"/>
        <v>578.29999999999995</v>
      </c>
      <c r="V762">
        <f t="shared" si="59"/>
        <v>578300</v>
      </c>
      <c r="W762">
        <f t="shared" si="60"/>
        <v>48191.666666666664</v>
      </c>
      <c r="X762" t="s">
        <v>40</v>
      </c>
      <c r="Y762" t="s">
        <v>40</v>
      </c>
      <c r="Z762">
        <v>3093</v>
      </c>
      <c r="AA762">
        <v>3094</v>
      </c>
      <c r="AB762" t="s">
        <v>40</v>
      </c>
      <c r="AC762" t="s">
        <v>40</v>
      </c>
      <c r="AD762" t="s">
        <v>40</v>
      </c>
      <c r="AE762" t="s">
        <v>40</v>
      </c>
      <c r="AF762">
        <v>103</v>
      </c>
      <c r="AH762">
        <v>2022</v>
      </c>
    </row>
    <row r="763" spans="1:34" x14ac:dyDescent="0.25">
      <c r="A763" t="s">
        <v>36</v>
      </c>
      <c r="B763" t="s">
        <v>1100</v>
      </c>
      <c r="C763" t="s">
        <v>1143</v>
      </c>
      <c r="D763" t="s">
        <v>1143</v>
      </c>
      <c r="E763" t="s">
        <v>40</v>
      </c>
      <c r="F763" t="s">
        <v>40</v>
      </c>
      <c r="G763" t="s">
        <v>51</v>
      </c>
      <c r="H763" t="s">
        <v>42</v>
      </c>
      <c r="I763" t="s">
        <v>40</v>
      </c>
      <c r="J763">
        <v>1</v>
      </c>
      <c r="L763" t="s">
        <v>41</v>
      </c>
      <c r="M763" t="s">
        <v>40</v>
      </c>
      <c r="Q763">
        <v>0</v>
      </c>
      <c r="R763">
        <f t="shared" si="63"/>
        <v>0</v>
      </c>
      <c r="S763">
        <f t="shared" si="61"/>
        <v>0</v>
      </c>
      <c r="T763">
        <v>128</v>
      </c>
      <c r="U763">
        <f t="shared" si="62"/>
        <v>128</v>
      </c>
      <c r="V763">
        <f t="shared" si="59"/>
        <v>128000</v>
      </c>
      <c r="W763">
        <f t="shared" si="60"/>
        <v>10666.666666666666</v>
      </c>
      <c r="X763" t="s">
        <v>40</v>
      </c>
      <c r="Y763" t="s">
        <v>40</v>
      </c>
      <c r="Z763">
        <v>3093</v>
      </c>
      <c r="AA763">
        <v>3094</v>
      </c>
      <c r="AB763" t="s">
        <v>40</v>
      </c>
      <c r="AC763" t="s">
        <v>40</v>
      </c>
      <c r="AD763" t="s">
        <v>40</v>
      </c>
      <c r="AE763" t="s">
        <v>40</v>
      </c>
      <c r="AF763">
        <v>103</v>
      </c>
      <c r="AH763">
        <v>2022</v>
      </c>
    </row>
    <row r="764" spans="1:34" x14ac:dyDescent="0.25">
      <c r="A764" t="s">
        <v>36</v>
      </c>
      <c r="B764" t="s">
        <v>1100</v>
      </c>
      <c r="C764" t="s">
        <v>1143</v>
      </c>
      <c r="D764" t="s">
        <v>1143</v>
      </c>
      <c r="E764" t="s">
        <v>40</v>
      </c>
      <c r="F764" t="s">
        <v>40</v>
      </c>
      <c r="G764" t="s">
        <v>51</v>
      </c>
      <c r="H764" t="s">
        <v>295</v>
      </c>
      <c r="I764" t="s">
        <v>40</v>
      </c>
      <c r="J764">
        <v>1</v>
      </c>
      <c r="L764" t="s">
        <v>41</v>
      </c>
      <c r="Q764">
        <v>0</v>
      </c>
      <c r="R764">
        <f t="shared" si="63"/>
        <v>0</v>
      </c>
      <c r="S764">
        <f t="shared" si="61"/>
        <v>0</v>
      </c>
      <c r="T764">
        <v>868.4</v>
      </c>
      <c r="U764">
        <f t="shared" si="62"/>
        <v>868.4</v>
      </c>
      <c r="V764">
        <f t="shared" si="59"/>
        <v>868400</v>
      </c>
      <c r="W764">
        <f t="shared" si="60"/>
        <v>72366.666666666672</v>
      </c>
      <c r="X764" t="s">
        <v>40</v>
      </c>
      <c r="Y764" t="s">
        <v>40</v>
      </c>
      <c r="Z764">
        <v>3093</v>
      </c>
      <c r="AA764">
        <v>3094</v>
      </c>
      <c r="AB764" t="s">
        <v>40</v>
      </c>
      <c r="AC764" t="s">
        <v>40</v>
      </c>
      <c r="AD764" t="s">
        <v>40</v>
      </c>
      <c r="AE764" t="s">
        <v>40</v>
      </c>
      <c r="AF764">
        <v>103</v>
      </c>
      <c r="AH764">
        <v>2022</v>
      </c>
    </row>
    <row r="765" spans="1:34" x14ac:dyDescent="0.25">
      <c r="A765" t="s">
        <v>36</v>
      </c>
      <c r="B765" t="s">
        <v>1100</v>
      </c>
      <c r="C765" t="s">
        <v>1143</v>
      </c>
      <c r="D765" t="s">
        <v>1143</v>
      </c>
      <c r="E765" t="s">
        <v>40</v>
      </c>
      <c r="F765" t="s">
        <v>40</v>
      </c>
      <c r="G765" t="s">
        <v>51</v>
      </c>
      <c r="H765" t="s">
        <v>56</v>
      </c>
      <c r="I765" t="s">
        <v>40</v>
      </c>
      <c r="J765">
        <v>1</v>
      </c>
      <c r="L765" t="s">
        <v>41</v>
      </c>
      <c r="Q765">
        <v>0</v>
      </c>
      <c r="R765">
        <f t="shared" si="63"/>
        <v>0</v>
      </c>
      <c r="S765">
        <f t="shared" si="61"/>
        <v>0</v>
      </c>
      <c r="T765" s="43">
        <f>1214-0.003</f>
        <v>1213.9970000000001</v>
      </c>
      <c r="U765">
        <f t="shared" si="62"/>
        <v>1213.9970000000001</v>
      </c>
      <c r="V765">
        <f t="shared" si="59"/>
        <v>1213997</v>
      </c>
      <c r="W765">
        <f t="shared" si="60"/>
        <v>101166.41666666667</v>
      </c>
      <c r="X765" t="s">
        <v>40</v>
      </c>
      <c r="Y765" t="s">
        <v>40</v>
      </c>
      <c r="Z765">
        <v>3093</v>
      </c>
      <c r="AA765">
        <v>3094</v>
      </c>
      <c r="AB765" t="s">
        <v>40</v>
      </c>
      <c r="AC765" t="s">
        <v>40</v>
      </c>
      <c r="AD765" t="s">
        <v>40</v>
      </c>
      <c r="AE765" t="s">
        <v>40</v>
      </c>
      <c r="AF765">
        <v>103</v>
      </c>
      <c r="AH765">
        <v>2022</v>
      </c>
    </row>
    <row r="766" spans="1:34" x14ac:dyDescent="0.25">
      <c r="A766" t="s">
        <v>36</v>
      </c>
      <c r="B766" t="s">
        <v>1100</v>
      </c>
      <c r="C766" t="s">
        <v>1143</v>
      </c>
      <c r="D766" t="s">
        <v>1143</v>
      </c>
      <c r="E766" t="s">
        <v>40</v>
      </c>
      <c r="G766" t="s">
        <v>51</v>
      </c>
      <c r="H766" t="s">
        <v>1103</v>
      </c>
      <c r="I766" t="s">
        <v>40</v>
      </c>
      <c r="J766">
        <v>1</v>
      </c>
      <c r="L766" t="s">
        <v>41</v>
      </c>
      <c r="R766">
        <f t="shared" si="63"/>
        <v>0</v>
      </c>
      <c r="S766">
        <f t="shared" si="61"/>
        <v>0</v>
      </c>
      <c r="T766">
        <v>745.4</v>
      </c>
      <c r="U766">
        <f t="shared" si="62"/>
        <v>745.4</v>
      </c>
      <c r="V766">
        <f t="shared" si="59"/>
        <v>745400</v>
      </c>
      <c r="W766">
        <f t="shared" si="60"/>
        <v>62116.666666666664</v>
      </c>
      <c r="Z766">
        <v>3093</v>
      </c>
      <c r="AA766">
        <v>3094</v>
      </c>
      <c r="AF766">
        <v>103</v>
      </c>
      <c r="AH766">
        <v>2022</v>
      </c>
    </row>
    <row r="767" spans="1:34" x14ac:dyDescent="0.25">
      <c r="A767" t="s">
        <v>36</v>
      </c>
      <c r="B767" t="s">
        <v>1100</v>
      </c>
      <c r="C767" t="s">
        <v>1143</v>
      </c>
      <c r="D767" t="s">
        <v>1143</v>
      </c>
      <c r="E767" t="s">
        <v>40</v>
      </c>
      <c r="G767" t="s">
        <v>51</v>
      </c>
      <c r="H767" t="s">
        <v>1104</v>
      </c>
      <c r="I767" t="s">
        <v>40</v>
      </c>
      <c r="J767">
        <v>1</v>
      </c>
      <c r="L767" t="s">
        <v>41</v>
      </c>
      <c r="R767">
        <f t="shared" si="63"/>
        <v>0</v>
      </c>
      <c r="S767">
        <f t="shared" si="61"/>
        <v>0</v>
      </c>
      <c r="T767">
        <v>37</v>
      </c>
      <c r="U767">
        <f t="shared" si="62"/>
        <v>37</v>
      </c>
      <c r="V767">
        <f t="shared" si="59"/>
        <v>37000</v>
      </c>
      <c r="W767">
        <f t="shared" si="60"/>
        <v>3083.3333333333335</v>
      </c>
      <c r="Z767">
        <v>3093</v>
      </c>
      <c r="AA767">
        <v>3094</v>
      </c>
      <c r="AF767">
        <v>103</v>
      </c>
      <c r="AH767">
        <v>2022</v>
      </c>
    </row>
    <row r="768" spans="1:34" x14ac:dyDescent="0.25">
      <c r="A768" t="s">
        <v>59</v>
      </c>
      <c r="B768" t="s">
        <v>1100</v>
      </c>
      <c r="C768" t="s">
        <v>1143</v>
      </c>
      <c r="D768" t="s">
        <v>1143</v>
      </c>
      <c r="E768" t="s">
        <v>60</v>
      </c>
      <c r="F768" t="s">
        <v>40</v>
      </c>
      <c r="G768" t="s">
        <v>103</v>
      </c>
      <c r="H768" t="s">
        <v>1144</v>
      </c>
      <c r="I768" t="s">
        <v>1145</v>
      </c>
      <c r="J768">
        <v>1</v>
      </c>
      <c r="L768" t="s">
        <v>62</v>
      </c>
      <c r="M768" t="s">
        <v>63</v>
      </c>
      <c r="N768">
        <v>3</v>
      </c>
      <c r="O768">
        <v>58</v>
      </c>
      <c r="P768">
        <v>7.5</v>
      </c>
      <c r="Q768" s="20">
        <f t="shared" ref="Q768:Q775" si="65">90.35-0.2222</f>
        <v>90.127799999999993</v>
      </c>
      <c r="R768">
        <f t="shared" si="63"/>
        <v>7.25</v>
      </c>
      <c r="S768">
        <f t="shared" si="61"/>
        <v>653.42654999999991</v>
      </c>
      <c r="T768">
        <v>0</v>
      </c>
      <c r="U768">
        <f t="shared" si="62"/>
        <v>653.42654999999991</v>
      </c>
      <c r="V768">
        <f t="shared" si="59"/>
        <v>653426.54999999993</v>
      </c>
      <c r="W768">
        <f t="shared" si="60"/>
        <v>54452.212499999994</v>
      </c>
      <c r="X768" t="s">
        <v>1146</v>
      </c>
      <c r="Y768" t="s">
        <v>1147</v>
      </c>
      <c r="Z768">
        <v>3093</v>
      </c>
      <c r="AA768">
        <v>3094</v>
      </c>
      <c r="AB768" t="s">
        <v>40</v>
      </c>
      <c r="AC768" t="s">
        <v>40</v>
      </c>
      <c r="AD768" t="s">
        <v>40</v>
      </c>
      <c r="AE768" t="s">
        <v>40</v>
      </c>
      <c r="AF768">
        <v>103</v>
      </c>
      <c r="AH768">
        <v>2022</v>
      </c>
    </row>
    <row r="769" spans="1:34" x14ac:dyDescent="0.25">
      <c r="A769" t="s">
        <v>59</v>
      </c>
      <c r="B769" t="s">
        <v>1100</v>
      </c>
      <c r="C769" t="s">
        <v>1143</v>
      </c>
      <c r="D769" t="s">
        <v>1143</v>
      </c>
      <c r="E769" t="s">
        <v>60</v>
      </c>
      <c r="F769" t="s">
        <v>40</v>
      </c>
      <c r="G769" t="s">
        <v>103</v>
      </c>
      <c r="H769" t="s">
        <v>1144</v>
      </c>
      <c r="I769" t="s">
        <v>1145</v>
      </c>
      <c r="J769">
        <v>1</v>
      </c>
      <c r="L769" t="s">
        <v>62</v>
      </c>
      <c r="M769" t="s">
        <v>76</v>
      </c>
      <c r="N769">
        <v>3</v>
      </c>
      <c r="O769">
        <v>63</v>
      </c>
      <c r="P769">
        <v>7.5</v>
      </c>
      <c r="Q769" s="20">
        <f t="shared" si="65"/>
        <v>90.127799999999993</v>
      </c>
      <c r="R769">
        <f t="shared" si="63"/>
        <v>7.875</v>
      </c>
      <c r="S769">
        <f t="shared" si="61"/>
        <v>709.75642499999992</v>
      </c>
      <c r="T769">
        <v>0</v>
      </c>
      <c r="U769">
        <f t="shared" si="62"/>
        <v>709.75642499999992</v>
      </c>
      <c r="V769">
        <f t="shared" si="59"/>
        <v>709756.42499999993</v>
      </c>
      <c r="W769">
        <f t="shared" si="60"/>
        <v>59146.368749999994</v>
      </c>
      <c r="X769" t="s">
        <v>1146</v>
      </c>
      <c r="Y769" t="s">
        <v>1147</v>
      </c>
      <c r="Z769">
        <v>3093</v>
      </c>
      <c r="AA769">
        <v>3094</v>
      </c>
      <c r="AB769" t="s">
        <v>40</v>
      </c>
      <c r="AC769" t="s">
        <v>40</v>
      </c>
      <c r="AD769" t="s">
        <v>40</v>
      </c>
      <c r="AE769" t="s">
        <v>40</v>
      </c>
      <c r="AF769">
        <v>103</v>
      </c>
      <c r="AH769">
        <v>2022</v>
      </c>
    </row>
    <row r="770" spans="1:34" x14ac:dyDescent="0.25">
      <c r="A770" t="s">
        <v>59</v>
      </c>
      <c r="B770" t="s">
        <v>1100</v>
      </c>
      <c r="C770" t="s">
        <v>1143</v>
      </c>
      <c r="D770" t="s">
        <v>1143</v>
      </c>
      <c r="E770" t="s">
        <v>60</v>
      </c>
      <c r="F770" t="s">
        <v>40</v>
      </c>
      <c r="G770" t="s">
        <v>92</v>
      </c>
      <c r="H770" t="s">
        <v>1148</v>
      </c>
      <c r="I770" t="s">
        <v>1149</v>
      </c>
      <c r="J770">
        <v>1</v>
      </c>
      <c r="L770" t="s">
        <v>62</v>
      </c>
      <c r="M770" t="s">
        <v>63</v>
      </c>
      <c r="N770">
        <v>4</v>
      </c>
      <c r="O770">
        <v>57</v>
      </c>
      <c r="P770">
        <v>7.5</v>
      </c>
      <c r="Q770" s="20">
        <f t="shared" si="65"/>
        <v>90.127799999999993</v>
      </c>
      <c r="R770">
        <f t="shared" si="63"/>
        <v>7.125</v>
      </c>
      <c r="S770">
        <f t="shared" si="61"/>
        <v>642.16057499999999</v>
      </c>
      <c r="T770">
        <v>0</v>
      </c>
      <c r="U770">
        <f t="shared" si="62"/>
        <v>642.16057499999999</v>
      </c>
      <c r="V770">
        <f t="shared" ref="V770:V833" si="66">U770*1000</f>
        <v>642160.57499999995</v>
      </c>
      <c r="W770">
        <f t="shared" ref="W770:W833" si="67">V770/12</f>
        <v>53513.381249999999</v>
      </c>
      <c r="X770" t="s">
        <v>1146</v>
      </c>
      <c r="Y770" t="s">
        <v>1150</v>
      </c>
      <c r="Z770">
        <v>3093</v>
      </c>
      <c r="AA770">
        <v>3094</v>
      </c>
      <c r="AB770" t="s">
        <v>40</v>
      </c>
      <c r="AC770" t="s">
        <v>40</v>
      </c>
      <c r="AD770" t="s">
        <v>40</v>
      </c>
      <c r="AE770" t="s">
        <v>40</v>
      </c>
      <c r="AF770">
        <v>103</v>
      </c>
      <c r="AH770">
        <v>2022</v>
      </c>
    </row>
    <row r="771" spans="1:34" x14ac:dyDescent="0.25">
      <c r="A771" t="s">
        <v>59</v>
      </c>
      <c r="B771" t="s">
        <v>1100</v>
      </c>
      <c r="C771" t="s">
        <v>1143</v>
      </c>
      <c r="D771" t="s">
        <v>1143</v>
      </c>
      <c r="E771" t="s">
        <v>60</v>
      </c>
      <c r="F771" t="s">
        <v>40</v>
      </c>
      <c r="G771" t="s">
        <v>92</v>
      </c>
      <c r="H771" t="s">
        <v>1148</v>
      </c>
      <c r="I771" t="s">
        <v>1149</v>
      </c>
      <c r="J771">
        <v>1</v>
      </c>
      <c r="L771" t="s">
        <v>62</v>
      </c>
      <c r="M771" t="s">
        <v>76</v>
      </c>
      <c r="N771">
        <v>4</v>
      </c>
      <c r="O771">
        <v>57</v>
      </c>
      <c r="P771">
        <v>7.5</v>
      </c>
      <c r="Q771" s="20">
        <f t="shared" si="65"/>
        <v>90.127799999999993</v>
      </c>
      <c r="R771">
        <f t="shared" si="63"/>
        <v>7.125</v>
      </c>
      <c r="S771">
        <f t="shared" si="61"/>
        <v>642.16057499999999</v>
      </c>
      <c r="T771">
        <v>0</v>
      </c>
      <c r="U771">
        <f t="shared" si="62"/>
        <v>642.16057499999999</v>
      </c>
      <c r="V771">
        <f t="shared" si="66"/>
        <v>642160.57499999995</v>
      </c>
      <c r="W771">
        <f t="shared" si="67"/>
        <v>53513.381249999999</v>
      </c>
      <c r="X771" t="s">
        <v>1146</v>
      </c>
      <c r="Y771" t="s">
        <v>1150</v>
      </c>
      <c r="Z771">
        <v>3093</v>
      </c>
      <c r="AA771">
        <v>3094</v>
      </c>
      <c r="AB771" t="s">
        <v>40</v>
      </c>
      <c r="AC771" t="s">
        <v>40</v>
      </c>
      <c r="AD771" t="s">
        <v>40</v>
      </c>
      <c r="AE771" t="s">
        <v>40</v>
      </c>
      <c r="AF771">
        <v>103</v>
      </c>
      <c r="AH771">
        <v>2022</v>
      </c>
    </row>
    <row r="772" spans="1:34" x14ac:dyDescent="0.25">
      <c r="A772" t="s">
        <v>59</v>
      </c>
      <c r="B772" t="s">
        <v>1100</v>
      </c>
      <c r="C772" t="s">
        <v>1143</v>
      </c>
      <c r="D772" t="s">
        <v>1143</v>
      </c>
      <c r="E772" t="s">
        <v>60</v>
      </c>
      <c r="G772" t="s">
        <v>51</v>
      </c>
      <c r="H772" t="s">
        <v>1151</v>
      </c>
      <c r="I772" t="s">
        <v>1152</v>
      </c>
      <c r="J772">
        <v>1</v>
      </c>
      <c r="L772" t="s">
        <v>62</v>
      </c>
      <c r="M772" t="s">
        <v>63</v>
      </c>
      <c r="N772">
        <v>6</v>
      </c>
      <c r="O772">
        <v>60</v>
      </c>
      <c r="P772">
        <v>3</v>
      </c>
      <c r="Q772" s="20">
        <f t="shared" si="65"/>
        <v>90.127799999999993</v>
      </c>
      <c r="R772">
        <f t="shared" si="63"/>
        <v>3</v>
      </c>
      <c r="S772">
        <f t="shared" si="61"/>
        <v>270.38339999999999</v>
      </c>
      <c r="U772">
        <f t="shared" si="62"/>
        <v>270.38339999999999</v>
      </c>
      <c r="V772">
        <f t="shared" si="66"/>
        <v>270383.40000000002</v>
      </c>
      <c r="W772">
        <f t="shared" si="67"/>
        <v>22531.95</v>
      </c>
      <c r="Z772">
        <v>3093</v>
      </c>
      <c r="AA772">
        <v>3094</v>
      </c>
      <c r="AF772">
        <v>103</v>
      </c>
      <c r="AH772">
        <v>2022</v>
      </c>
    </row>
    <row r="773" spans="1:34" x14ac:dyDescent="0.25">
      <c r="A773" t="s">
        <v>59</v>
      </c>
      <c r="B773" t="s">
        <v>1100</v>
      </c>
      <c r="C773" t="s">
        <v>1143</v>
      </c>
      <c r="D773" t="s">
        <v>1143</v>
      </c>
      <c r="E773" t="s">
        <v>60</v>
      </c>
      <c r="G773" t="s">
        <v>51</v>
      </c>
      <c r="H773" t="s">
        <v>1151</v>
      </c>
      <c r="I773" t="s">
        <v>1152</v>
      </c>
      <c r="J773">
        <v>1</v>
      </c>
      <c r="L773" t="s">
        <v>62</v>
      </c>
      <c r="M773" t="s">
        <v>76</v>
      </c>
      <c r="N773">
        <v>6</v>
      </c>
      <c r="O773">
        <v>55</v>
      </c>
      <c r="P773">
        <v>3</v>
      </c>
      <c r="Q773" s="20">
        <f t="shared" si="65"/>
        <v>90.127799999999993</v>
      </c>
      <c r="R773">
        <f t="shared" si="63"/>
        <v>2.75</v>
      </c>
      <c r="S773">
        <f t="shared" si="61"/>
        <v>247.85144999999997</v>
      </c>
      <c r="U773">
        <f t="shared" si="62"/>
        <v>247.85144999999997</v>
      </c>
      <c r="V773">
        <f t="shared" si="66"/>
        <v>247851.44999999998</v>
      </c>
      <c r="W773">
        <f t="shared" si="67"/>
        <v>20654.287499999999</v>
      </c>
      <c r="Z773">
        <v>3093</v>
      </c>
      <c r="AA773">
        <v>3094</v>
      </c>
      <c r="AF773">
        <v>103</v>
      </c>
      <c r="AH773">
        <v>2022</v>
      </c>
    </row>
    <row r="774" spans="1:34" x14ac:dyDescent="0.25">
      <c r="A774" t="s">
        <v>59</v>
      </c>
      <c r="B774" t="s">
        <v>1100</v>
      </c>
      <c r="C774" t="s">
        <v>1143</v>
      </c>
      <c r="D774" t="s">
        <v>1143</v>
      </c>
      <c r="E774" t="s">
        <v>60</v>
      </c>
      <c r="G774" t="s">
        <v>51</v>
      </c>
      <c r="H774" t="s">
        <v>1153</v>
      </c>
      <c r="I774" t="s">
        <v>1154</v>
      </c>
      <c r="J774">
        <v>1</v>
      </c>
      <c r="L774" t="s">
        <v>62</v>
      </c>
      <c r="M774" t="s">
        <v>63</v>
      </c>
      <c r="N774">
        <v>6</v>
      </c>
      <c r="O774">
        <v>60</v>
      </c>
      <c r="P774">
        <v>9</v>
      </c>
      <c r="Q774" s="20">
        <f t="shared" si="65"/>
        <v>90.127799999999993</v>
      </c>
      <c r="R774">
        <f t="shared" si="63"/>
        <v>9</v>
      </c>
      <c r="S774">
        <f t="shared" si="61"/>
        <v>811.15019999999993</v>
      </c>
      <c r="U774">
        <f t="shared" si="62"/>
        <v>811.15019999999993</v>
      </c>
      <c r="V774">
        <f t="shared" si="66"/>
        <v>811150.2</v>
      </c>
      <c r="W774">
        <f t="shared" si="67"/>
        <v>67595.849999999991</v>
      </c>
      <c r="Z774">
        <v>3093</v>
      </c>
      <c r="AA774">
        <v>3094</v>
      </c>
      <c r="AF774">
        <v>103</v>
      </c>
      <c r="AH774">
        <v>2022</v>
      </c>
    </row>
    <row r="775" spans="1:34" x14ac:dyDescent="0.25">
      <c r="A775" t="s">
        <v>59</v>
      </c>
      <c r="B775" t="s">
        <v>1100</v>
      </c>
      <c r="C775" t="s">
        <v>1143</v>
      </c>
      <c r="D775" t="s">
        <v>1143</v>
      </c>
      <c r="E775" t="s">
        <v>60</v>
      </c>
      <c r="G775" t="s">
        <v>51</v>
      </c>
      <c r="H775" t="s">
        <v>1153</v>
      </c>
      <c r="I775" t="s">
        <v>1154</v>
      </c>
      <c r="J775">
        <v>1</v>
      </c>
      <c r="L775" t="s">
        <v>62</v>
      </c>
      <c r="M775" t="s">
        <v>76</v>
      </c>
      <c r="N775">
        <v>6</v>
      </c>
      <c r="O775">
        <v>55</v>
      </c>
      <c r="P775">
        <v>9</v>
      </c>
      <c r="Q775" s="20">
        <f t="shared" si="65"/>
        <v>90.127799999999993</v>
      </c>
      <c r="R775">
        <f t="shared" si="63"/>
        <v>8.25</v>
      </c>
      <c r="S775">
        <f t="shared" si="61"/>
        <v>743.55435</v>
      </c>
      <c r="U775">
        <f t="shared" si="62"/>
        <v>743.55435</v>
      </c>
      <c r="V775">
        <f t="shared" si="66"/>
        <v>743554.35</v>
      </c>
      <c r="W775">
        <f t="shared" si="67"/>
        <v>61962.862499999996</v>
      </c>
      <c r="Z775">
        <v>3093</v>
      </c>
      <c r="AA775">
        <v>3094</v>
      </c>
      <c r="AF775">
        <v>103</v>
      </c>
      <c r="AH775">
        <v>2022</v>
      </c>
    </row>
    <row r="776" spans="1:34" x14ac:dyDescent="0.25">
      <c r="A776" t="s">
        <v>59</v>
      </c>
      <c r="B776" t="s">
        <v>1100</v>
      </c>
      <c r="C776" t="s">
        <v>1143</v>
      </c>
      <c r="D776" t="s">
        <v>1143</v>
      </c>
      <c r="E776" t="s">
        <v>60</v>
      </c>
      <c r="F776" t="s">
        <v>40</v>
      </c>
      <c r="G776" t="s">
        <v>51</v>
      </c>
      <c r="H776" t="s">
        <v>172</v>
      </c>
      <c r="I776" t="s">
        <v>40</v>
      </c>
      <c r="J776">
        <v>1</v>
      </c>
      <c r="L776" t="s">
        <v>124</v>
      </c>
      <c r="M776" t="s">
        <v>40</v>
      </c>
      <c r="O776">
        <v>2</v>
      </c>
      <c r="P776">
        <v>60</v>
      </c>
      <c r="Q776" s="20">
        <f>90.5-0.2222</f>
        <v>90.277799999999999</v>
      </c>
      <c r="R776">
        <f t="shared" si="63"/>
        <v>2</v>
      </c>
      <c r="S776">
        <f t="shared" si="61"/>
        <v>180.5556</v>
      </c>
      <c r="T776">
        <v>0</v>
      </c>
      <c r="U776">
        <f t="shared" si="62"/>
        <v>180.5556</v>
      </c>
      <c r="V776">
        <f t="shared" si="66"/>
        <v>180555.6</v>
      </c>
      <c r="W776">
        <f t="shared" si="67"/>
        <v>15046.300000000001</v>
      </c>
      <c r="X776" t="s">
        <v>40</v>
      </c>
      <c r="Y776" t="s">
        <v>40</v>
      </c>
      <c r="Z776">
        <v>3093</v>
      </c>
      <c r="AA776">
        <v>3094</v>
      </c>
      <c r="AB776" t="s">
        <v>40</v>
      </c>
      <c r="AC776" t="s">
        <v>40</v>
      </c>
      <c r="AD776" t="s">
        <v>40</v>
      </c>
      <c r="AE776" t="s">
        <v>40</v>
      </c>
      <c r="AF776">
        <v>103</v>
      </c>
      <c r="AH776">
        <v>2022</v>
      </c>
    </row>
    <row r="777" spans="1:34" x14ac:dyDescent="0.25">
      <c r="A777" t="s">
        <v>59</v>
      </c>
      <c r="B777" t="s">
        <v>1100</v>
      </c>
      <c r="C777" t="s">
        <v>1143</v>
      </c>
      <c r="D777" t="s">
        <v>1143</v>
      </c>
      <c r="E777" t="s">
        <v>60</v>
      </c>
      <c r="F777" t="s">
        <v>40</v>
      </c>
      <c r="G777" t="s">
        <v>69</v>
      </c>
      <c r="H777" t="s">
        <v>1155</v>
      </c>
      <c r="I777" t="s">
        <v>1156</v>
      </c>
      <c r="J777">
        <v>1</v>
      </c>
      <c r="L777" t="s">
        <v>62</v>
      </c>
      <c r="M777" t="s">
        <v>63</v>
      </c>
      <c r="N777">
        <v>1</v>
      </c>
      <c r="O777">
        <v>72</v>
      </c>
      <c r="P777">
        <v>7.5</v>
      </c>
      <c r="Q777" s="20">
        <f t="shared" ref="Q777:Q800" si="68">91-0.2222</f>
        <v>90.777799999999999</v>
      </c>
      <c r="R777">
        <f t="shared" si="63"/>
        <v>9</v>
      </c>
      <c r="S777">
        <f t="shared" si="61"/>
        <v>817.00019999999995</v>
      </c>
      <c r="T777">
        <v>0</v>
      </c>
      <c r="U777">
        <f t="shared" si="62"/>
        <v>817.00019999999995</v>
      </c>
      <c r="V777">
        <f t="shared" si="66"/>
        <v>817000.2</v>
      </c>
      <c r="W777">
        <f t="shared" si="67"/>
        <v>68083.349999999991</v>
      </c>
      <c r="X777" t="s">
        <v>1146</v>
      </c>
      <c r="Y777" t="s">
        <v>1157</v>
      </c>
      <c r="Z777">
        <v>3093</v>
      </c>
      <c r="AA777">
        <v>3094</v>
      </c>
      <c r="AB777" t="s">
        <v>40</v>
      </c>
      <c r="AC777" t="s">
        <v>40</v>
      </c>
      <c r="AD777" t="s">
        <v>40</v>
      </c>
      <c r="AE777" t="s">
        <v>40</v>
      </c>
      <c r="AF777">
        <v>103</v>
      </c>
      <c r="AH777">
        <v>2022</v>
      </c>
    </row>
    <row r="778" spans="1:34" x14ac:dyDescent="0.25">
      <c r="A778" t="s">
        <v>59</v>
      </c>
      <c r="B778" t="s">
        <v>1100</v>
      </c>
      <c r="C778" t="s">
        <v>1143</v>
      </c>
      <c r="D778" t="s">
        <v>1143</v>
      </c>
      <c r="E778" t="s">
        <v>60</v>
      </c>
      <c r="F778" t="s">
        <v>40</v>
      </c>
      <c r="G778" t="s">
        <v>69</v>
      </c>
      <c r="H778" t="s">
        <v>1155</v>
      </c>
      <c r="I778" t="s">
        <v>1156</v>
      </c>
      <c r="J778">
        <v>1</v>
      </c>
      <c r="L778" t="s">
        <v>62</v>
      </c>
      <c r="M778" t="s">
        <v>76</v>
      </c>
      <c r="N778">
        <v>1</v>
      </c>
      <c r="O778">
        <v>72</v>
      </c>
      <c r="P778">
        <v>7.5</v>
      </c>
      <c r="Q778" s="20">
        <f t="shared" si="68"/>
        <v>90.777799999999999</v>
      </c>
      <c r="R778">
        <f t="shared" si="63"/>
        <v>9</v>
      </c>
      <c r="S778">
        <f t="shared" si="61"/>
        <v>817.00019999999995</v>
      </c>
      <c r="T778">
        <v>0</v>
      </c>
      <c r="U778">
        <f t="shared" si="62"/>
        <v>817.00019999999995</v>
      </c>
      <c r="V778">
        <f t="shared" si="66"/>
        <v>817000.2</v>
      </c>
      <c r="W778">
        <f t="shared" si="67"/>
        <v>68083.349999999991</v>
      </c>
      <c r="X778" t="s">
        <v>1146</v>
      </c>
      <c r="Y778" t="s">
        <v>1157</v>
      </c>
      <c r="Z778">
        <v>3093</v>
      </c>
      <c r="AA778">
        <v>3094</v>
      </c>
      <c r="AB778" t="s">
        <v>40</v>
      </c>
      <c r="AC778" t="s">
        <v>40</v>
      </c>
      <c r="AD778" t="s">
        <v>40</v>
      </c>
      <c r="AE778" t="s">
        <v>40</v>
      </c>
      <c r="AF778">
        <v>103</v>
      </c>
      <c r="AH778">
        <v>2022</v>
      </c>
    </row>
    <row r="779" spans="1:34" x14ac:dyDescent="0.25">
      <c r="A779" t="s">
        <v>59</v>
      </c>
      <c r="B779" t="s">
        <v>1100</v>
      </c>
      <c r="C779" t="s">
        <v>1143</v>
      </c>
      <c r="D779" t="s">
        <v>1143</v>
      </c>
      <c r="E779" t="s">
        <v>60</v>
      </c>
      <c r="F779" t="s">
        <v>40</v>
      </c>
      <c r="G779" t="s">
        <v>69</v>
      </c>
      <c r="H779" t="s">
        <v>1158</v>
      </c>
      <c r="I779" t="s">
        <v>1159</v>
      </c>
      <c r="J779">
        <v>1</v>
      </c>
      <c r="L779" t="s">
        <v>62</v>
      </c>
      <c r="M779" t="s">
        <v>63</v>
      </c>
      <c r="N779">
        <v>1</v>
      </c>
      <c r="O779">
        <v>72</v>
      </c>
      <c r="P779">
        <v>3</v>
      </c>
      <c r="Q779" s="20">
        <f t="shared" si="68"/>
        <v>90.777799999999999</v>
      </c>
      <c r="R779">
        <f t="shared" si="63"/>
        <v>3.6</v>
      </c>
      <c r="S779">
        <f t="shared" si="61"/>
        <v>326.80007999999998</v>
      </c>
      <c r="T779">
        <v>0</v>
      </c>
      <c r="U779">
        <f t="shared" si="62"/>
        <v>326.80007999999998</v>
      </c>
      <c r="V779">
        <f t="shared" si="66"/>
        <v>326800.07999999996</v>
      </c>
      <c r="W779">
        <f t="shared" si="67"/>
        <v>27233.339999999997</v>
      </c>
      <c r="X779" t="s">
        <v>1146</v>
      </c>
      <c r="Y779" t="s">
        <v>1157</v>
      </c>
      <c r="Z779">
        <v>3093</v>
      </c>
      <c r="AA779">
        <v>3094</v>
      </c>
      <c r="AB779" t="s">
        <v>40</v>
      </c>
      <c r="AC779" t="s">
        <v>40</v>
      </c>
      <c r="AD779" t="s">
        <v>40</v>
      </c>
      <c r="AE779" t="s">
        <v>40</v>
      </c>
      <c r="AF779">
        <v>103</v>
      </c>
      <c r="AH779">
        <v>2022</v>
      </c>
    </row>
    <row r="780" spans="1:34" x14ac:dyDescent="0.25">
      <c r="A780" t="s">
        <v>59</v>
      </c>
      <c r="B780" t="s">
        <v>1100</v>
      </c>
      <c r="C780" t="s">
        <v>1143</v>
      </c>
      <c r="D780" t="s">
        <v>1143</v>
      </c>
      <c r="E780" t="s">
        <v>60</v>
      </c>
      <c r="F780" t="s">
        <v>40</v>
      </c>
      <c r="G780" t="s">
        <v>69</v>
      </c>
      <c r="H780" t="s">
        <v>1158</v>
      </c>
      <c r="I780" t="s">
        <v>1159</v>
      </c>
      <c r="J780">
        <v>1</v>
      </c>
      <c r="L780" t="s">
        <v>62</v>
      </c>
      <c r="M780" t="s">
        <v>76</v>
      </c>
      <c r="N780">
        <v>1</v>
      </c>
      <c r="O780">
        <v>72</v>
      </c>
      <c r="P780">
        <v>3</v>
      </c>
      <c r="Q780" s="20">
        <f t="shared" si="68"/>
        <v>90.777799999999999</v>
      </c>
      <c r="R780">
        <f t="shared" si="63"/>
        <v>3.6</v>
      </c>
      <c r="S780">
        <f t="shared" si="61"/>
        <v>326.80007999999998</v>
      </c>
      <c r="T780">
        <v>0</v>
      </c>
      <c r="U780">
        <f t="shared" si="62"/>
        <v>326.80007999999998</v>
      </c>
      <c r="V780">
        <f t="shared" si="66"/>
        <v>326800.07999999996</v>
      </c>
      <c r="W780">
        <f t="shared" si="67"/>
        <v>27233.339999999997</v>
      </c>
      <c r="X780" t="s">
        <v>1146</v>
      </c>
      <c r="Y780" t="s">
        <v>1157</v>
      </c>
      <c r="Z780">
        <v>3093</v>
      </c>
      <c r="AA780">
        <v>3094</v>
      </c>
      <c r="AB780" t="s">
        <v>40</v>
      </c>
      <c r="AC780" t="s">
        <v>40</v>
      </c>
      <c r="AD780" t="s">
        <v>40</v>
      </c>
      <c r="AE780" t="s">
        <v>40</v>
      </c>
      <c r="AF780">
        <v>103</v>
      </c>
      <c r="AH780">
        <v>2022</v>
      </c>
    </row>
    <row r="781" spans="1:34" x14ac:dyDescent="0.25">
      <c r="A781" t="s">
        <v>59</v>
      </c>
      <c r="B781" t="s">
        <v>1100</v>
      </c>
      <c r="C781" t="s">
        <v>1143</v>
      </c>
      <c r="D781" t="s">
        <v>1143</v>
      </c>
      <c r="E781" t="s">
        <v>60</v>
      </c>
      <c r="F781" t="s">
        <v>40</v>
      </c>
      <c r="G781" t="s">
        <v>71</v>
      </c>
      <c r="H781" t="s">
        <v>1160</v>
      </c>
      <c r="I781" t="s">
        <v>1161</v>
      </c>
      <c r="J781">
        <v>1</v>
      </c>
      <c r="L781" t="s">
        <v>62</v>
      </c>
      <c r="M781" t="s">
        <v>63</v>
      </c>
      <c r="N781">
        <v>1</v>
      </c>
      <c r="O781">
        <v>72</v>
      </c>
      <c r="P781">
        <v>7.5</v>
      </c>
      <c r="Q781" s="20">
        <f t="shared" si="68"/>
        <v>90.777799999999999</v>
      </c>
      <c r="R781">
        <f t="shared" si="63"/>
        <v>9</v>
      </c>
      <c r="S781">
        <f t="shared" si="61"/>
        <v>817.00019999999995</v>
      </c>
      <c r="T781">
        <v>0</v>
      </c>
      <c r="U781">
        <f t="shared" si="62"/>
        <v>817.00019999999995</v>
      </c>
      <c r="V781">
        <f t="shared" si="66"/>
        <v>817000.2</v>
      </c>
      <c r="W781">
        <f t="shared" si="67"/>
        <v>68083.349999999991</v>
      </c>
      <c r="X781" t="s">
        <v>1146</v>
      </c>
      <c r="Y781" t="s">
        <v>1162</v>
      </c>
      <c r="Z781">
        <v>3093</v>
      </c>
      <c r="AA781">
        <v>3094</v>
      </c>
      <c r="AB781" t="s">
        <v>40</v>
      </c>
      <c r="AC781" t="s">
        <v>40</v>
      </c>
      <c r="AD781" t="s">
        <v>40</v>
      </c>
      <c r="AE781" t="s">
        <v>40</v>
      </c>
      <c r="AF781">
        <v>103</v>
      </c>
      <c r="AH781">
        <v>2022</v>
      </c>
    </row>
    <row r="782" spans="1:34" x14ac:dyDescent="0.25">
      <c r="A782" t="s">
        <v>59</v>
      </c>
      <c r="B782" t="s">
        <v>1100</v>
      </c>
      <c r="C782" t="s">
        <v>1143</v>
      </c>
      <c r="D782" t="s">
        <v>1143</v>
      </c>
      <c r="E782" t="s">
        <v>60</v>
      </c>
      <c r="F782" t="s">
        <v>40</v>
      </c>
      <c r="G782" t="s">
        <v>71</v>
      </c>
      <c r="H782" t="s">
        <v>1160</v>
      </c>
      <c r="I782" t="s">
        <v>1161</v>
      </c>
      <c r="J782">
        <v>1</v>
      </c>
      <c r="L782" t="s">
        <v>62</v>
      </c>
      <c r="M782" t="s">
        <v>76</v>
      </c>
      <c r="N782">
        <v>1</v>
      </c>
      <c r="O782">
        <v>72</v>
      </c>
      <c r="P782">
        <v>7.5</v>
      </c>
      <c r="Q782" s="20">
        <f t="shared" si="68"/>
        <v>90.777799999999999</v>
      </c>
      <c r="R782">
        <f t="shared" si="63"/>
        <v>9</v>
      </c>
      <c r="S782">
        <f t="shared" si="61"/>
        <v>817.00019999999995</v>
      </c>
      <c r="T782">
        <v>0</v>
      </c>
      <c r="U782">
        <f t="shared" si="62"/>
        <v>817.00019999999995</v>
      </c>
      <c r="V782">
        <f t="shared" si="66"/>
        <v>817000.2</v>
      </c>
      <c r="W782">
        <f t="shared" si="67"/>
        <v>68083.349999999991</v>
      </c>
      <c r="X782" t="s">
        <v>1146</v>
      </c>
      <c r="Y782" t="s">
        <v>1162</v>
      </c>
      <c r="Z782">
        <v>3093</v>
      </c>
      <c r="AA782">
        <v>3094</v>
      </c>
      <c r="AB782" t="s">
        <v>40</v>
      </c>
      <c r="AC782" t="s">
        <v>40</v>
      </c>
      <c r="AD782" t="s">
        <v>40</v>
      </c>
      <c r="AE782" t="s">
        <v>40</v>
      </c>
      <c r="AF782">
        <v>103</v>
      </c>
      <c r="AH782">
        <v>2022</v>
      </c>
    </row>
    <row r="783" spans="1:34" x14ac:dyDescent="0.25">
      <c r="A783" t="s">
        <v>59</v>
      </c>
      <c r="B783" t="s">
        <v>1100</v>
      </c>
      <c r="C783" t="s">
        <v>1143</v>
      </c>
      <c r="D783" t="s">
        <v>1143</v>
      </c>
      <c r="E783" t="s">
        <v>60</v>
      </c>
      <c r="F783" t="s">
        <v>40</v>
      </c>
      <c r="G783" t="s">
        <v>69</v>
      </c>
      <c r="H783" t="s">
        <v>1163</v>
      </c>
      <c r="I783" t="s">
        <v>1164</v>
      </c>
      <c r="J783">
        <v>1</v>
      </c>
      <c r="L783" t="s">
        <v>62</v>
      </c>
      <c r="M783" t="s">
        <v>63</v>
      </c>
      <c r="N783">
        <v>2</v>
      </c>
      <c r="O783">
        <v>67</v>
      </c>
      <c r="P783">
        <v>3</v>
      </c>
      <c r="Q783" s="20">
        <f t="shared" si="68"/>
        <v>90.777799999999999</v>
      </c>
      <c r="R783">
        <f t="shared" si="63"/>
        <v>3.35</v>
      </c>
      <c r="S783">
        <f t="shared" si="61"/>
        <v>304.10563000000002</v>
      </c>
      <c r="T783">
        <v>0</v>
      </c>
      <c r="U783">
        <f t="shared" si="62"/>
        <v>304.10563000000002</v>
      </c>
      <c r="V783">
        <f t="shared" si="66"/>
        <v>304105.63</v>
      </c>
      <c r="W783">
        <f t="shared" si="67"/>
        <v>25342.135833333334</v>
      </c>
      <c r="X783" t="s">
        <v>1146</v>
      </c>
      <c r="Y783" t="s">
        <v>1157</v>
      </c>
      <c r="Z783">
        <v>3093</v>
      </c>
      <c r="AA783">
        <v>3094</v>
      </c>
      <c r="AB783" t="s">
        <v>40</v>
      </c>
      <c r="AC783" t="s">
        <v>40</v>
      </c>
      <c r="AD783" t="s">
        <v>40</v>
      </c>
      <c r="AE783" t="s">
        <v>40</v>
      </c>
      <c r="AF783">
        <v>103</v>
      </c>
      <c r="AH783">
        <v>2022</v>
      </c>
    </row>
    <row r="784" spans="1:34" x14ac:dyDescent="0.25">
      <c r="A784" t="s">
        <v>59</v>
      </c>
      <c r="B784" t="s">
        <v>1100</v>
      </c>
      <c r="C784" t="s">
        <v>1143</v>
      </c>
      <c r="D784" t="s">
        <v>1143</v>
      </c>
      <c r="E784" t="s">
        <v>60</v>
      </c>
      <c r="F784" t="s">
        <v>40</v>
      </c>
      <c r="G784" t="s">
        <v>69</v>
      </c>
      <c r="H784" t="s">
        <v>1163</v>
      </c>
      <c r="I784" t="s">
        <v>1164</v>
      </c>
      <c r="J784">
        <v>1</v>
      </c>
      <c r="L784" t="s">
        <v>62</v>
      </c>
      <c r="M784" t="s">
        <v>76</v>
      </c>
      <c r="N784">
        <v>2</v>
      </c>
      <c r="O784">
        <v>67</v>
      </c>
      <c r="P784">
        <v>3</v>
      </c>
      <c r="Q784" s="20">
        <f t="shared" si="68"/>
        <v>90.777799999999999</v>
      </c>
      <c r="R784">
        <f t="shared" si="63"/>
        <v>3.35</v>
      </c>
      <c r="S784">
        <f t="shared" si="61"/>
        <v>304.10563000000002</v>
      </c>
      <c r="T784">
        <v>0</v>
      </c>
      <c r="U784">
        <f t="shared" si="62"/>
        <v>304.10563000000002</v>
      </c>
      <c r="V784">
        <f t="shared" si="66"/>
        <v>304105.63</v>
      </c>
      <c r="W784">
        <f t="shared" si="67"/>
        <v>25342.135833333334</v>
      </c>
      <c r="X784" t="s">
        <v>1146</v>
      </c>
      <c r="Y784" t="s">
        <v>1157</v>
      </c>
      <c r="Z784">
        <v>3093</v>
      </c>
      <c r="AA784">
        <v>3094</v>
      </c>
      <c r="AB784" t="s">
        <v>40</v>
      </c>
      <c r="AC784" t="s">
        <v>40</v>
      </c>
      <c r="AD784" t="s">
        <v>40</v>
      </c>
      <c r="AE784" t="s">
        <v>40</v>
      </c>
      <c r="AF784">
        <v>103</v>
      </c>
      <c r="AH784">
        <v>2022</v>
      </c>
    </row>
    <row r="785" spans="1:34" x14ac:dyDescent="0.25">
      <c r="A785" t="s">
        <v>59</v>
      </c>
      <c r="B785" t="s">
        <v>1100</v>
      </c>
      <c r="C785" t="s">
        <v>1143</v>
      </c>
      <c r="D785" t="s">
        <v>1143</v>
      </c>
      <c r="E785" t="s">
        <v>60</v>
      </c>
      <c r="F785" t="s">
        <v>40</v>
      </c>
      <c r="G785" t="s">
        <v>51</v>
      </c>
      <c r="H785" t="s">
        <v>1165</v>
      </c>
      <c r="I785" t="s">
        <v>1166</v>
      </c>
      <c r="J785">
        <v>1</v>
      </c>
      <c r="L785" t="s">
        <v>62</v>
      </c>
      <c r="M785" t="s">
        <v>63</v>
      </c>
      <c r="N785">
        <v>2</v>
      </c>
      <c r="O785">
        <v>67</v>
      </c>
      <c r="P785">
        <v>15</v>
      </c>
      <c r="Q785" s="20">
        <f t="shared" si="68"/>
        <v>90.777799999999999</v>
      </c>
      <c r="R785">
        <f t="shared" si="63"/>
        <v>16.75</v>
      </c>
      <c r="S785">
        <f t="shared" si="61"/>
        <v>1520.5281500000001</v>
      </c>
      <c r="T785">
        <v>0</v>
      </c>
      <c r="U785">
        <f t="shared" si="62"/>
        <v>1520.5281500000001</v>
      </c>
      <c r="V785">
        <f t="shared" si="66"/>
        <v>1520528.1500000001</v>
      </c>
      <c r="W785">
        <f t="shared" si="67"/>
        <v>126710.67916666668</v>
      </c>
      <c r="X785" t="s">
        <v>40</v>
      </c>
      <c r="Y785" t="s">
        <v>40</v>
      </c>
      <c r="Z785">
        <v>3093</v>
      </c>
      <c r="AA785">
        <v>3094</v>
      </c>
      <c r="AB785" t="s">
        <v>40</v>
      </c>
      <c r="AC785" t="s">
        <v>40</v>
      </c>
      <c r="AD785" t="s">
        <v>40</v>
      </c>
      <c r="AE785" t="s">
        <v>40</v>
      </c>
      <c r="AF785">
        <v>103</v>
      </c>
      <c r="AH785">
        <v>2022</v>
      </c>
    </row>
    <row r="786" spans="1:34" x14ac:dyDescent="0.25">
      <c r="A786" t="s">
        <v>59</v>
      </c>
      <c r="B786" t="s">
        <v>1100</v>
      </c>
      <c r="C786" t="s">
        <v>1143</v>
      </c>
      <c r="D786" t="s">
        <v>1143</v>
      </c>
      <c r="E786" t="s">
        <v>60</v>
      </c>
      <c r="F786" t="s">
        <v>40</v>
      </c>
      <c r="G786" t="s">
        <v>51</v>
      </c>
      <c r="H786" t="s">
        <v>1165</v>
      </c>
      <c r="I786" t="s">
        <v>1166</v>
      </c>
      <c r="J786">
        <v>1</v>
      </c>
      <c r="L786" t="s">
        <v>62</v>
      </c>
      <c r="M786" t="s">
        <v>76</v>
      </c>
      <c r="N786">
        <v>2</v>
      </c>
      <c r="O786">
        <v>67</v>
      </c>
      <c r="P786">
        <v>15</v>
      </c>
      <c r="Q786" s="20">
        <f t="shared" si="68"/>
        <v>90.777799999999999</v>
      </c>
      <c r="R786">
        <f t="shared" si="63"/>
        <v>16.75</v>
      </c>
      <c r="S786">
        <f t="shared" si="61"/>
        <v>1520.5281500000001</v>
      </c>
      <c r="T786">
        <v>0</v>
      </c>
      <c r="U786">
        <f t="shared" si="62"/>
        <v>1520.5281500000001</v>
      </c>
      <c r="V786">
        <f t="shared" si="66"/>
        <v>1520528.1500000001</v>
      </c>
      <c r="W786">
        <f t="shared" si="67"/>
        <v>126710.67916666668</v>
      </c>
      <c r="X786" t="s">
        <v>40</v>
      </c>
      <c r="Y786" t="s">
        <v>40</v>
      </c>
      <c r="Z786">
        <v>3093</v>
      </c>
      <c r="AA786">
        <v>3094</v>
      </c>
      <c r="AB786" t="s">
        <v>40</v>
      </c>
      <c r="AC786" t="s">
        <v>40</v>
      </c>
      <c r="AD786" t="s">
        <v>40</v>
      </c>
      <c r="AE786" t="s">
        <v>40</v>
      </c>
      <c r="AF786">
        <v>103</v>
      </c>
      <c r="AH786">
        <v>2022</v>
      </c>
    </row>
    <row r="787" spans="1:34" x14ac:dyDescent="0.25">
      <c r="A787" t="s">
        <v>59</v>
      </c>
      <c r="B787" t="s">
        <v>1100</v>
      </c>
      <c r="C787" t="s">
        <v>1143</v>
      </c>
      <c r="D787" t="s">
        <v>1143</v>
      </c>
      <c r="E787" t="s">
        <v>60</v>
      </c>
      <c r="F787" t="s">
        <v>40</v>
      </c>
      <c r="G787" t="s">
        <v>82</v>
      </c>
      <c r="H787" t="s">
        <v>1167</v>
      </c>
      <c r="I787" t="s">
        <v>1168</v>
      </c>
      <c r="J787">
        <v>1</v>
      </c>
      <c r="L787" t="s">
        <v>62</v>
      </c>
      <c r="M787" t="s">
        <v>63</v>
      </c>
      <c r="N787">
        <v>2</v>
      </c>
      <c r="O787">
        <v>67</v>
      </c>
      <c r="P787">
        <v>7.5</v>
      </c>
      <c r="Q787" s="20">
        <f t="shared" si="68"/>
        <v>90.777799999999999</v>
      </c>
      <c r="R787">
        <f t="shared" si="63"/>
        <v>8.375</v>
      </c>
      <c r="S787">
        <f t="shared" si="61"/>
        <v>760.26407500000005</v>
      </c>
      <c r="T787">
        <v>0</v>
      </c>
      <c r="U787">
        <f t="shared" si="62"/>
        <v>760.26407500000005</v>
      </c>
      <c r="V787">
        <f t="shared" si="66"/>
        <v>760264.07500000007</v>
      </c>
      <c r="W787">
        <f t="shared" si="67"/>
        <v>63355.339583333342</v>
      </c>
      <c r="X787" t="s">
        <v>1146</v>
      </c>
      <c r="Y787" t="s">
        <v>1169</v>
      </c>
      <c r="Z787">
        <v>3093</v>
      </c>
      <c r="AA787">
        <v>3094</v>
      </c>
      <c r="AB787" t="s">
        <v>40</v>
      </c>
      <c r="AC787" t="s">
        <v>40</v>
      </c>
      <c r="AD787" t="s">
        <v>40</v>
      </c>
      <c r="AE787" t="s">
        <v>40</v>
      </c>
      <c r="AF787">
        <v>103</v>
      </c>
      <c r="AH787">
        <v>2022</v>
      </c>
    </row>
    <row r="788" spans="1:34" x14ac:dyDescent="0.25">
      <c r="A788" t="s">
        <v>59</v>
      </c>
      <c r="B788" t="s">
        <v>1100</v>
      </c>
      <c r="C788" t="s">
        <v>1143</v>
      </c>
      <c r="D788" t="s">
        <v>1143</v>
      </c>
      <c r="E788" t="s">
        <v>60</v>
      </c>
      <c r="F788" t="s">
        <v>40</v>
      </c>
      <c r="G788" t="s">
        <v>82</v>
      </c>
      <c r="H788" t="s">
        <v>1167</v>
      </c>
      <c r="I788" t="s">
        <v>1168</v>
      </c>
      <c r="J788">
        <v>1</v>
      </c>
      <c r="L788" t="s">
        <v>62</v>
      </c>
      <c r="M788" t="s">
        <v>76</v>
      </c>
      <c r="N788">
        <v>2</v>
      </c>
      <c r="O788">
        <v>67</v>
      </c>
      <c r="P788">
        <v>7.5</v>
      </c>
      <c r="Q788" s="20">
        <f t="shared" si="68"/>
        <v>90.777799999999999</v>
      </c>
      <c r="R788">
        <f t="shared" si="63"/>
        <v>8.375</v>
      </c>
      <c r="S788">
        <f t="shared" si="61"/>
        <v>760.26407500000005</v>
      </c>
      <c r="T788">
        <v>0</v>
      </c>
      <c r="U788">
        <f t="shared" si="62"/>
        <v>760.26407500000005</v>
      </c>
      <c r="V788">
        <f t="shared" si="66"/>
        <v>760264.07500000007</v>
      </c>
      <c r="W788">
        <f t="shared" si="67"/>
        <v>63355.339583333342</v>
      </c>
      <c r="X788" t="s">
        <v>1146</v>
      </c>
      <c r="Y788" t="s">
        <v>1169</v>
      </c>
      <c r="Z788">
        <v>3093</v>
      </c>
      <c r="AA788">
        <v>3094</v>
      </c>
      <c r="AB788" t="s">
        <v>40</v>
      </c>
      <c r="AC788" t="s">
        <v>40</v>
      </c>
      <c r="AD788" t="s">
        <v>40</v>
      </c>
      <c r="AE788" t="s">
        <v>40</v>
      </c>
      <c r="AF788">
        <v>103</v>
      </c>
      <c r="AH788">
        <v>2022</v>
      </c>
    </row>
    <row r="789" spans="1:34" x14ac:dyDescent="0.25">
      <c r="A789" t="s">
        <v>59</v>
      </c>
      <c r="B789" t="s">
        <v>1100</v>
      </c>
      <c r="C789" t="s">
        <v>1143</v>
      </c>
      <c r="D789" t="s">
        <v>1143</v>
      </c>
      <c r="E789" t="s">
        <v>60</v>
      </c>
      <c r="F789" t="s">
        <v>40</v>
      </c>
      <c r="G789" t="s">
        <v>87</v>
      </c>
      <c r="H789" t="s">
        <v>1170</v>
      </c>
      <c r="I789" t="s">
        <v>1171</v>
      </c>
      <c r="J789">
        <v>1</v>
      </c>
      <c r="L789" t="s">
        <v>62</v>
      </c>
      <c r="M789" t="s">
        <v>63</v>
      </c>
      <c r="N789">
        <v>2</v>
      </c>
      <c r="O789">
        <v>67</v>
      </c>
      <c r="P789">
        <v>4.5</v>
      </c>
      <c r="Q789" s="20">
        <f t="shared" si="68"/>
        <v>90.777799999999999</v>
      </c>
      <c r="R789">
        <f t="shared" si="63"/>
        <v>5.0250000000000004</v>
      </c>
      <c r="S789">
        <f t="shared" si="61"/>
        <v>456.15844500000003</v>
      </c>
      <c r="T789">
        <v>0</v>
      </c>
      <c r="U789">
        <f t="shared" si="62"/>
        <v>456.15844500000003</v>
      </c>
      <c r="V789">
        <f t="shared" si="66"/>
        <v>456158.44500000001</v>
      </c>
      <c r="W789">
        <f t="shared" si="67"/>
        <v>38013.203750000001</v>
      </c>
      <c r="X789" t="s">
        <v>1146</v>
      </c>
      <c r="Y789" t="s">
        <v>1172</v>
      </c>
      <c r="Z789">
        <v>3093</v>
      </c>
      <c r="AA789">
        <v>3094</v>
      </c>
      <c r="AB789" t="s">
        <v>40</v>
      </c>
      <c r="AC789" t="s">
        <v>40</v>
      </c>
      <c r="AD789" t="s">
        <v>40</v>
      </c>
      <c r="AE789" t="s">
        <v>40</v>
      </c>
      <c r="AF789">
        <v>103</v>
      </c>
      <c r="AH789">
        <v>2022</v>
      </c>
    </row>
    <row r="790" spans="1:34" x14ac:dyDescent="0.25">
      <c r="A790" t="s">
        <v>59</v>
      </c>
      <c r="B790" t="s">
        <v>1100</v>
      </c>
      <c r="C790" t="s">
        <v>1143</v>
      </c>
      <c r="D790" t="s">
        <v>1143</v>
      </c>
      <c r="E790" t="s">
        <v>60</v>
      </c>
      <c r="F790" t="s">
        <v>40</v>
      </c>
      <c r="G790" t="s">
        <v>87</v>
      </c>
      <c r="H790" t="s">
        <v>1170</v>
      </c>
      <c r="I790" t="s">
        <v>1171</v>
      </c>
      <c r="J790">
        <v>1</v>
      </c>
      <c r="L790" t="s">
        <v>62</v>
      </c>
      <c r="M790" t="s">
        <v>76</v>
      </c>
      <c r="N790">
        <v>2</v>
      </c>
      <c r="O790">
        <v>67</v>
      </c>
      <c r="P790">
        <v>4.5</v>
      </c>
      <c r="Q790" s="20">
        <f t="shared" si="68"/>
        <v>90.777799999999999</v>
      </c>
      <c r="R790">
        <f t="shared" si="63"/>
        <v>5.0250000000000004</v>
      </c>
      <c r="S790">
        <f t="shared" si="61"/>
        <v>456.15844500000003</v>
      </c>
      <c r="T790">
        <v>0</v>
      </c>
      <c r="U790">
        <f t="shared" si="62"/>
        <v>456.15844500000003</v>
      </c>
      <c r="V790">
        <f t="shared" si="66"/>
        <v>456158.44500000001</v>
      </c>
      <c r="W790">
        <f t="shared" si="67"/>
        <v>38013.203750000001</v>
      </c>
      <c r="X790" t="s">
        <v>1146</v>
      </c>
      <c r="Y790" t="s">
        <v>1172</v>
      </c>
      <c r="Z790">
        <v>3093</v>
      </c>
      <c r="AA790">
        <v>3094</v>
      </c>
      <c r="AB790" t="s">
        <v>40</v>
      </c>
      <c r="AC790" t="s">
        <v>40</v>
      </c>
      <c r="AD790" t="s">
        <v>40</v>
      </c>
      <c r="AE790" t="s">
        <v>40</v>
      </c>
      <c r="AF790">
        <v>103</v>
      </c>
      <c r="AH790">
        <v>2022</v>
      </c>
    </row>
    <row r="791" spans="1:34" x14ac:dyDescent="0.25">
      <c r="A791" t="s">
        <v>59</v>
      </c>
      <c r="B791" t="s">
        <v>1100</v>
      </c>
      <c r="C791" t="s">
        <v>1143</v>
      </c>
      <c r="D791" t="s">
        <v>1143</v>
      </c>
      <c r="E791" t="s">
        <v>60</v>
      </c>
      <c r="F791" t="s">
        <v>40</v>
      </c>
      <c r="G791" t="s">
        <v>51</v>
      </c>
      <c r="H791" t="s">
        <v>1173</v>
      </c>
      <c r="I791" t="s">
        <v>1174</v>
      </c>
      <c r="J791">
        <v>1</v>
      </c>
      <c r="L791" t="s">
        <v>62</v>
      </c>
      <c r="M791" t="s">
        <v>63</v>
      </c>
      <c r="N791">
        <v>4</v>
      </c>
      <c r="O791">
        <v>57</v>
      </c>
      <c r="P791">
        <v>7.5</v>
      </c>
      <c r="Q791" s="20">
        <f t="shared" si="68"/>
        <v>90.777799999999999</v>
      </c>
      <c r="R791">
        <f t="shared" si="63"/>
        <v>7.125</v>
      </c>
      <c r="S791">
        <f t="shared" si="61"/>
        <v>646.79182500000002</v>
      </c>
      <c r="U791">
        <f t="shared" si="62"/>
        <v>646.79182500000002</v>
      </c>
      <c r="V791">
        <f t="shared" si="66"/>
        <v>646791.82500000007</v>
      </c>
      <c r="W791">
        <f t="shared" si="67"/>
        <v>53899.318750000006</v>
      </c>
      <c r="X791" t="s">
        <v>40</v>
      </c>
      <c r="Y791" t="s">
        <v>40</v>
      </c>
      <c r="Z791">
        <v>3093</v>
      </c>
      <c r="AA791">
        <v>3094</v>
      </c>
      <c r="AB791" t="s">
        <v>40</v>
      </c>
      <c r="AC791" t="s">
        <v>40</v>
      </c>
      <c r="AD791" t="s">
        <v>40</v>
      </c>
      <c r="AE791" t="s">
        <v>40</v>
      </c>
      <c r="AF791">
        <v>103</v>
      </c>
      <c r="AH791">
        <v>2022</v>
      </c>
    </row>
    <row r="792" spans="1:34" x14ac:dyDescent="0.25">
      <c r="A792" t="s">
        <v>59</v>
      </c>
      <c r="B792" t="s">
        <v>1100</v>
      </c>
      <c r="C792" t="s">
        <v>1143</v>
      </c>
      <c r="D792" t="s">
        <v>1143</v>
      </c>
      <c r="E792" t="s">
        <v>60</v>
      </c>
      <c r="F792" t="s">
        <v>40</v>
      </c>
      <c r="G792" t="s">
        <v>51</v>
      </c>
      <c r="H792" t="s">
        <v>1173</v>
      </c>
      <c r="I792" t="s">
        <v>1174</v>
      </c>
      <c r="J792">
        <v>1</v>
      </c>
      <c r="L792" t="s">
        <v>62</v>
      </c>
      <c r="M792" t="s">
        <v>76</v>
      </c>
      <c r="N792">
        <v>4</v>
      </c>
      <c r="O792">
        <v>57</v>
      </c>
      <c r="P792">
        <v>7.5</v>
      </c>
      <c r="Q792" s="20">
        <f t="shared" si="68"/>
        <v>90.777799999999999</v>
      </c>
      <c r="R792">
        <f t="shared" si="63"/>
        <v>7.125</v>
      </c>
      <c r="S792">
        <f t="shared" ref="S792:S842" si="69">Q792*R792</f>
        <v>646.79182500000002</v>
      </c>
      <c r="T792">
        <v>0</v>
      </c>
      <c r="U792">
        <f t="shared" ref="U792:U842" si="70">S792+T792</f>
        <v>646.79182500000002</v>
      </c>
      <c r="V792">
        <f t="shared" si="66"/>
        <v>646791.82500000007</v>
      </c>
      <c r="W792">
        <f t="shared" si="67"/>
        <v>53899.318750000006</v>
      </c>
      <c r="X792" t="s">
        <v>40</v>
      </c>
      <c r="Y792" t="s">
        <v>40</v>
      </c>
      <c r="Z792">
        <v>3093</v>
      </c>
      <c r="AA792">
        <v>3094</v>
      </c>
      <c r="AB792" t="s">
        <v>40</v>
      </c>
      <c r="AC792" t="s">
        <v>40</v>
      </c>
      <c r="AD792" t="s">
        <v>40</v>
      </c>
      <c r="AE792" t="s">
        <v>40</v>
      </c>
      <c r="AF792">
        <v>103</v>
      </c>
      <c r="AH792">
        <v>2022</v>
      </c>
    </row>
    <row r="793" spans="1:34" x14ac:dyDescent="0.25">
      <c r="A793" t="s">
        <v>59</v>
      </c>
      <c r="B793" t="s">
        <v>1100</v>
      </c>
      <c r="C793" t="s">
        <v>1143</v>
      </c>
      <c r="D793" t="s">
        <v>1143</v>
      </c>
      <c r="E793" t="s">
        <v>60</v>
      </c>
      <c r="G793" t="s">
        <v>82</v>
      </c>
      <c r="H793" t="s">
        <v>1175</v>
      </c>
      <c r="I793" t="s">
        <v>1176</v>
      </c>
      <c r="J793">
        <v>1</v>
      </c>
      <c r="L793" t="s">
        <v>62</v>
      </c>
      <c r="M793" t="s">
        <v>63</v>
      </c>
      <c r="N793">
        <v>5</v>
      </c>
      <c r="O793">
        <v>55</v>
      </c>
      <c r="P793">
        <v>7.5</v>
      </c>
      <c r="Q793" s="20">
        <f t="shared" si="68"/>
        <v>90.777799999999999</v>
      </c>
      <c r="R793">
        <f t="shared" si="63"/>
        <v>6.875</v>
      </c>
      <c r="S793">
        <f t="shared" si="69"/>
        <v>624.09737499999994</v>
      </c>
      <c r="T793">
        <v>0</v>
      </c>
      <c r="U793">
        <f t="shared" si="70"/>
        <v>624.09737499999994</v>
      </c>
      <c r="V793">
        <f t="shared" si="66"/>
        <v>624097.375</v>
      </c>
      <c r="W793">
        <f t="shared" si="67"/>
        <v>52008.114583333336</v>
      </c>
      <c r="X793" t="s">
        <v>1146</v>
      </c>
      <c r="Y793" t="s">
        <v>1169</v>
      </c>
      <c r="Z793">
        <v>3093</v>
      </c>
      <c r="AA793">
        <v>3094</v>
      </c>
      <c r="AF793">
        <v>103</v>
      </c>
      <c r="AH793">
        <v>2022</v>
      </c>
    </row>
    <row r="794" spans="1:34" x14ac:dyDescent="0.25">
      <c r="A794" t="s">
        <v>59</v>
      </c>
      <c r="B794" t="s">
        <v>1100</v>
      </c>
      <c r="C794" t="s">
        <v>1143</v>
      </c>
      <c r="D794" t="s">
        <v>1143</v>
      </c>
      <c r="E794" t="s">
        <v>60</v>
      </c>
      <c r="G794" t="s">
        <v>82</v>
      </c>
      <c r="H794" t="s">
        <v>1175</v>
      </c>
      <c r="I794" t="s">
        <v>1176</v>
      </c>
      <c r="J794">
        <v>1</v>
      </c>
      <c r="L794" t="s">
        <v>62</v>
      </c>
      <c r="M794" t="s">
        <v>76</v>
      </c>
      <c r="N794">
        <v>5</v>
      </c>
      <c r="O794">
        <v>55</v>
      </c>
      <c r="P794">
        <v>7.5</v>
      </c>
      <c r="Q794" s="20">
        <f t="shared" si="68"/>
        <v>90.777799999999999</v>
      </c>
      <c r="R794">
        <f t="shared" si="63"/>
        <v>6.875</v>
      </c>
      <c r="S794">
        <f t="shared" si="69"/>
        <v>624.09737499999994</v>
      </c>
      <c r="T794">
        <v>0</v>
      </c>
      <c r="U794">
        <f t="shared" si="70"/>
        <v>624.09737499999994</v>
      </c>
      <c r="V794">
        <f t="shared" si="66"/>
        <v>624097.375</v>
      </c>
      <c r="W794">
        <f t="shared" si="67"/>
        <v>52008.114583333336</v>
      </c>
      <c r="X794" t="s">
        <v>1146</v>
      </c>
      <c r="Y794" t="s">
        <v>1169</v>
      </c>
      <c r="Z794">
        <v>3093</v>
      </c>
      <c r="AA794">
        <v>3094</v>
      </c>
      <c r="AF794">
        <v>103</v>
      </c>
      <c r="AH794">
        <v>2022</v>
      </c>
    </row>
    <row r="795" spans="1:34" x14ac:dyDescent="0.25">
      <c r="A795" t="s">
        <v>59</v>
      </c>
      <c r="B795" t="s">
        <v>1100</v>
      </c>
      <c r="C795" t="s">
        <v>1143</v>
      </c>
      <c r="D795" t="s">
        <v>1143</v>
      </c>
      <c r="E795" t="s">
        <v>60</v>
      </c>
      <c r="G795" t="s">
        <v>51</v>
      </c>
      <c r="H795" t="s">
        <v>1177</v>
      </c>
      <c r="I795" t="s">
        <v>1178</v>
      </c>
      <c r="J795">
        <v>1</v>
      </c>
      <c r="L795" t="s">
        <v>62</v>
      </c>
      <c r="M795" t="s">
        <v>63</v>
      </c>
      <c r="N795">
        <v>5</v>
      </c>
      <c r="O795">
        <v>55</v>
      </c>
      <c r="P795">
        <v>3</v>
      </c>
      <c r="Q795" s="20">
        <f t="shared" si="68"/>
        <v>90.777799999999999</v>
      </c>
      <c r="R795">
        <f t="shared" si="63"/>
        <v>2.75</v>
      </c>
      <c r="S795">
        <f t="shared" si="69"/>
        <v>249.63894999999999</v>
      </c>
      <c r="U795">
        <f t="shared" si="70"/>
        <v>249.63894999999999</v>
      </c>
      <c r="V795">
        <f t="shared" si="66"/>
        <v>249638.94999999998</v>
      </c>
      <c r="W795">
        <f t="shared" si="67"/>
        <v>20803.245833333331</v>
      </c>
      <c r="Z795">
        <v>3093</v>
      </c>
      <c r="AA795">
        <v>3094</v>
      </c>
      <c r="AF795">
        <v>103</v>
      </c>
      <c r="AH795">
        <v>2022</v>
      </c>
    </row>
    <row r="796" spans="1:34" x14ac:dyDescent="0.25">
      <c r="A796" t="s">
        <v>59</v>
      </c>
      <c r="B796" t="s">
        <v>1100</v>
      </c>
      <c r="C796" t="s">
        <v>1143</v>
      </c>
      <c r="D796" t="s">
        <v>1143</v>
      </c>
      <c r="E796" t="s">
        <v>60</v>
      </c>
      <c r="G796" t="s">
        <v>51</v>
      </c>
      <c r="H796" t="s">
        <v>1177</v>
      </c>
      <c r="I796" t="s">
        <v>1178</v>
      </c>
      <c r="J796">
        <v>1</v>
      </c>
      <c r="L796" t="s">
        <v>62</v>
      </c>
      <c r="M796" t="s">
        <v>76</v>
      </c>
      <c r="N796">
        <v>5</v>
      </c>
      <c r="O796">
        <v>55</v>
      </c>
      <c r="P796">
        <v>3</v>
      </c>
      <c r="Q796" s="20">
        <f t="shared" si="68"/>
        <v>90.777799999999999</v>
      </c>
      <c r="R796">
        <f t="shared" si="63"/>
        <v>2.75</v>
      </c>
      <c r="S796">
        <f t="shared" si="69"/>
        <v>249.63894999999999</v>
      </c>
      <c r="U796">
        <f t="shared" si="70"/>
        <v>249.63894999999999</v>
      </c>
      <c r="V796">
        <f t="shared" si="66"/>
        <v>249638.94999999998</v>
      </c>
      <c r="W796">
        <f t="shared" si="67"/>
        <v>20803.245833333331</v>
      </c>
      <c r="Z796">
        <v>3093</v>
      </c>
      <c r="AA796">
        <v>3094</v>
      </c>
      <c r="AF796">
        <v>103</v>
      </c>
      <c r="AH796">
        <v>2022</v>
      </c>
    </row>
    <row r="797" spans="1:34" x14ac:dyDescent="0.25">
      <c r="A797" t="s">
        <v>59</v>
      </c>
      <c r="B797" t="s">
        <v>1100</v>
      </c>
      <c r="C797" t="s">
        <v>1143</v>
      </c>
      <c r="D797" t="s">
        <v>1143</v>
      </c>
      <c r="E797" t="s">
        <v>60</v>
      </c>
      <c r="G797" t="s">
        <v>51</v>
      </c>
      <c r="H797" t="s">
        <v>1179</v>
      </c>
      <c r="I797" t="s">
        <v>1180</v>
      </c>
      <c r="J797">
        <v>1</v>
      </c>
      <c r="L797" t="s">
        <v>62</v>
      </c>
      <c r="M797" t="s">
        <v>63</v>
      </c>
      <c r="N797">
        <v>6</v>
      </c>
      <c r="O797">
        <v>60</v>
      </c>
      <c r="P797">
        <v>15</v>
      </c>
      <c r="Q797" s="20">
        <f t="shared" si="68"/>
        <v>90.777799999999999</v>
      </c>
      <c r="R797">
        <f t="shared" si="63"/>
        <v>15</v>
      </c>
      <c r="S797">
        <f t="shared" si="69"/>
        <v>1361.6669999999999</v>
      </c>
      <c r="U797">
        <f t="shared" si="70"/>
        <v>1361.6669999999999</v>
      </c>
      <c r="V797">
        <f t="shared" si="66"/>
        <v>1361667</v>
      </c>
      <c r="W797">
        <f t="shared" si="67"/>
        <v>113472.25</v>
      </c>
      <c r="Z797">
        <v>3093</v>
      </c>
      <c r="AA797">
        <v>3094</v>
      </c>
      <c r="AF797">
        <v>103</v>
      </c>
      <c r="AH797">
        <v>2022</v>
      </c>
    </row>
    <row r="798" spans="1:34" x14ac:dyDescent="0.25">
      <c r="A798" t="s">
        <v>59</v>
      </c>
      <c r="B798" t="s">
        <v>1100</v>
      </c>
      <c r="C798" t="s">
        <v>1143</v>
      </c>
      <c r="D798" t="s">
        <v>1143</v>
      </c>
      <c r="E798" t="s">
        <v>60</v>
      </c>
      <c r="G798" t="s">
        <v>51</v>
      </c>
      <c r="H798" t="s">
        <v>1179</v>
      </c>
      <c r="I798" t="s">
        <v>1180</v>
      </c>
      <c r="J798">
        <v>1</v>
      </c>
      <c r="L798" t="s">
        <v>62</v>
      </c>
      <c r="M798" t="s">
        <v>76</v>
      </c>
      <c r="N798">
        <v>6</v>
      </c>
      <c r="O798">
        <v>55</v>
      </c>
      <c r="P798">
        <v>15</v>
      </c>
      <c r="Q798" s="20">
        <f t="shared" si="68"/>
        <v>90.777799999999999</v>
      </c>
      <c r="R798">
        <f t="shared" si="63"/>
        <v>13.75</v>
      </c>
      <c r="S798">
        <f t="shared" si="69"/>
        <v>1248.1947499999999</v>
      </c>
      <c r="U798">
        <f t="shared" si="70"/>
        <v>1248.1947499999999</v>
      </c>
      <c r="V798">
        <f t="shared" si="66"/>
        <v>1248194.75</v>
      </c>
      <c r="W798">
        <f t="shared" si="67"/>
        <v>104016.22916666667</v>
      </c>
      <c r="Z798">
        <v>3093</v>
      </c>
      <c r="AA798">
        <v>3094</v>
      </c>
      <c r="AF798">
        <v>103</v>
      </c>
      <c r="AH798">
        <v>2022</v>
      </c>
    </row>
    <row r="799" spans="1:34" x14ac:dyDescent="0.25">
      <c r="A799" t="s">
        <v>59</v>
      </c>
      <c r="B799" t="s">
        <v>1100</v>
      </c>
      <c r="C799" t="s">
        <v>1143</v>
      </c>
      <c r="D799" t="s">
        <v>1143</v>
      </c>
      <c r="E799" t="s">
        <v>60</v>
      </c>
      <c r="G799" t="s">
        <v>51</v>
      </c>
      <c r="H799" t="s">
        <v>1181</v>
      </c>
      <c r="I799" t="s">
        <v>1182</v>
      </c>
      <c r="J799">
        <v>1</v>
      </c>
      <c r="L799" t="s">
        <v>62</v>
      </c>
      <c r="M799" t="s">
        <v>63</v>
      </c>
      <c r="N799">
        <v>6</v>
      </c>
      <c r="O799">
        <v>60</v>
      </c>
      <c r="P799">
        <v>3</v>
      </c>
      <c r="Q799" s="20">
        <f t="shared" si="68"/>
        <v>90.777799999999999</v>
      </c>
      <c r="R799">
        <f t="shared" si="63"/>
        <v>3</v>
      </c>
      <c r="S799">
        <f t="shared" si="69"/>
        <v>272.33339999999998</v>
      </c>
      <c r="U799">
        <f t="shared" si="70"/>
        <v>272.33339999999998</v>
      </c>
      <c r="V799">
        <f t="shared" si="66"/>
        <v>272333.39999999997</v>
      </c>
      <c r="W799">
        <f t="shared" si="67"/>
        <v>22694.449999999997</v>
      </c>
      <c r="Z799">
        <v>3093</v>
      </c>
      <c r="AA799">
        <v>3094</v>
      </c>
      <c r="AF799">
        <v>103</v>
      </c>
      <c r="AH799">
        <v>2022</v>
      </c>
    </row>
    <row r="800" spans="1:34" x14ac:dyDescent="0.25">
      <c r="A800" t="s">
        <v>59</v>
      </c>
      <c r="B800" t="s">
        <v>1100</v>
      </c>
      <c r="C800" t="s">
        <v>1143</v>
      </c>
      <c r="D800" t="s">
        <v>1143</v>
      </c>
      <c r="E800" t="s">
        <v>60</v>
      </c>
      <c r="G800" t="s">
        <v>51</v>
      </c>
      <c r="H800" t="s">
        <v>1181</v>
      </c>
      <c r="I800" t="s">
        <v>1182</v>
      </c>
      <c r="J800">
        <v>1</v>
      </c>
      <c r="L800" t="s">
        <v>62</v>
      </c>
      <c r="M800" t="s">
        <v>76</v>
      </c>
      <c r="N800">
        <v>6</v>
      </c>
      <c r="O800">
        <v>55</v>
      </c>
      <c r="P800">
        <v>3</v>
      </c>
      <c r="Q800" s="20">
        <f t="shared" si="68"/>
        <v>90.777799999999999</v>
      </c>
      <c r="R800">
        <f t="shared" si="63"/>
        <v>2.75</v>
      </c>
      <c r="S800">
        <f t="shared" si="69"/>
        <v>249.63894999999999</v>
      </c>
      <c r="U800">
        <f t="shared" si="70"/>
        <v>249.63894999999999</v>
      </c>
      <c r="V800">
        <f t="shared" si="66"/>
        <v>249638.94999999998</v>
      </c>
      <c r="W800">
        <f t="shared" si="67"/>
        <v>20803.245833333331</v>
      </c>
      <c r="Z800">
        <v>3093</v>
      </c>
      <c r="AA800">
        <v>3094</v>
      </c>
      <c r="AF800">
        <v>103</v>
      </c>
      <c r="AH800">
        <v>2022</v>
      </c>
    </row>
    <row r="801" spans="1:34" x14ac:dyDescent="0.25">
      <c r="A801" t="s">
        <v>59</v>
      </c>
      <c r="B801" t="s">
        <v>1100</v>
      </c>
      <c r="C801" t="s">
        <v>1143</v>
      </c>
      <c r="D801" t="s">
        <v>1143</v>
      </c>
      <c r="E801" t="s">
        <v>60</v>
      </c>
      <c r="F801" t="s">
        <v>40</v>
      </c>
      <c r="G801" t="s">
        <v>51</v>
      </c>
      <c r="H801" t="s">
        <v>1183</v>
      </c>
      <c r="I801" t="s">
        <v>1184</v>
      </c>
      <c r="J801">
        <v>1</v>
      </c>
      <c r="L801" t="s">
        <v>62</v>
      </c>
      <c r="M801" t="s">
        <v>63</v>
      </c>
      <c r="N801">
        <v>1</v>
      </c>
      <c r="O801">
        <v>72</v>
      </c>
      <c r="P801">
        <v>3</v>
      </c>
      <c r="Q801" s="20">
        <f>91.3-0.2222</f>
        <v>91.077799999999996</v>
      </c>
      <c r="R801">
        <f t="shared" si="63"/>
        <v>3.6</v>
      </c>
      <c r="S801">
        <f t="shared" si="69"/>
        <v>327.88008000000002</v>
      </c>
      <c r="T801">
        <v>0</v>
      </c>
      <c r="U801">
        <f t="shared" si="70"/>
        <v>327.88008000000002</v>
      </c>
      <c r="V801">
        <f t="shared" si="66"/>
        <v>327880.08</v>
      </c>
      <c r="W801">
        <f t="shared" si="67"/>
        <v>27323.34</v>
      </c>
      <c r="X801" t="s">
        <v>40</v>
      </c>
      <c r="Y801" t="s">
        <v>40</v>
      </c>
      <c r="Z801">
        <v>3093</v>
      </c>
      <c r="AA801">
        <v>3094</v>
      </c>
      <c r="AB801" t="s">
        <v>40</v>
      </c>
      <c r="AC801" t="s">
        <v>40</v>
      </c>
      <c r="AD801" t="s">
        <v>40</v>
      </c>
      <c r="AE801" t="s">
        <v>40</v>
      </c>
      <c r="AF801">
        <v>103</v>
      </c>
      <c r="AH801">
        <v>2022</v>
      </c>
    </row>
    <row r="802" spans="1:34" x14ac:dyDescent="0.25">
      <c r="A802" t="s">
        <v>59</v>
      </c>
      <c r="B802" t="s">
        <v>1100</v>
      </c>
      <c r="C802" t="s">
        <v>1143</v>
      </c>
      <c r="D802" t="s">
        <v>1143</v>
      </c>
      <c r="E802" t="s">
        <v>60</v>
      </c>
      <c r="F802" t="s">
        <v>40</v>
      </c>
      <c r="G802" t="s">
        <v>51</v>
      </c>
      <c r="H802" t="s">
        <v>1183</v>
      </c>
      <c r="I802" t="s">
        <v>1184</v>
      </c>
      <c r="J802">
        <v>1</v>
      </c>
      <c r="L802" t="s">
        <v>62</v>
      </c>
      <c r="M802" t="s">
        <v>76</v>
      </c>
      <c r="N802">
        <v>1</v>
      </c>
      <c r="O802">
        <v>72</v>
      </c>
      <c r="P802">
        <v>3</v>
      </c>
      <c r="Q802" s="20">
        <f>91.3-0.2222</f>
        <v>91.077799999999996</v>
      </c>
      <c r="R802">
        <f t="shared" ref="R802:R842" si="71">O802*P802/60*J802</f>
        <v>3.6</v>
      </c>
      <c r="S802">
        <f t="shared" si="69"/>
        <v>327.88008000000002</v>
      </c>
      <c r="T802">
        <v>0</v>
      </c>
      <c r="U802">
        <f t="shared" si="70"/>
        <v>327.88008000000002</v>
      </c>
      <c r="V802">
        <f t="shared" si="66"/>
        <v>327880.08</v>
      </c>
      <c r="W802">
        <f t="shared" si="67"/>
        <v>27323.34</v>
      </c>
      <c r="X802" t="s">
        <v>40</v>
      </c>
      <c r="Y802" t="s">
        <v>40</v>
      </c>
      <c r="Z802">
        <v>3093</v>
      </c>
      <c r="AA802">
        <v>3094</v>
      </c>
      <c r="AB802" t="s">
        <v>40</v>
      </c>
      <c r="AC802" t="s">
        <v>40</v>
      </c>
      <c r="AD802" t="s">
        <v>40</v>
      </c>
      <c r="AE802" t="s">
        <v>40</v>
      </c>
      <c r="AF802">
        <v>103</v>
      </c>
      <c r="AH802">
        <v>2022</v>
      </c>
    </row>
    <row r="803" spans="1:34" x14ac:dyDescent="0.25">
      <c r="A803" t="s">
        <v>59</v>
      </c>
      <c r="B803" t="s">
        <v>1100</v>
      </c>
      <c r="C803" t="s">
        <v>1143</v>
      </c>
      <c r="D803" t="s">
        <v>1143</v>
      </c>
      <c r="E803" t="s">
        <v>60</v>
      </c>
      <c r="F803" t="s">
        <v>40</v>
      </c>
      <c r="G803" t="s">
        <v>51</v>
      </c>
      <c r="H803" t="s">
        <v>1185</v>
      </c>
      <c r="I803" t="s">
        <v>1186</v>
      </c>
      <c r="J803">
        <v>1</v>
      </c>
      <c r="L803" t="s">
        <v>62</v>
      </c>
      <c r="M803" t="s">
        <v>63</v>
      </c>
      <c r="N803">
        <v>3</v>
      </c>
      <c r="O803">
        <v>58</v>
      </c>
      <c r="P803">
        <v>7.5</v>
      </c>
      <c r="Q803" s="20">
        <f t="shared" ref="Q803:Q812" si="72">91.9-0.2222</f>
        <v>91.677800000000005</v>
      </c>
      <c r="R803">
        <f t="shared" si="71"/>
        <v>7.25</v>
      </c>
      <c r="S803">
        <f t="shared" si="69"/>
        <v>664.66405000000009</v>
      </c>
      <c r="T803">
        <v>0</v>
      </c>
      <c r="U803">
        <f t="shared" si="70"/>
        <v>664.66405000000009</v>
      </c>
      <c r="V803">
        <f t="shared" si="66"/>
        <v>664664.05000000005</v>
      </c>
      <c r="W803">
        <f t="shared" si="67"/>
        <v>55388.670833333337</v>
      </c>
      <c r="X803" t="s">
        <v>40</v>
      </c>
      <c r="Y803" t="s">
        <v>40</v>
      </c>
      <c r="Z803">
        <v>3093</v>
      </c>
      <c r="AA803">
        <v>3094</v>
      </c>
      <c r="AB803" t="s">
        <v>40</v>
      </c>
      <c r="AC803" t="s">
        <v>40</v>
      </c>
      <c r="AD803" t="s">
        <v>40</v>
      </c>
      <c r="AE803" t="s">
        <v>40</v>
      </c>
      <c r="AF803">
        <v>103</v>
      </c>
      <c r="AH803">
        <v>2022</v>
      </c>
    </row>
    <row r="804" spans="1:34" x14ac:dyDescent="0.25">
      <c r="A804" t="s">
        <v>59</v>
      </c>
      <c r="B804" t="s">
        <v>1100</v>
      </c>
      <c r="C804" t="s">
        <v>1143</v>
      </c>
      <c r="D804" t="s">
        <v>1143</v>
      </c>
      <c r="E804" t="s">
        <v>60</v>
      </c>
      <c r="F804" t="s">
        <v>40</v>
      </c>
      <c r="G804" t="s">
        <v>51</v>
      </c>
      <c r="H804" t="s">
        <v>1185</v>
      </c>
      <c r="I804" t="s">
        <v>1186</v>
      </c>
      <c r="J804">
        <v>1</v>
      </c>
      <c r="L804" t="s">
        <v>62</v>
      </c>
      <c r="M804" t="s">
        <v>76</v>
      </c>
      <c r="N804">
        <v>3</v>
      </c>
      <c r="O804">
        <v>63</v>
      </c>
      <c r="P804">
        <v>7.5</v>
      </c>
      <c r="Q804" s="20">
        <f t="shared" si="72"/>
        <v>91.677800000000005</v>
      </c>
      <c r="R804">
        <f t="shared" si="71"/>
        <v>7.875</v>
      </c>
      <c r="S804">
        <f t="shared" si="69"/>
        <v>721.96267499999999</v>
      </c>
      <c r="T804">
        <v>0</v>
      </c>
      <c r="U804">
        <f t="shared" si="70"/>
        <v>721.96267499999999</v>
      </c>
      <c r="V804">
        <f t="shared" si="66"/>
        <v>721962.67500000005</v>
      </c>
      <c r="W804">
        <f t="shared" si="67"/>
        <v>60163.556250000001</v>
      </c>
      <c r="X804" t="s">
        <v>40</v>
      </c>
      <c r="Y804" t="s">
        <v>40</v>
      </c>
      <c r="Z804">
        <v>3093</v>
      </c>
      <c r="AA804">
        <v>3094</v>
      </c>
      <c r="AB804" t="s">
        <v>40</v>
      </c>
      <c r="AC804" t="s">
        <v>40</v>
      </c>
      <c r="AD804" t="s">
        <v>40</v>
      </c>
      <c r="AE804" t="s">
        <v>40</v>
      </c>
      <c r="AF804">
        <v>103</v>
      </c>
      <c r="AH804">
        <v>2022</v>
      </c>
    </row>
    <row r="805" spans="1:34" x14ac:dyDescent="0.25">
      <c r="A805" t="s">
        <v>59</v>
      </c>
      <c r="B805" t="s">
        <v>1100</v>
      </c>
      <c r="C805" t="s">
        <v>1143</v>
      </c>
      <c r="D805" t="s">
        <v>1143</v>
      </c>
      <c r="E805" t="s">
        <v>60</v>
      </c>
      <c r="F805" t="s">
        <v>40</v>
      </c>
      <c r="G805" t="s">
        <v>51</v>
      </c>
      <c r="H805" t="s">
        <v>1187</v>
      </c>
      <c r="I805" t="s">
        <v>1188</v>
      </c>
      <c r="J805">
        <v>1</v>
      </c>
      <c r="L805" t="s">
        <v>62</v>
      </c>
      <c r="M805" t="s">
        <v>63</v>
      </c>
      <c r="N805">
        <v>3</v>
      </c>
      <c r="O805">
        <v>58</v>
      </c>
      <c r="P805">
        <v>15</v>
      </c>
      <c r="Q805" s="20">
        <f t="shared" si="72"/>
        <v>91.677800000000005</v>
      </c>
      <c r="R805">
        <f t="shared" si="71"/>
        <v>14.5</v>
      </c>
      <c r="S805">
        <f t="shared" si="69"/>
        <v>1329.3281000000002</v>
      </c>
      <c r="U805">
        <f t="shared" si="70"/>
        <v>1329.3281000000002</v>
      </c>
      <c r="V805">
        <f t="shared" si="66"/>
        <v>1329328.1000000001</v>
      </c>
      <c r="W805">
        <f t="shared" si="67"/>
        <v>110777.34166666667</v>
      </c>
      <c r="X805" t="s">
        <v>40</v>
      </c>
      <c r="Y805" t="s">
        <v>40</v>
      </c>
      <c r="Z805">
        <v>3093</v>
      </c>
      <c r="AA805">
        <v>3094</v>
      </c>
      <c r="AB805" t="s">
        <v>40</v>
      </c>
      <c r="AC805" t="s">
        <v>40</v>
      </c>
      <c r="AD805" t="s">
        <v>40</v>
      </c>
      <c r="AE805" t="s">
        <v>40</v>
      </c>
      <c r="AF805">
        <v>103</v>
      </c>
      <c r="AH805">
        <v>2022</v>
      </c>
    </row>
    <row r="806" spans="1:34" x14ac:dyDescent="0.25">
      <c r="A806" t="s">
        <v>59</v>
      </c>
      <c r="B806" t="s">
        <v>1100</v>
      </c>
      <c r="C806" t="s">
        <v>1143</v>
      </c>
      <c r="D806" t="s">
        <v>1143</v>
      </c>
      <c r="E806" t="s">
        <v>60</v>
      </c>
      <c r="F806" t="s">
        <v>40</v>
      </c>
      <c r="G806" t="s">
        <v>51</v>
      </c>
      <c r="H806" t="s">
        <v>1187</v>
      </c>
      <c r="I806" t="s">
        <v>1188</v>
      </c>
      <c r="J806">
        <v>1</v>
      </c>
      <c r="L806" t="s">
        <v>62</v>
      </c>
      <c r="M806" t="s">
        <v>76</v>
      </c>
      <c r="N806">
        <v>3</v>
      </c>
      <c r="O806">
        <v>63</v>
      </c>
      <c r="P806">
        <v>15</v>
      </c>
      <c r="Q806" s="20">
        <f t="shared" si="72"/>
        <v>91.677800000000005</v>
      </c>
      <c r="R806">
        <f t="shared" si="71"/>
        <v>15.75</v>
      </c>
      <c r="S806">
        <f t="shared" si="69"/>
        <v>1443.92535</v>
      </c>
      <c r="T806">
        <v>0</v>
      </c>
      <c r="U806">
        <f t="shared" si="70"/>
        <v>1443.92535</v>
      </c>
      <c r="V806">
        <f t="shared" si="66"/>
        <v>1443925.35</v>
      </c>
      <c r="W806">
        <f t="shared" si="67"/>
        <v>120327.1125</v>
      </c>
      <c r="X806" t="s">
        <v>40</v>
      </c>
      <c r="Y806" t="s">
        <v>40</v>
      </c>
      <c r="Z806">
        <v>3093</v>
      </c>
      <c r="AA806">
        <v>3094</v>
      </c>
      <c r="AB806" t="s">
        <v>40</v>
      </c>
      <c r="AC806" t="s">
        <v>40</v>
      </c>
      <c r="AD806" t="s">
        <v>40</v>
      </c>
      <c r="AE806" t="s">
        <v>40</v>
      </c>
      <c r="AF806">
        <v>103</v>
      </c>
      <c r="AH806">
        <v>2022</v>
      </c>
    </row>
    <row r="807" spans="1:34" x14ac:dyDescent="0.25">
      <c r="A807" t="s">
        <v>59</v>
      </c>
      <c r="B807" t="s">
        <v>1100</v>
      </c>
      <c r="C807" t="s">
        <v>1143</v>
      </c>
      <c r="D807" t="s">
        <v>1143</v>
      </c>
      <c r="E807" t="s">
        <v>60</v>
      </c>
      <c r="F807" t="s">
        <v>40</v>
      </c>
      <c r="G807" t="s">
        <v>51</v>
      </c>
      <c r="H807" t="s">
        <v>1189</v>
      </c>
      <c r="I807" t="s">
        <v>1190</v>
      </c>
      <c r="J807">
        <v>1</v>
      </c>
      <c r="L807" t="s">
        <v>62</v>
      </c>
      <c r="M807" t="s">
        <v>63</v>
      </c>
      <c r="N807">
        <v>4</v>
      </c>
      <c r="O807">
        <v>57</v>
      </c>
      <c r="P807">
        <v>4.5</v>
      </c>
      <c r="Q807" s="20">
        <f t="shared" si="72"/>
        <v>91.677800000000005</v>
      </c>
      <c r="R807">
        <f t="shared" si="71"/>
        <v>4.2750000000000004</v>
      </c>
      <c r="S807">
        <f t="shared" si="69"/>
        <v>391.92259500000006</v>
      </c>
      <c r="T807">
        <v>0</v>
      </c>
      <c r="U807">
        <f t="shared" si="70"/>
        <v>391.92259500000006</v>
      </c>
      <c r="V807">
        <f t="shared" si="66"/>
        <v>391922.59500000003</v>
      </c>
      <c r="W807">
        <f t="shared" si="67"/>
        <v>32660.216250000001</v>
      </c>
      <c r="X807" t="s">
        <v>40</v>
      </c>
      <c r="Y807" t="s">
        <v>40</v>
      </c>
      <c r="Z807">
        <v>3093</v>
      </c>
      <c r="AA807">
        <v>3094</v>
      </c>
      <c r="AB807" t="s">
        <v>40</v>
      </c>
      <c r="AC807" t="s">
        <v>40</v>
      </c>
      <c r="AD807" t="s">
        <v>40</v>
      </c>
      <c r="AE807" t="s">
        <v>40</v>
      </c>
      <c r="AF807">
        <v>103</v>
      </c>
      <c r="AH807">
        <v>2022</v>
      </c>
    </row>
    <row r="808" spans="1:34" x14ac:dyDescent="0.25">
      <c r="A808" t="s">
        <v>59</v>
      </c>
      <c r="B808" t="s">
        <v>1100</v>
      </c>
      <c r="C808" t="s">
        <v>1143</v>
      </c>
      <c r="D808" t="s">
        <v>1143</v>
      </c>
      <c r="E808" t="s">
        <v>60</v>
      </c>
      <c r="F808" t="s">
        <v>40</v>
      </c>
      <c r="G808" t="s">
        <v>51</v>
      </c>
      <c r="H808" t="s">
        <v>1189</v>
      </c>
      <c r="I808" t="s">
        <v>1190</v>
      </c>
      <c r="J808">
        <v>1</v>
      </c>
      <c r="L808" t="s">
        <v>62</v>
      </c>
      <c r="M808" t="s">
        <v>76</v>
      </c>
      <c r="N808">
        <v>4</v>
      </c>
      <c r="O808">
        <v>57</v>
      </c>
      <c r="P808">
        <v>4.5</v>
      </c>
      <c r="Q808" s="20">
        <f t="shared" si="72"/>
        <v>91.677800000000005</v>
      </c>
      <c r="R808">
        <f t="shared" si="71"/>
        <v>4.2750000000000004</v>
      </c>
      <c r="S808">
        <f t="shared" si="69"/>
        <v>391.92259500000006</v>
      </c>
      <c r="T808">
        <v>0</v>
      </c>
      <c r="U808">
        <f t="shared" si="70"/>
        <v>391.92259500000006</v>
      </c>
      <c r="V808">
        <f t="shared" si="66"/>
        <v>391922.59500000003</v>
      </c>
      <c r="W808">
        <f t="shared" si="67"/>
        <v>32660.216250000001</v>
      </c>
      <c r="X808" t="s">
        <v>40</v>
      </c>
      <c r="Y808" t="s">
        <v>40</v>
      </c>
      <c r="Z808">
        <v>3093</v>
      </c>
      <c r="AA808">
        <v>3094</v>
      </c>
      <c r="AB808" t="s">
        <v>40</v>
      </c>
      <c r="AC808" t="s">
        <v>40</v>
      </c>
      <c r="AD808" t="s">
        <v>40</v>
      </c>
      <c r="AE808" t="s">
        <v>40</v>
      </c>
      <c r="AF808">
        <v>103</v>
      </c>
      <c r="AH808">
        <v>2022</v>
      </c>
    </row>
    <row r="809" spans="1:34" x14ac:dyDescent="0.25">
      <c r="A809" t="s">
        <v>59</v>
      </c>
      <c r="B809" t="s">
        <v>1100</v>
      </c>
      <c r="C809" t="s">
        <v>1143</v>
      </c>
      <c r="D809" t="s">
        <v>1143</v>
      </c>
      <c r="E809" t="s">
        <v>60</v>
      </c>
      <c r="F809" t="s">
        <v>40</v>
      </c>
      <c r="G809" t="s">
        <v>51</v>
      </c>
      <c r="H809" t="s">
        <v>1191</v>
      </c>
      <c r="I809" t="s">
        <v>1192</v>
      </c>
      <c r="J809">
        <v>1</v>
      </c>
      <c r="L809" t="s">
        <v>62</v>
      </c>
      <c r="M809" t="s">
        <v>63</v>
      </c>
      <c r="N809">
        <v>4</v>
      </c>
      <c r="O809">
        <v>57</v>
      </c>
      <c r="P809">
        <v>10.5</v>
      </c>
      <c r="Q809" s="20">
        <f t="shared" si="72"/>
        <v>91.677800000000005</v>
      </c>
      <c r="R809">
        <f t="shared" si="71"/>
        <v>9.9749999999999996</v>
      </c>
      <c r="S809">
        <f t="shared" si="69"/>
        <v>914.48605499999996</v>
      </c>
      <c r="U809">
        <f t="shared" si="70"/>
        <v>914.48605499999996</v>
      </c>
      <c r="V809">
        <f t="shared" si="66"/>
        <v>914486.05499999993</v>
      </c>
      <c r="W809">
        <f t="shared" si="67"/>
        <v>76207.171249999999</v>
      </c>
      <c r="X809" t="s">
        <v>40</v>
      </c>
      <c r="Y809" t="s">
        <v>40</v>
      </c>
      <c r="Z809">
        <v>3093</v>
      </c>
      <c r="AA809">
        <v>3094</v>
      </c>
      <c r="AB809" t="s">
        <v>40</v>
      </c>
      <c r="AC809" t="s">
        <v>40</v>
      </c>
      <c r="AD809" t="s">
        <v>40</v>
      </c>
      <c r="AE809" t="s">
        <v>40</v>
      </c>
      <c r="AF809">
        <v>103</v>
      </c>
      <c r="AH809">
        <v>2022</v>
      </c>
    </row>
    <row r="810" spans="1:34" x14ac:dyDescent="0.25">
      <c r="A810" t="s">
        <v>59</v>
      </c>
      <c r="B810" t="s">
        <v>1100</v>
      </c>
      <c r="C810" t="s">
        <v>1143</v>
      </c>
      <c r="D810" t="s">
        <v>1143</v>
      </c>
      <c r="E810" t="s">
        <v>60</v>
      </c>
      <c r="F810" t="s">
        <v>40</v>
      </c>
      <c r="G810" t="s">
        <v>51</v>
      </c>
      <c r="H810" t="s">
        <v>1191</v>
      </c>
      <c r="I810" t="s">
        <v>1192</v>
      </c>
      <c r="J810">
        <v>1</v>
      </c>
      <c r="L810" t="s">
        <v>62</v>
      </c>
      <c r="M810" t="s">
        <v>76</v>
      </c>
      <c r="N810">
        <v>4</v>
      </c>
      <c r="O810">
        <v>57</v>
      </c>
      <c r="P810">
        <v>10.5</v>
      </c>
      <c r="Q810" s="20">
        <f t="shared" si="72"/>
        <v>91.677800000000005</v>
      </c>
      <c r="R810">
        <f t="shared" si="71"/>
        <v>9.9749999999999996</v>
      </c>
      <c r="S810">
        <f t="shared" si="69"/>
        <v>914.48605499999996</v>
      </c>
      <c r="U810">
        <f t="shared" si="70"/>
        <v>914.48605499999996</v>
      </c>
      <c r="V810">
        <f t="shared" si="66"/>
        <v>914486.05499999993</v>
      </c>
      <c r="W810">
        <f t="shared" si="67"/>
        <v>76207.171249999999</v>
      </c>
      <c r="X810" t="s">
        <v>40</v>
      </c>
      <c r="Y810" t="s">
        <v>40</v>
      </c>
      <c r="Z810">
        <v>3093</v>
      </c>
      <c r="AA810">
        <v>3094</v>
      </c>
      <c r="AB810" t="s">
        <v>40</v>
      </c>
      <c r="AC810" t="s">
        <v>40</v>
      </c>
      <c r="AD810" t="s">
        <v>40</v>
      </c>
      <c r="AE810" t="s">
        <v>40</v>
      </c>
      <c r="AF810">
        <v>103</v>
      </c>
      <c r="AH810">
        <v>2022</v>
      </c>
    </row>
    <row r="811" spans="1:34" x14ac:dyDescent="0.25">
      <c r="A811" t="s">
        <v>59</v>
      </c>
      <c r="B811" t="s">
        <v>1100</v>
      </c>
      <c r="C811" t="s">
        <v>1143</v>
      </c>
      <c r="D811" t="s">
        <v>1143</v>
      </c>
      <c r="E811" t="s">
        <v>60</v>
      </c>
      <c r="G811" t="s">
        <v>51</v>
      </c>
      <c r="H811" t="s">
        <v>1193</v>
      </c>
      <c r="I811" t="s">
        <v>1194</v>
      </c>
      <c r="J811">
        <v>1</v>
      </c>
      <c r="L811" t="s">
        <v>62</v>
      </c>
      <c r="M811" t="s">
        <v>63</v>
      </c>
      <c r="N811">
        <v>5</v>
      </c>
      <c r="O811">
        <v>55</v>
      </c>
      <c r="P811">
        <v>19.5</v>
      </c>
      <c r="Q811" s="20">
        <f t="shared" si="72"/>
        <v>91.677800000000005</v>
      </c>
      <c r="R811">
        <f t="shared" si="71"/>
        <v>17.875</v>
      </c>
      <c r="S811">
        <f t="shared" si="69"/>
        <v>1638.740675</v>
      </c>
      <c r="U811">
        <f t="shared" si="70"/>
        <v>1638.740675</v>
      </c>
      <c r="V811">
        <f t="shared" si="66"/>
        <v>1638740.675</v>
      </c>
      <c r="W811">
        <f t="shared" si="67"/>
        <v>136561.72291666668</v>
      </c>
      <c r="Z811">
        <v>3093</v>
      </c>
      <c r="AA811">
        <v>3094</v>
      </c>
      <c r="AF811">
        <v>103</v>
      </c>
      <c r="AH811">
        <v>2022</v>
      </c>
    </row>
    <row r="812" spans="1:34" x14ac:dyDescent="0.25">
      <c r="A812" t="s">
        <v>59</v>
      </c>
      <c r="B812" t="s">
        <v>1100</v>
      </c>
      <c r="C812" t="s">
        <v>1143</v>
      </c>
      <c r="D812" t="s">
        <v>1143</v>
      </c>
      <c r="E812" t="s">
        <v>60</v>
      </c>
      <c r="G812" t="s">
        <v>51</v>
      </c>
      <c r="H812" t="s">
        <v>1193</v>
      </c>
      <c r="I812" t="s">
        <v>1194</v>
      </c>
      <c r="J812">
        <v>1</v>
      </c>
      <c r="L812" t="s">
        <v>62</v>
      </c>
      <c r="M812" t="s">
        <v>76</v>
      </c>
      <c r="N812">
        <v>5</v>
      </c>
      <c r="O812">
        <v>55</v>
      </c>
      <c r="P812">
        <v>19.5</v>
      </c>
      <c r="Q812" s="20">
        <f t="shared" si="72"/>
        <v>91.677800000000005</v>
      </c>
      <c r="R812">
        <f t="shared" si="71"/>
        <v>17.875</v>
      </c>
      <c r="S812">
        <f t="shared" si="69"/>
        <v>1638.740675</v>
      </c>
      <c r="U812">
        <f t="shared" si="70"/>
        <v>1638.740675</v>
      </c>
      <c r="V812">
        <f t="shared" si="66"/>
        <v>1638740.675</v>
      </c>
      <c r="W812">
        <f t="shared" si="67"/>
        <v>136561.72291666668</v>
      </c>
      <c r="Z812">
        <v>3093</v>
      </c>
      <c r="AA812">
        <v>3094</v>
      </c>
      <c r="AF812">
        <v>103</v>
      </c>
      <c r="AH812">
        <v>2022</v>
      </c>
    </row>
    <row r="813" spans="1:34" x14ac:dyDescent="0.25">
      <c r="A813" t="s">
        <v>59</v>
      </c>
      <c r="B813" t="s">
        <v>1100</v>
      </c>
      <c r="C813" t="s">
        <v>1143</v>
      </c>
      <c r="D813" t="s">
        <v>1143</v>
      </c>
      <c r="E813" t="s">
        <v>60</v>
      </c>
      <c r="F813" t="s">
        <v>40</v>
      </c>
      <c r="G813" t="s">
        <v>51</v>
      </c>
      <c r="H813" t="s">
        <v>1195</v>
      </c>
      <c r="I813" t="s">
        <v>1196</v>
      </c>
      <c r="J813">
        <v>1</v>
      </c>
      <c r="L813" t="s">
        <v>62</v>
      </c>
      <c r="M813" t="s">
        <v>63</v>
      </c>
      <c r="N813">
        <v>1</v>
      </c>
      <c r="O813">
        <v>72</v>
      </c>
      <c r="P813">
        <v>9</v>
      </c>
      <c r="Q813" s="20">
        <f>92-0.2222</f>
        <v>91.777799999999999</v>
      </c>
      <c r="R813">
        <f t="shared" si="71"/>
        <v>10.8</v>
      </c>
      <c r="S813">
        <f t="shared" si="69"/>
        <v>991.20024000000001</v>
      </c>
      <c r="T813">
        <v>0</v>
      </c>
      <c r="U813">
        <f t="shared" si="70"/>
        <v>991.20024000000001</v>
      </c>
      <c r="V813">
        <f t="shared" si="66"/>
        <v>991200.24</v>
      </c>
      <c r="W813">
        <f t="shared" si="67"/>
        <v>82600.02</v>
      </c>
      <c r="X813" t="s">
        <v>40</v>
      </c>
      <c r="Y813" t="s">
        <v>40</v>
      </c>
      <c r="Z813">
        <v>3093</v>
      </c>
      <c r="AA813">
        <v>3094</v>
      </c>
      <c r="AB813" t="s">
        <v>40</v>
      </c>
      <c r="AC813" t="s">
        <v>40</v>
      </c>
      <c r="AD813" t="s">
        <v>40</v>
      </c>
      <c r="AE813" t="s">
        <v>40</v>
      </c>
      <c r="AF813">
        <v>103</v>
      </c>
      <c r="AH813">
        <v>2022</v>
      </c>
    </row>
    <row r="814" spans="1:34" x14ac:dyDescent="0.25">
      <c r="A814" t="s">
        <v>59</v>
      </c>
      <c r="B814" t="s">
        <v>1100</v>
      </c>
      <c r="C814" t="s">
        <v>1143</v>
      </c>
      <c r="D814" t="s">
        <v>1143</v>
      </c>
      <c r="E814" t="s">
        <v>60</v>
      </c>
      <c r="F814" t="s">
        <v>40</v>
      </c>
      <c r="G814" t="s">
        <v>51</v>
      </c>
      <c r="H814" t="s">
        <v>1195</v>
      </c>
      <c r="I814" t="s">
        <v>1196</v>
      </c>
      <c r="J814">
        <v>1</v>
      </c>
      <c r="L814" t="s">
        <v>62</v>
      </c>
      <c r="M814" t="s">
        <v>76</v>
      </c>
      <c r="N814">
        <v>1</v>
      </c>
      <c r="O814">
        <v>72</v>
      </c>
      <c r="P814">
        <v>9</v>
      </c>
      <c r="Q814" s="20">
        <f>92-0.2222</f>
        <v>91.777799999999999</v>
      </c>
      <c r="R814">
        <f t="shared" si="71"/>
        <v>10.8</v>
      </c>
      <c r="S814">
        <f t="shared" si="69"/>
        <v>991.20024000000001</v>
      </c>
      <c r="T814">
        <v>0</v>
      </c>
      <c r="U814">
        <f t="shared" si="70"/>
        <v>991.20024000000001</v>
      </c>
      <c r="V814">
        <f t="shared" si="66"/>
        <v>991200.24</v>
      </c>
      <c r="W814">
        <f t="shared" si="67"/>
        <v>82600.02</v>
      </c>
      <c r="X814" t="s">
        <v>40</v>
      </c>
      <c r="Y814" t="s">
        <v>40</v>
      </c>
      <c r="Z814">
        <v>3093</v>
      </c>
      <c r="AA814">
        <v>3094</v>
      </c>
      <c r="AB814" t="s">
        <v>40</v>
      </c>
      <c r="AC814" t="s">
        <v>40</v>
      </c>
      <c r="AD814" t="s">
        <v>40</v>
      </c>
      <c r="AE814" t="s">
        <v>40</v>
      </c>
      <c r="AF814">
        <v>103</v>
      </c>
      <c r="AH814">
        <v>2022</v>
      </c>
    </row>
    <row r="815" spans="1:34" x14ac:dyDescent="0.25">
      <c r="A815" t="s">
        <v>59</v>
      </c>
      <c r="B815" t="s">
        <v>1100</v>
      </c>
      <c r="C815" t="s">
        <v>1143</v>
      </c>
      <c r="D815" t="s">
        <v>1143</v>
      </c>
      <c r="E815" t="s">
        <v>60</v>
      </c>
      <c r="F815" t="s">
        <v>40</v>
      </c>
      <c r="G815" t="s">
        <v>51</v>
      </c>
      <c r="H815" t="s">
        <v>381</v>
      </c>
      <c r="I815" t="s">
        <v>40</v>
      </c>
      <c r="J815">
        <v>1</v>
      </c>
      <c r="L815" t="s">
        <v>124</v>
      </c>
      <c r="O815">
        <v>5</v>
      </c>
      <c r="P815">
        <v>60</v>
      </c>
      <c r="Q815">
        <v>114.96</v>
      </c>
      <c r="R815">
        <f t="shared" si="71"/>
        <v>5</v>
      </c>
      <c r="S815">
        <f t="shared" si="69"/>
        <v>574.79999999999995</v>
      </c>
      <c r="U815">
        <f t="shared" si="70"/>
        <v>574.79999999999995</v>
      </c>
      <c r="V815">
        <f t="shared" si="66"/>
        <v>574800</v>
      </c>
      <c r="W815">
        <f t="shared" si="67"/>
        <v>47900</v>
      </c>
      <c r="X815" t="s">
        <v>40</v>
      </c>
      <c r="Y815" t="s">
        <v>40</v>
      </c>
      <c r="Z815">
        <v>3093</v>
      </c>
      <c r="AA815">
        <v>3094</v>
      </c>
      <c r="AB815" t="s">
        <v>40</v>
      </c>
      <c r="AC815" t="s">
        <v>40</v>
      </c>
      <c r="AD815" t="s">
        <v>40</v>
      </c>
      <c r="AE815" t="s">
        <v>40</v>
      </c>
      <c r="AF815">
        <v>103</v>
      </c>
      <c r="AH815">
        <v>2022</v>
      </c>
    </row>
    <row r="816" spans="1:34" x14ac:dyDescent="0.25">
      <c r="A816" t="s">
        <v>59</v>
      </c>
      <c r="B816" t="s">
        <v>1100</v>
      </c>
      <c r="C816" t="s">
        <v>1143</v>
      </c>
      <c r="D816" t="s">
        <v>1143</v>
      </c>
      <c r="E816" t="s">
        <v>60</v>
      </c>
      <c r="F816" t="s">
        <v>40</v>
      </c>
      <c r="G816" t="s">
        <v>51</v>
      </c>
      <c r="H816" t="s">
        <v>513</v>
      </c>
      <c r="I816" t="s">
        <v>40</v>
      </c>
      <c r="J816">
        <v>1</v>
      </c>
      <c r="L816" t="s">
        <v>41</v>
      </c>
      <c r="M816" t="s">
        <v>40</v>
      </c>
      <c r="R816">
        <f t="shared" si="71"/>
        <v>0</v>
      </c>
      <c r="S816">
        <f t="shared" si="69"/>
        <v>0</v>
      </c>
      <c r="T816">
        <v>5090.25</v>
      </c>
      <c r="U816">
        <f t="shared" si="70"/>
        <v>5090.25</v>
      </c>
      <c r="V816">
        <f t="shared" si="66"/>
        <v>5090250</v>
      </c>
      <c r="W816">
        <f t="shared" si="67"/>
        <v>424187.5</v>
      </c>
      <c r="X816" t="s">
        <v>40</v>
      </c>
      <c r="Y816" t="s">
        <v>40</v>
      </c>
      <c r="Z816">
        <v>3093</v>
      </c>
      <c r="AA816">
        <v>3094</v>
      </c>
      <c r="AB816" t="s">
        <v>40</v>
      </c>
      <c r="AC816" t="s">
        <v>40</v>
      </c>
      <c r="AD816" t="s">
        <v>40</v>
      </c>
      <c r="AE816" t="s">
        <v>40</v>
      </c>
      <c r="AF816">
        <v>103</v>
      </c>
      <c r="AH816">
        <v>2022</v>
      </c>
    </row>
    <row r="817" spans="1:34" x14ac:dyDescent="0.25">
      <c r="A817" t="s">
        <v>36</v>
      </c>
      <c r="B817" t="s">
        <v>1100</v>
      </c>
      <c r="C817" t="s">
        <v>158</v>
      </c>
      <c r="D817" t="s">
        <v>1197</v>
      </c>
      <c r="E817" t="s">
        <v>40</v>
      </c>
      <c r="G817" t="s">
        <v>51</v>
      </c>
      <c r="H817" t="s">
        <v>56</v>
      </c>
      <c r="I817" t="s">
        <v>40</v>
      </c>
      <c r="J817">
        <v>1</v>
      </c>
      <c r="L817" t="s">
        <v>160</v>
      </c>
      <c r="R817">
        <f t="shared" si="71"/>
        <v>0</v>
      </c>
      <c r="S817">
        <f t="shared" si="69"/>
        <v>0</v>
      </c>
      <c r="T817">
        <v>114.15</v>
      </c>
      <c r="U817">
        <f t="shared" si="70"/>
        <v>114.15</v>
      </c>
      <c r="V817">
        <f t="shared" si="66"/>
        <v>114150</v>
      </c>
      <c r="W817">
        <f t="shared" si="67"/>
        <v>9512.5</v>
      </c>
      <c r="Z817">
        <v>3564</v>
      </c>
      <c r="AA817">
        <v>3564</v>
      </c>
      <c r="AF817">
        <v>41</v>
      </c>
      <c r="AH817">
        <v>2022</v>
      </c>
    </row>
    <row r="818" spans="1:34" x14ac:dyDescent="0.25">
      <c r="A818" t="s">
        <v>36</v>
      </c>
      <c r="B818" t="s">
        <v>1100</v>
      </c>
      <c r="C818" t="s">
        <v>158</v>
      </c>
      <c r="D818" t="s">
        <v>1197</v>
      </c>
      <c r="E818" t="s">
        <v>40</v>
      </c>
      <c r="G818" t="s">
        <v>51</v>
      </c>
      <c r="H818" t="s">
        <v>295</v>
      </c>
      <c r="I818" t="s">
        <v>40</v>
      </c>
      <c r="J818">
        <v>1</v>
      </c>
      <c r="L818" t="s">
        <v>160</v>
      </c>
      <c r="R818">
        <f t="shared" si="71"/>
        <v>0</v>
      </c>
      <c r="S818">
        <f t="shared" si="69"/>
        <v>0</v>
      </c>
      <c r="T818">
        <v>106</v>
      </c>
      <c r="U818">
        <f t="shared" si="70"/>
        <v>106</v>
      </c>
      <c r="V818">
        <f t="shared" si="66"/>
        <v>106000</v>
      </c>
      <c r="W818">
        <f t="shared" si="67"/>
        <v>8833.3333333333339</v>
      </c>
      <c r="Z818">
        <v>3564</v>
      </c>
      <c r="AA818">
        <v>3564</v>
      </c>
      <c r="AF818">
        <v>41</v>
      </c>
      <c r="AH818">
        <v>2022</v>
      </c>
    </row>
    <row r="819" spans="1:34" x14ac:dyDescent="0.25">
      <c r="A819" t="s">
        <v>36</v>
      </c>
      <c r="B819" t="s">
        <v>1100</v>
      </c>
      <c r="C819" t="s">
        <v>158</v>
      </c>
      <c r="D819" t="s">
        <v>1197</v>
      </c>
      <c r="E819" t="s">
        <v>40</v>
      </c>
      <c r="G819" t="s">
        <v>51</v>
      </c>
      <c r="H819" t="s">
        <v>49</v>
      </c>
      <c r="I819" t="s">
        <v>40</v>
      </c>
      <c r="J819">
        <v>1</v>
      </c>
      <c r="L819" t="s">
        <v>160</v>
      </c>
      <c r="R819">
        <f t="shared" si="71"/>
        <v>0</v>
      </c>
      <c r="S819">
        <f t="shared" si="69"/>
        <v>0</v>
      </c>
      <c r="T819">
        <v>155</v>
      </c>
      <c r="U819">
        <f t="shared" si="70"/>
        <v>155</v>
      </c>
      <c r="V819">
        <f t="shared" si="66"/>
        <v>155000</v>
      </c>
      <c r="W819">
        <f t="shared" si="67"/>
        <v>12916.666666666666</v>
      </c>
      <c r="Z819">
        <v>3564</v>
      </c>
      <c r="AA819">
        <v>3564</v>
      </c>
      <c r="AF819">
        <v>41</v>
      </c>
      <c r="AH819">
        <v>2022</v>
      </c>
    </row>
    <row r="820" spans="1:34" x14ac:dyDescent="0.25">
      <c r="A820" t="s">
        <v>36</v>
      </c>
      <c r="B820" t="s">
        <v>1100</v>
      </c>
      <c r="C820" t="s">
        <v>158</v>
      </c>
      <c r="D820" t="s">
        <v>1197</v>
      </c>
      <c r="G820" t="s">
        <v>51</v>
      </c>
      <c r="H820" t="s">
        <v>1103</v>
      </c>
      <c r="J820">
        <v>1</v>
      </c>
      <c r="L820" t="s">
        <v>160</v>
      </c>
      <c r="R820">
        <f t="shared" si="71"/>
        <v>0</v>
      </c>
      <c r="S820">
        <f t="shared" si="69"/>
        <v>0</v>
      </c>
      <c r="T820">
        <v>93</v>
      </c>
      <c r="U820">
        <f t="shared" si="70"/>
        <v>93</v>
      </c>
      <c r="V820">
        <f t="shared" si="66"/>
        <v>93000</v>
      </c>
      <c r="W820">
        <f t="shared" si="67"/>
        <v>7750</v>
      </c>
      <c r="AH820">
        <v>2022</v>
      </c>
    </row>
    <row r="821" spans="1:34" x14ac:dyDescent="0.25">
      <c r="A821" t="s">
        <v>36</v>
      </c>
      <c r="B821" t="s">
        <v>1100</v>
      </c>
      <c r="C821" t="s">
        <v>158</v>
      </c>
      <c r="D821" t="s">
        <v>1197</v>
      </c>
      <c r="G821" t="s">
        <v>51</v>
      </c>
      <c r="H821" t="s">
        <v>42</v>
      </c>
      <c r="J821">
        <v>1</v>
      </c>
      <c r="L821" t="s">
        <v>160</v>
      </c>
      <c r="R821">
        <f t="shared" si="71"/>
        <v>0</v>
      </c>
      <c r="S821">
        <f t="shared" si="69"/>
        <v>0</v>
      </c>
      <c r="T821">
        <v>8</v>
      </c>
      <c r="U821">
        <f t="shared" si="70"/>
        <v>8</v>
      </c>
      <c r="V821">
        <f t="shared" si="66"/>
        <v>8000</v>
      </c>
      <c r="W821">
        <f t="shared" si="67"/>
        <v>666.66666666666663</v>
      </c>
      <c r="Z821">
        <v>3564</v>
      </c>
      <c r="AA821">
        <v>3564</v>
      </c>
      <c r="AF821">
        <v>41</v>
      </c>
      <c r="AH821">
        <v>2022</v>
      </c>
    </row>
    <row r="822" spans="1:34" x14ac:dyDescent="0.25">
      <c r="A822" t="s">
        <v>59</v>
      </c>
      <c r="B822" t="s">
        <v>1100</v>
      </c>
      <c r="C822" t="s">
        <v>158</v>
      </c>
      <c r="D822" t="s">
        <v>1197</v>
      </c>
      <c r="E822" t="s">
        <v>60</v>
      </c>
      <c r="G822" t="s">
        <v>51</v>
      </c>
      <c r="H822" t="s">
        <v>1198</v>
      </c>
      <c r="I822" t="s">
        <v>1199</v>
      </c>
      <c r="J822">
        <v>1</v>
      </c>
      <c r="L822" t="s">
        <v>160</v>
      </c>
      <c r="M822" t="s">
        <v>378</v>
      </c>
      <c r="N822">
        <v>1</v>
      </c>
      <c r="O822">
        <v>18</v>
      </c>
      <c r="P822">
        <v>5</v>
      </c>
      <c r="Q822">
        <v>105.85</v>
      </c>
      <c r="R822">
        <f t="shared" si="71"/>
        <v>1.5</v>
      </c>
      <c r="S822">
        <f t="shared" si="69"/>
        <v>158.77499999999998</v>
      </c>
      <c r="U822">
        <f t="shared" si="70"/>
        <v>158.77499999999998</v>
      </c>
      <c r="V822">
        <f t="shared" si="66"/>
        <v>158774.99999999997</v>
      </c>
      <c r="W822">
        <f t="shared" si="67"/>
        <v>13231.249999999998</v>
      </c>
      <c r="AF822">
        <v>41</v>
      </c>
      <c r="AH822">
        <v>2022</v>
      </c>
    </row>
    <row r="823" spans="1:34" x14ac:dyDescent="0.25">
      <c r="A823" t="s">
        <v>59</v>
      </c>
      <c r="B823" t="s">
        <v>1100</v>
      </c>
      <c r="C823" t="s">
        <v>158</v>
      </c>
      <c r="D823" t="s">
        <v>1197</v>
      </c>
      <c r="E823" t="s">
        <v>60</v>
      </c>
      <c r="G823" t="s">
        <v>51</v>
      </c>
      <c r="H823" t="s">
        <v>1200</v>
      </c>
      <c r="I823" t="s">
        <v>1201</v>
      </c>
      <c r="J823">
        <v>1</v>
      </c>
      <c r="L823" t="s">
        <v>160</v>
      </c>
      <c r="M823" t="s">
        <v>378</v>
      </c>
      <c r="N823">
        <v>1</v>
      </c>
      <c r="O823">
        <v>18</v>
      </c>
      <c r="P823">
        <v>5</v>
      </c>
      <c r="Q823">
        <v>105.85</v>
      </c>
      <c r="R823">
        <f t="shared" si="71"/>
        <v>1.5</v>
      </c>
      <c r="S823">
        <f t="shared" si="69"/>
        <v>158.77499999999998</v>
      </c>
      <c r="U823">
        <f t="shared" si="70"/>
        <v>158.77499999999998</v>
      </c>
      <c r="V823">
        <f t="shared" si="66"/>
        <v>158774.99999999997</v>
      </c>
      <c r="W823">
        <f t="shared" si="67"/>
        <v>13231.249999999998</v>
      </c>
      <c r="AF823">
        <v>41</v>
      </c>
      <c r="AH823">
        <v>2022</v>
      </c>
    </row>
    <row r="824" spans="1:34" x14ac:dyDescent="0.25">
      <c r="A824" t="s">
        <v>59</v>
      </c>
      <c r="B824" t="s">
        <v>1100</v>
      </c>
      <c r="C824" t="s">
        <v>158</v>
      </c>
      <c r="D824" t="s">
        <v>1197</v>
      </c>
      <c r="E824" t="s">
        <v>60</v>
      </c>
      <c r="G824" t="s">
        <v>51</v>
      </c>
      <c r="H824" t="s">
        <v>1202</v>
      </c>
      <c r="I824" t="s">
        <v>1203</v>
      </c>
      <c r="J824">
        <v>1</v>
      </c>
      <c r="L824" t="s">
        <v>160</v>
      </c>
      <c r="M824" t="s">
        <v>378</v>
      </c>
      <c r="N824">
        <v>1</v>
      </c>
      <c r="O824">
        <v>18</v>
      </c>
      <c r="P824">
        <v>20</v>
      </c>
      <c r="Q824">
        <v>105.85</v>
      </c>
      <c r="R824">
        <f t="shared" si="71"/>
        <v>6</v>
      </c>
      <c r="S824">
        <f t="shared" si="69"/>
        <v>635.09999999999991</v>
      </c>
      <c r="U824">
        <f t="shared" si="70"/>
        <v>635.09999999999991</v>
      </c>
      <c r="V824">
        <f t="shared" si="66"/>
        <v>635099.99999999988</v>
      </c>
      <c r="W824">
        <f t="shared" si="67"/>
        <v>52924.999999999993</v>
      </c>
      <c r="AF824">
        <v>41</v>
      </c>
      <c r="AH824">
        <v>2022</v>
      </c>
    </row>
    <row r="825" spans="1:34" x14ac:dyDescent="0.25">
      <c r="A825" t="s">
        <v>59</v>
      </c>
      <c r="B825" t="s">
        <v>1100</v>
      </c>
      <c r="C825" t="s">
        <v>158</v>
      </c>
      <c r="D825" t="s">
        <v>1197</v>
      </c>
      <c r="E825" t="s">
        <v>60</v>
      </c>
      <c r="G825" t="s">
        <v>51</v>
      </c>
      <c r="H825" t="s">
        <v>1204</v>
      </c>
      <c r="I825" t="s">
        <v>1205</v>
      </c>
      <c r="J825">
        <v>1</v>
      </c>
      <c r="L825" t="s">
        <v>160</v>
      </c>
      <c r="M825" t="s">
        <v>326</v>
      </c>
      <c r="N825">
        <v>2</v>
      </c>
      <c r="O825">
        <v>18</v>
      </c>
      <c r="P825">
        <v>7.5</v>
      </c>
      <c r="Q825">
        <v>105.85</v>
      </c>
      <c r="R825">
        <f t="shared" si="71"/>
        <v>2.25</v>
      </c>
      <c r="S825">
        <f t="shared" si="69"/>
        <v>238.16249999999999</v>
      </c>
      <c r="U825">
        <f t="shared" si="70"/>
        <v>238.16249999999999</v>
      </c>
      <c r="V825">
        <f t="shared" si="66"/>
        <v>238162.5</v>
      </c>
      <c r="W825">
        <f t="shared" si="67"/>
        <v>19846.875</v>
      </c>
      <c r="AF825">
        <v>41</v>
      </c>
      <c r="AH825">
        <v>2022</v>
      </c>
    </row>
    <row r="826" spans="1:34" x14ac:dyDescent="0.25">
      <c r="A826" t="s">
        <v>59</v>
      </c>
      <c r="B826" t="s">
        <v>1100</v>
      </c>
      <c r="C826" t="s">
        <v>158</v>
      </c>
      <c r="D826" t="s">
        <v>1197</v>
      </c>
      <c r="E826" t="s">
        <v>60</v>
      </c>
      <c r="G826" t="s">
        <v>51</v>
      </c>
      <c r="H826" t="s">
        <v>1206</v>
      </c>
      <c r="I826" t="s">
        <v>1207</v>
      </c>
      <c r="J826">
        <v>1</v>
      </c>
      <c r="L826" t="s">
        <v>160</v>
      </c>
      <c r="M826" t="s">
        <v>326</v>
      </c>
      <c r="N826">
        <v>2</v>
      </c>
      <c r="O826">
        <v>18</v>
      </c>
      <c r="P826">
        <v>12.5</v>
      </c>
      <c r="Q826">
        <v>105.85</v>
      </c>
      <c r="R826">
        <f t="shared" si="71"/>
        <v>3.75</v>
      </c>
      <c r="S826">
        <f t="shared" si="69"/>
        <v>396.9375</v>
      </c>
      <c r="U826">
        <f t="shared" si="70"/>
        <v>396.9375</v>
      </c>
      <c r="V826">
        <f t="shared" si="66"/>
        <v>396937.5</v>
      </c>
      <c r="W826">
        <f t="shared" si="67"/>
        <v>33078.125</v>
      </c>
      <c r="AF826">
        <v>41</v>
      </c>
      <c r="AH826">
        <v>2022</v>
      </c>
    </row>
    <row r="827" spans="1:34" x14ac:dyDescent="0.25">
      <c r="A827" t="s">
        <v>59</v>
      </c>
      <c r="B827" t="s">
        <v>1100</v>
      </c>
      <c r="C827" t="s">
        <v>158</v>
      </c>
      <c r="D827" t="s">
        <v>1197</v>
      </c>
      <c r="E827" t="s">
        <v>60</v>
      </c>
      <c r="G827" t="s">
        <v>51</v>
      </c>
      <c r="H827" t="s">
        <v>1208</v>
      </c>
      <c r="I827" t="s">
        <v>1209</v>
      </c>
      <c r="J827">
        <v>1</v>
      </c>
      <c r="L827" t="s">
        <v>160</v>
      </c>
      <c r="M827" t="s">
        <v>326</v>
      </c>
      <c r="N827">
        <v>2</v>
      </c>
      <c r="O827">
        <v>18</v>
      </c>
      <c r="P827">
        <v>10</v>
      </c>
      <c r="Q827">
        <v>105.85</v>
      </c>
      <c r="R827">
        <f t="shared" si="71"/>
        <v>3</v>
      </c>
      <c r="S827">
        <f t="shared" si="69"/>
        <v>317.54999999999995</v>
      </c>
      <c r="U827">
        <f t="shared" si="70"/>
        <v>317.54999999999995</v>
      </c>
      <c r="V827">
        <f t="shared" si="66"/>
        <v>317549.99999999994</v>
      </c>
      <c r="W827">
        <f t="shared" si="67"/>
        <v>26462.499999999996</v>
      </c>
      <c r="AF827">
        <v>41</v>
      </c>
      <c r="AH827">
        <v>2022</v>
      </c>
    </row>
    <row r="828" spans="1:34" x14ac:dyDescent="0.25">
      <c r="A828" t="s">
        <v>59</v>
      </c>
      <c r="B828" t="s">
        <v>1100</v>
      </c>
      <c r="C828" t="s">
        <v>158</v>
      </c>
      <c r="D828" t="s">
        <v>1197</v>
      </c>
      <c r="E828" t="s">
        <v>60</v>
      </c>
      <c r="G828" t="s">
        <v>51</v>
      </c>
      <c r="H828" t="s">
        <v>513</v>
      </c>
      <c r="I828" t="s">
        <v>40</v>
      </c>
      <c r="J828">
        <v>1</v>
      </c>
      <c r="L828" t="s">
        <v>160</v>
      </c>
      <c r="R828">
        <f t="shared" si="71"/>
        <v>0</v>
      </c>
      <c r="S828">
        <f t="shared" si="69"/>
        <v>0</v>
      </c>
      <c r="T828">
        <v>453</v>
      </c>
      <c r="U828">
        <f t="shared" si="70"/>
        <v>453</v>
      </c>
      <c r="V828">
        <f t="shared" si="66"/>
        <v>453000</v>
      </c>
      <c r="W828">
        <f t="shared" si="67"/>
        <v>37750</v>
      </c>
      <c r="Z828">
        <v>3564</v>
      </c>
      <c r="AA828">
        <v>3564</v>
      </c>
      <c r="AF828">
        <v>41</v>
      </c>
      <c r="AH828">
        <v>2022</v>
      </c>
    </row>
    <row r="829" spans="1:34" x14ac:dyDescent="0.25">
      <c r="A829" t="s">
        <v>36</v>
      </c>
      <c r="B829" t="s">
        <v>1100</v>
      </c>
      <c r="C829" t="s">
        <v>158</v>
      </c>
      <c r="D829" t="s">
        <v>1210</v>
      </c>
      <c r="E829" t="s">
        <v>40</v>
      </c>
      <c r="F829" t="s">
        <v>40</v>
      </c>
      <c r="G829" t="s">
        <v>51</v>
      </c>
      <c r="H829" t="s">
        <v>56</v>
      </c>
      <c r="I829" t="s">
        <v>40</v>
      </c>
      <c r="J829">
        <v>1</v>
      </c>
      <c r="L829" t="s">
        <v>160</v>
      </c>
      <c r="M829" t="s">
        <v>40</v>
      </c>
      <c r="Q829">
        <v>0</v>
      </c>
      <c r="R829">
        <f t="shared" si="71"/>
        <v>0</v>
      </c>
      <c r="S829">
        <f t="shared" si="69"/>
        <v>0</v>
      </c>
      <c r="T829" s="43">
        <f>94.03+0.001</f>
        <v>94.031000000000006</v>
      </c>
      <c r="U829">
        <f t="shared" si="70"/>
        <v>94.031000000000006</v>
      </c>
      <c r="V829">
        <f t="shared" si="66"/>
        <v>94031</v>
      </c>
      <c r="W829">
        <f t="shared" si="67"/>
        <v>7835.916666666667</v>
      </c>
      <c r="X829" t="s">
        <v>40</v>
      </c>
      <c r="Y829" t="s">
        <v>40</v>
      </c>
      <c r="Z829">
        <v>3564</v>
      </c>
      <c r="AA829">
        <v>3564</v>
      </c>
      <c r="AB829" t="s">
        <v>40</v>
      </c>
      <c r="AC829" t="s">
        <v>40</v>
      </c>
      <c r="AD829" t="s">
        <v>40</v>
      </c>
      <c r="AE829" t="s">
        <v>40</v>
      </c>
      <c r="AF829">
        <v>41</v>
      </c>
      <c r="AH829">
        <v>2022</v>
      </c>
    </row>
    <row r="830" spans="1:34" x14ac:dyDescent="0.25">
      <c r="A830" t="s">
        <v>36</v>
      </c>
      <c r="B830" t="s">
        <v>1100</v>
      </c>
      <c r="C830" t="s">
        <v>158</v>
      </c>
      <c r="D830" t="s">
        <v>1210</v>
      </c>
      <c r="E830" t="s">
        <v>40</v>
      </c>
      <c r="F830" t="s">
        <v>40</v>
      </c>
      <c r="G830" t="s">
        <v>51</v>
      </c>
      <c r="H830" t="s">
        <v>295</v>
      </c>
      <c r="I830" t="s">
        <v>40</v>
      </c>
      <c r="J830">
        <v>1</v>
      </c>
      <c r="L830" t="s">
        <v>160</v>
      </c>
      <c r="R830">
        <f t="shared" si="71"/>
        <v>0</v>
      </c>
      <c r="S830">
        <f t="shared" si="69"/>
        <v>0</v>
      </c>
      <c r="T830">
        <v>390</v>
      </c>
      <c r="U830">
        <f t="shared" si="70"/>
        <v>390</v>
      </c>
      <c r="V830">
        <f t="shared" si="66"/>
        <v>390000</v>
      </c>
      <c r="W830">
        <f t="shared" si="67"/>
        <v>32500</v>
      </c>
      <c r="X830" t="s">
        <v>40</v>
      </c>
      <c r="Y830" t="s">
        <v>40</v>
      </c>
      <c r="Z830">
        <v>3564</v>
      </c>
      <c r="AA830">
        <v>3564</v>
      </c>
      <c r="AB830" t="s">
        <v>40</v>
      </c>
      <c r="AC830" t="s">
        <v>40</v>
      </c>
      <c r="AD830" t="s">
        <v>40</v>
      </c>
      <c r="AE830" t="s">
        <v>40</v>
      </c>
      <c r="AF830">
        <v>41</v>
      </c>
      <c r="AH830">
        <v>2022</v>
      </c>
    </row>
    <row r="831" spans="1:34" x14ac:dyDescent="0.25">
      <c r="A831" t="s">
        <v>36</v>
      </c>
      <c r="B831" t="s">
        <v>1100</v>
      </c>
      <c r="C831" t="s">
        <v>158</v>
      </c>
      <c r="D831" t="s">
        <v>1210</v>
      </c>
      <c r="E831" t="s">
        <v>40</v>
      </c>
      <c r="G831" t="s">
        <v>51</v>
      </c>
      <c r="H831" t="s">
        <v>42</v>
      </c>
      <c r="I831" t="s">
        <v>40</v>
      </c>
      <c r="J831">
        <v>1</v>
      </c>
      <c r="L831" t="s">
        <v>160</v>
      </c>
      <c r="R831">
        <f t="shared" si="71"/>
        <v>0</v>
      </c>
      <c r="S831">
        <f t="shared" si="69"/>
        <v>0</v>
      </c>
      <c r="T831">
        <v>12</v>
      </c>
      <c r="U831">
        <f t="shared" si="70"/>
        <v>12</v>
      </c>
      <c r="V831">
        <f t="shared" si="66"/>
        <v>12000</v>
      </c>
      <c r="W831">
        <f t="shared" si="67"/>
        <v>1000</v>
      </c>
      <c r="Z831">
        <v>3564</v>
      </c>
      <c r="AA831">
        <v>3564</v>
      </c>
      <c r="AF831">
        <v>41</v>
      </c>
      <c r="AH831">
        <v>2022</v>
      </c>
    </row>
    <row r="832" spans="1:34" x14ac:dyDescent="0.25">
      <c r="A832" t="s">
        <v>36</v>
      </c>
      <c r="B832" t="s">
        <v>1100</v>
      </c>
      <c r="C832" t="s">
        <v>158</v>
      </c>
      <c r="D832" t="s">
        <v>1210</v>
      </c>
      <c r="E832" t="s">
        <v>40</v>
      </c>
      <c r="F832" t="s">
        <v>40</v>
      </c>
      <c r="G832" t="s">
        <v>51</v>
      </c>
      <c r="H832" t="s">
        <v>49</v>
      </c>
      <c r="I832" t="s">
        <v>40</v>
      </c>
      <c r="J832">
        <v>1</v>
      </c>
      <c r="L832" t="s">
        <v>160</v>
      </c>
      <c r="R832">
        <f t="shared" si="71"/>
        <v>0</v>
      </c>
      <c r="S832">
        <f t="shared" si="69"/>
        <v>0</v>
      </c>
      <c r="T832">
        <v>106</v>
      </c>
      <c r="U832">
        <f t="shared" si="70"/>
        <v>106</v>
      </c>
      <c r="V832">
        <f t="shared" si="66"/>
        <v>106000</v>
      </c>
      <c r="W832">
        <f t="shared" si="67"/>
        <v>8833.3333333333339</v>
      </c>
      <c r="X832" t="s">
        <v>40</v>
      </c>
      <c r="Y832" t="s">
        <v>40</v>
      </c>
      <c r="Z832">
        <v>3564</v>
      </c>
      <c r="AA832">
        <v>3564</v>
      </c>
      <c r="AB832" t="s">
        <v>40</v>
      </c>
      <c r="AC832" t="s">
        <v>40</v>
      </c>
      <c r="AD832" t="s">
        <v>40</v>
      </c>
      <c r="AE832" t="s">
        <v>40</v>
      </c>
      <c r="AF832">
        <v>41</v>
      </c>
      <c r="AH832">
        <v>2022</v>
      </c>
    </row>
    <row r="833" spans="1:34" x14ac:dyDescent="0.25">
      <c r="A833" t="s">
        <v>36</v>
      </c>
      <c r="B833" t="s">
        <v>1100</v>
      </c>
      <c r="C833" t="s">
        <v>158</v>
      </c>
      <c r="D833" t="s">
        <v>1210</v>
      </c>
      <c r="G833" t="s">
        <v>51</v>
      </c>
      <c r="H833" t="s">
        <v>1103</v>
      </c>
      <c r="J833">
        <v>1</v>
      </c>
      <c r="L833" t="s">
        <v>160</v>
      </c>
      <c r="R833">
        <f t="shared" si="71"/>
        <v>0</v>
      </c>
      <c r="S833">
        <f t="shared" si="69"/>
        <v>0</v>
      </c>
      <c r="T833">
        <v>100</v>
      </c>
      <c r="U833">
        <f t="shared" si="70"/>
        <v>100</v>
      </c>
      <c r="V833">
        <f t="shared" si="66"/>
        <v>100000</v>
      </c>
      <c r="W833">
        <f t="shared" si="67"/>
        <v>8333.3333333333339</v>
      </c>
      <c r="AH833">
        <v>2022</v>
      </c>
    </row>
    <row r="834" spans="1:34" x14ac:dyDescent="0.25">
      <c r="A834" t="s">
        <v>59</v>
      </c>
      <c r="B834" t="s">
        <v>1100</v>
      </c>
      <c r="C834" t="s">
        <v>158</v>
      </c>
      <c r="D834" t="s">
        <v>1210</v>
      </c>
      <c r="E834" t="s">
        <v>60</v>
      </c>
      <c r="G834" t="s">
        <v>51</v>
      </c>
      <c r="H834" t="s">
        <v>1211</v>
      </c>
      <c r="I834" t="s">
        <v>1212</v>
      </c>
      <c r="J834">
        <v>1</v>
      </c>
      <c r="L834" t="s">
        <v>160</v>
      </c>
      <c r="M834" t="s">
        <v>76</v>
      </c>
      <c r="N834">
        <v>1</v>
      </c>
      <c r="O834">
        <v>25</v>
      </c>
      <c r="P834">
        <v>7.5</v>
      </c>
      <c r="Q834" s="20">
        <f t="shared" ref="Q834:Q839" si="73">95-0.3462</f>
        <v>94.653800000000004</v>
      </c>
      <c r="R834">
        <f t="shared" si="71"/>
        <v>3.125</v>
      </c>
      <c r="S834">
        <f t="shared" si="69"/>
        <v>295.79312500000003</v>
      </c>
      <c r="U834">
        <f t="shared" si="70"/>
        <v>295.79312500000003</v>
      </c>
      <c r="V834">
        <f t="shared" ref="V834:V842" si="74">U834*1000</f>
        <v>295793.12500000006</v>
      </c>
      <c r="W834">
        <f t="shared" ref="W834:W842" si="75">V834/12</f>
        <v>24649.427083333339</v>
      </c>
      <c r="AF834">
        <v>41</v>
      </c>
      <c r="AH834">
        <v>2022</v>
      </c>
    </row>
    <row r="835" spans="1:34" x14ac:dyDescent="0.25">
      <c r="A835" t="s">
        <v>59</v>
      </c>
      <c r="B835" t="s">
        <v>1100</v>
      </c>
      <c r="C835" t="s">
        <v>158</v>
      </c>
      <c r="D835" t="s">
        <v>1210</v>
      </c>
      <c r="E835" t="s">
        <v>60</v>
      </c>
      <c r="G835" t="s">
        <v>51</v>
      </c>
      <c r="H835" t="s">
        <v>1213</v>
      </c>
      <c r="I835" t="s">
        <v>1214</v>
      </c>
      <c r="J835">
        <v>1</v>
      </c>
      <c r="L835" t="s">
        <v>160</v>
      </c>
      <c r="M835" t="s">
        <v>76</v>
      </c>
      <c r="N835">
        <v>1</v>
      </c>
      <c r="O835">
        <v>25</v>
      </c>
      <c r="P835">
        <v>15</v>
      </c>
      <c r="Q835" s="20">
        <f t="shared" si="73"/>
        <v>94.653800000000004</v>
      </c>
      <c r="R835">
        <f t="shared" si="71"/>
        <v>6.25</v>
      </c>
      <c r="S835">
        <f t="shared" si="69"/>
        <v>591.58625000000006</v>
      </c>
      <c r="U835">
        <f t="shared" si="70"/>
        <v>591.58625000000006</v>
      </c>
      <c r="V835">
        <f t="shared" si="74"/>
        <v>591586.25000000012</v>
      </c>
      <c r="W835">
        <f t="shared" si="75"/>
        <v>49298.854166666679</v>
      </c>
      <c r="AF835">
        <v>41</v>
      </c>
      <c r="AH835">
        <v>2022</v>
      </c>
    </row>
    <row r="836" spans="1:34" x14ac:dyDescent="0.25">
      <c r="A836" t="s">
        <v>59</v>
      </c>
      <c r="B836" t="s">
        <v>1100</v>
      </c>
      <c r="C836" t="s">
        <v>158</v>
      </c>
      <c r="D836" t="s">
        <v>1210</v>
      </c>
      <c r="E836" t="s">
        <v>60</v>
      </c>
      <c r="G836" t="s">
        <v>51</v>
      </c>
      <c r="H836" t="s">
        <v>1215</v>
      </c>
      <c r="I836" t="s">
        <v>1216</v>
      </c>
      <c r="J836">
        <v>1</v>
      </c>
      <c r="L836" t="s">
        <v>160</v>
      </c>
      <c r="M836" t="s">
        <v>76</v>
      </c>
      <c r="N836">
        <v>1</v>
      </c>
      <c r="O836">
        <v>25</v>
      </c>
      <c r="P836">
        <v>3</v>
      </c>
      <c r="Q836" s="20">
        <f t="shared" si="73"/>
        <v>94.653800000000004</v>
      </c>
      <c r="R836">
        <f t="shared" si="71"/>
        <v>1.25</v>
      </c>
      <c r="S836">
        <f t="shared" si="69"/>
        <v>118.31725</v>
      </c>
      <c r="U836">
        <f t="shared" si="70"/>
        <v>118.31725</v>
      </c>
      <c r="V836">
        <f t="shared" si="74"/>
        <v>118317.25</v>
      </c>
      <c r="W836">
        <f t="shared" si="75"/>
        <v>9859.7708333333339</v>
      </c>
      <c r="AF836">
        <v>41</v>
      </c>
      <c r="AH836">
        <v>2022</v>
      </c>
    </row>
    <row r="837" spans="1:34" x14ac:dyDescent="0.25">
      <c r="A837" t="s">
        <v>59</v>
      </c>
      <c r="B837" t="s">
        <v>1100</v>
      </c>
      <c r="C837" t="s">
        <v>158</v>
      </c>
      <c r="D837" t="s">
        <v>1210</v>
      </c>
      <c r="E837" t="s">
        <v>60</v>
      </c>
      <c r="G837" t="s">
        <v>51</v>
      </c>
      <c r="H837" t="s">
        <v>1217</v>
      </c>
      <c r="I837" t="s">
        <v>1218</v>
      </c>
      <c r="J837">
        <v>1</v>
      </c>
      <c r="L837" t="s">
        <v>160</v>
      </c>
      <c r="M837" t="s">
        <v>63</v>
      </c>
      <c r="N837">
        <v>2</v>
      </c>
      <c r="O837">
        <v>27</v>
      </c>
      <c r="P837">
        <v>1.5</v>
      </c>
      <c r="Q837" s="20">
        <f t="shared" si="73"/>
        <v>94.653800000000004</v>
      </c>
      <c r="R837">
        <f t="shared" si="71"/>
        <v>0.67500000000000004</v>
      </c>
      <c r="S837">
        <f t="shared" si="69"/>
        <v>63.891315000000006</v>
      </c>
      <c r="U837">
        <f t="shared" si="70"/>
        <v>63.891315000000006</v>
      </c>
      <c r="V837">
        <f t="shared" si="74"/>
        <v>63891.315000000002</v>
      </c>
      <c r="W837">
        <f t="shared" si="75"/>
        <v>5324.2762499999999</v>
      </c>
      <c r="Z837">
        <v>3564</v>
      </c>
      <c r="AA837">
        <v>3564</v>
      </c>
      <c r="AF837">
        <v>41</v>
      </c>
      <c r="AH837">
        <v>2022</v>
      </c>
    </row>
    <row r="838" spans="1:34" x14ac:dyDescent="0.25">
      <c r="A838" t="s">
        <v>59</v>
      </c>
      <c r="B838" t="s">
        <v>1100</v>
      </c>
      <c r="C838" t="s">
        <v>158</v>
      </c>
      <c r="D838" t="s">
        <v>1210</v>
      </c>
      <c r="E838" t="s">
        <v>60</v>
      </c>
      <c r="G838" t="s">
        <v>51</v>
      </c>
      <c r="H838" t="s">
        <v>1219</v>
      </c>
      <c r="I838" t="s">
        <v>1220</v>
      </c>
      <c r="J838">
        <v>1</v>
      </c>
      <c r="L838" t="s">
        <v>160</v>
      </c>
      <c r="M838" t="s">
        <v>63</v>
      </c>
      <c r="N838">
        <v>2</v>
      </c>
      <c r="O838">
        <v>27</v>
      </c>
      <c r="P838">
        <v>19.5</v>
      </c>
      <c r="Q838" s="20">
        <f t="shared" si="73"/>
        <v>94.653800000000004</v>
      </c>
      <c r="R838">
        <f t="shared" si="71"/>
        <v>8.7750000000000004</v>
      </c>
      <c r="S838">
        <f t="shared" si="69"/>
        <v>830.58709500000009</v>
      </c>
      <c r="U838">
        <f t="shared" si="70"/>
        <v>830.58709500000009</v>
      </c>
      <c r="V838">
        <f t="shared" si="74"/>
        <v>830587.09500000009</v>
      </c>
      <c r="W838">
        <f t="shared" si="75"/>
        <v>69215.591250000012</v>
      </c>
      <c r="AF838">
        <v>41</v>
      </c>
      <c r="AH838">
        <v>2022</v>
      </c>
    </row>
    <row r="839" spans="1:34" x14ac:dyDescent="0.25">
      <c r="A839" t="s">
        <v>59</v>
      </c>
      <c r="B839" t="s">
        <v>1100</v>
      </c>
      <c r="C839" t="s">
        <v>158</v>
      </c>
      <c r="D839" t="s">
        <v>1210</v>
      </c>
      <c r="E839" t="s">
        <v>60</v>
      </c>
      <c r="G839" t="s">
        <v>51</v>
      </c>
      <c r="H839" t="s">
        <v>1215</v>
      </c>
      <c r="I839" t="s">
        <v>1216</v>
      </c>
      <c r="J839">
        <v>1</v>
      </c>
      <c r="L839" t="s">
        <v>160</v>
      </c>
      <c r="M839" t="s">
        <v>63</v>
      </c>
      <c r="N839">
        <v>2</v>
      </c>
      <c r="O839">
        <v>27</v>
      </c>
      <c r="P839">
        <v>4.5</v>
      </c>
      <c r="Q839" s="20">
        <f t="shared" si="73"/>
        <v>94.653800000000004</v>
      </c>
      <c r="R839">
        <f t="shared" si="71"/>
        <v>2.0249999999999999</v>
      </c>
      <c r="S839">
        <f t="shared" si="69"/>
        <v>191.673945</v>
      </c>
      <c r="U839">
        <f t="shared" si="70"/>
        <v>191.673945</v>
      </c>
      <c r="V839">
        <f t="shared" si="74"/>
        <v>191673.94500000001</v>
      </c>
      <c r="W839">
        <f t="shared" si="75"/>
        <v>15972.828750000001</v>
      </c>
      <c r="AF839">
        <v>41</v>
      </c>
      <c r="AH839">
        <v>2022</v>
      </c>
    </row>
    <row r="840" spans="1:34" x14ac:dyDescent="0.25">
      <c r="A840" t="s">
        <v>59</v>
      </c>
      <c r="B840" t="s">
        <v>1100</v>
      </c>
      <c r="C840" t="s">
        <v>158</v>
      </c>
      <c r="D840" t="s">
        <v>1210</v>
      </c>
      <c r="E840" t="s">
        <v>60</v>
      </c>
      <c r="G840" t="s">
        <v>87</v>
      </c>
      <c r="H840" t="s">
        <v>474</v>
      </c>
      <c r="I840" t="s">
        <v>1221</v>
      </c>
      <c r="J840">
        <v>1</v>
      </c>
      <c r="L840" t="s">
        <v>160</v>
      </c>
      <c r="M840" t="s">
        <v>76</v>
      </c>
      <c r="N840">
        <v>1</v>
      </c>
      <c r="O840">
        <v>25</v>
      </c>
      <c r="P840">
        <v>4.5</v>
      </c>
      <c r="Q840" s="20">
        <f>104.7-0.3462</f>
        <v>104.35380000000001</v>
      </c>
      <c r="R840">
        <f t="shared" si="71"/>
        <v>1.875</v>
      </c>
      <c r="S840">
        <f t="shared" si="69"/>
        <v>195.663375</v>
      </c>
      <c r="U840">
        <f t="shared" si="70"/>
        <v>195.663375</v>
      </c>
      <c r="V840">
        <f t="shared" si="74"/>
        <v>195663.375</v>
      </c>
      <c r="W840">
        <f t="shared" si="75"/>
        <v>16305.28125</v>
      </c>
      <c r="X840" t="s">
        <v>1222</v>
      </c>
      <c r="Y840" t="s">
        <v>890</v>
      </c>
      <c r="AF840">
        <v>41</v>
      </c>
      <c r="AH840">
        <v>2022</v>
      </c>
    </row>
    <row r="841" spans="1:34" x14ac:dyDescent="0.25">
      <c r="A841" t="s">
        <v>59</v>
      </c>
      <c r="B841" t="s">
        <v>1100</v>
      </c>
      <c r="C841" t="s">
        <v>158</v>
      </c>
      <c r="D841" t="s">
        <v>1210</v>
      </c>
      <c r="E841" t="s">
        <v>60</v>
      </c>
      <c r="G841" t="s">
        <v>493</v>
      </c>
      <c r="H841" t="s">
        <v>1223</v>
      </c>
      <c r="I841" t="s">
        <v>1224</v>
      </c>
      <c r="J841">
        <v>1</v>
      </c>
      <c r="L841" t="s">
        <v>160</v>
      </c>
      <c r="M841" t="s">
        <v>63</v>
      </c>
      <c r="N841">
        <v>2</v>
      </c>
      <c r="O841">
        <v>27</v>
      </c>
      <c r="P841">
        <v>4.5</v>
      </c>
      <c r="Q841" s="20">
        <f>104.7-0.3462</f>
        <v>104.35380000000001</v>
      </c>
      <c r="R841">
        <f t="shared" si="71"/>
        <v>2.0249999999999999</v>
      </c>
      <c r="S841">
        <f t="shared" si="69"/>
        <v>211.31644500000002</v>
      </c>
      <c r="U841">
        <f t="shared" si="70"/>
        <v>211.31644500000002</v>
      </c>
      <c r="V841">
        <f t="shared" si="74"/>
        <v>211316.44500000001</v>
      </c>
      <c r="W841">
        <f t="shared" si="75"/>
        <v>17609.703750000001</v>
      </c>
      <c r="X841" t="s">
        <v>1222</v>
      </c>
      <c r="Y841" t="s">
        <v>1225</v>
      </c>
      <c r="AF841">
        <v>41</v>
      </c>
      <c r="AH841">
        <v>2022</v>
      </c>
    </row>
    <row r="842" spans="1:34" x14ac:dyDescent="0.25">
      <c r="A842" t="s">
        <v>59</v>
      </c>
      <c r="B842" t="s">
        <v>1100</v>
      </c>
      <c r="C842" t="s">
        <v>158</v>
      </c>
      <c r="D842" t="s">
        <v>1210</v>
      </c>
      <c r="E842" t="s">
        <v>60</v>
      </c>
      <c r="G842" t="s">
        <v>51</v>
      </c>
      <c r="H842" t="s">
        <v>513</v>
      </c>
      <c r="J842">
        <v>1</v>
      </c>
      <c r="L842" t="s">
        <v>160</v>
      </c>
      <c r="R842">
        <f t="shared" si="71"/>
        <v>0</v>
      </c>
      <c r="S842">
        <f t="shared" si="69"/>
        <v>0</v>
      </c>
      <c r="T842">
        <v>693</v>
      </c>
      <c r="U842">
        <f t="shared" si="70"/>
        <v>693</v>
      </c>
      <c r="V842">
        <f t="shared" si="74"/>
        <v>693000</v>
      </c>
      <c r="W842">
        <f t="shared" si="75"/>
        <v>57750</v>
      </c>
      <c r="Z842">
        <v>3564</v>
      </c>
      <c r="AA842">
        <v>3564</v>
      </c>
      <c r="AF842">
        <v>41</v>
      </c>
      <c r="AH842">
        <v>2022</v>
      </c>
    </row>
    <row r="843" spans="1:34" x14ac:dyDescent="0.25">
      <c r="A843" t="s">
        <v>36</v>
      </c>
      <c r="B843" t="s">
        <v>1100</v>
      </c>
      <c r="C843" t="s">
        <v>1226</v>
      </c>
      <c r="D843" t="s">
        <v>1226</v>
      </c>
      <c r="E843" t="s">
        <v>40</v>
      </c>
      <c r="F843" t="s">
        <v>40</v>
      </c>
      <c r="G843" t="s">
        <v>51</v>
      </c>
      <c r="H843" t="s">
        <v>49</v>
      </c>
      <c r="I843" t="s">
        <v>40</v>
      </c>
      <c r="J843">
        <v>1</v>
      </c>
      <c r="L843" t="s">
        <v>41</v>
      </c>
      <c r="M843" t="s">
        <v>40</v>
      </c>
      <c r="Q843">
        <v>0</v>
      </c>
      <c r="R843">
        <v>0</v>
      </c>
      <c r="S843">
        <v>0</v>
      </c>
      <c r="T843">
        <v>771</v>
      </c>
      <c r="U843">
        <v>771</v>
      </c>
      <c r="V843">
        <v>771000</v>
      </c>
      <c r="W843">
        <v>64250</v>
      </c>
      <c r="X843" t="s">
        <v>40</v>
      </c>
      <c r="Y843" t="s">
        <v>40</v>
      </c>
      <c r="Z843">
        <v>3093</v>
      </c>
      <c r="AA843">
        <v>3094</v>
      </c>
      <c r="AB843" t="s">
        <v>40</v>
      </c>
      <c r="AC843" t="s">
        <v>40</v>
      </c>
      <c r="AD843" t="s">
        <v>40</v>
      </c>
      <c r="AE843" t="s">
        <v>40</v>
      </c>
      <c r="AF843">
        <v>133</v>
      </c>
      <c r="AH843">
        <v>2022</v>
      </c>
    </row>
    <row r="844" spans="1:34" x14ac:dyDescent="0.25">
      <c r="A844" t="s">
        <v>36</v>
      </c>
      <c r="B844" t="s">
        <v>1100</v>
      </c>
      <c r="C844" t="s">
        <v>1226</v>
      </c>
      <c r="D844" t="s">
        <v>1226</v>
      </c>
      <c r="E844" t="s">
        <v>40</v>
      </c>
      <c r="F844" t="s">
        <v>40</v>
      </c>
      <c r="G844" t="s">
        <v>51</v>
      </c>
      <c r="H844" t="s">
        <v>42</v>
      </c>
      <c r="I844" t="s">
        <v>40</v>
      </c>
      <c r="J844">
        <v>1</v>
      </c>
      <c r="L844" t="s">
        <v>41</v>
      </c>
      <c r="M844" t="s">
        <v>40</v>
      </c>
      <c r="Q844">
        <v>0</v>
      </c>
      <c r="R844">
        <v>0</v>
      </c>
      <c r="S844">
        <v>0</v>
      </c>
      <c r="T844">
        <v>282.8</v>
      </c>
      <c r="U844">
        <v>282.8</v>
      </c>
      <c r="V844">
        <v>282800</v>
      </c>
      <c r="W844">
        <v>23566.666666666668</v>
      </c>
      <c r="X844" t="s">
        <v>40</v>
      </c>
      <c r="Y844" t="s">
        <v>40</v>
      </c>
      <c r="Z844">
        <v>3093</v>
      </c>
      <c r="AA844">
        <v>3094</v>
      </c>
      <c r="AB844" t="s">
        <v>40</v>
      </c>
      <c r="AC844" t="s">
        <v>40</v>
      </c>
      <c r="AD844" t="s">
        <v>40</v>
      </c>
      <c r="AE844" t="s">
        <v>40</v>
      </c>
      <c r="AF844">
        <v>133</v>
      </c>
      <c r="AH844">
        <v>2022</v>
      </c>
    </row>
    <row r="845" spans="1:34" x14ac:dyDescent="0.25">
      <c r="A845" t="s">
        <v>36</v>
      </c>
      <c r="B845" t="s">
        <v>1100</v>
      </c>
      <c r="C845" t="s">
        <v>1226</v>
      </c>
      <c r="D845" t="s">
        <v>1226</v>
      </c>
      <c r="E845" t="s">
        <v>40</v>
      </c>
      <c r="F845" t="s">
        <v>40</v>
      </c>
      <c r="G845" t="s">
        <v>51</v>
      </c>
      <c r="H845" t="s">
        <v>56</v>
      </c>
      <c r="I845" t="s">
        <v>40</v>
      </c>
      <c r="J845">
        <v>1</v>
      </c>
      <c r="L845" t="s">
        <v>41</v>
      </c>
      <c r="Q845">
        <v>0</v>
      </c>
      <c r="R845">
        <v>0</v>
      </c>
      <c r="S845">
        <v>0</v>
      </c>
      <c r="T845" s="43">
        <v>1497.7830000000001</v>
      </c>
      <c r="U845" s="43">
        <v>1497.7830000000001</v>
      </c>
      <c r="V845">
        <v>1497783.0000000002</v>
      </c>
      <c r="W845">
        <v>124815.25000000001</v>
      </c>
      <c r="X845" t="s">
        <v>40</v>
      </c>
      <c r="Y845" t="s">
        <v>40</v>
      </c>
      <c r="Z845">
        <v>3093</v>
      </c>
      <c r="AA845">
        <v>3094</v>
      </c>
      <c r="AB845" t="s">
        <v>40</v>
      </c>
      <c r="AC845" t="s">
        <v>40</v>
      </c>
      <c r="AD845" t="s">
        <v>40</v>
      </c>
      <c r="AE845" t="s">
        <v>40</v>
      </c>
      <c r="AF845">
        <v>133</v>
      </c>
      <c r="AH845">
        <v>2022</v>
      </c>
    </row>
    <row r="846" spans="1:34" x14ac:dyDescent="0.25">
      <c r="A846" t="s">
        <v>36</v>
      </c>
      <c r="B846" t="s">
        <v>1100</v>
      </c>
      <c r="C846" t="s">
        <v>1226</v>
      </c>
      <c r="D846" t="s">
        <v>1226</v>
      </c>
      <c r="E846" t="s">
        <v>40</v>
      </c>
      <c r="F846" t="s">
        <v>40</v>
      </c>
      <c r="G846" t="s">
        <v>51</v>
      </c>
      <c r="H846" t="s">
        <v>295</v>
      </c>
      <c r="I846" t="s">
        <v>40</v>
      </c>
      <c r="J846">
        <v>1</v>
      </c>
      <c r="L846" t="s">
        <v>41</v>
      </c>
      <c r="Q846">
        <v>0</v>
      </c>
      <c r="R846">
        <v>0</v>
      </c>
      <c r="S846">
        <v>0</v>
      </c>
      <c r="T846">
        <v>6035</v>
      </c>
      <c r="U846">
        <v>6035</v>
      </c>
      <c r="V846">
        <v>6035000</v>
      </c>
      <c r="W846">
        <v>502916.66666666669</v>
      </c>
      <c r="X846" t="s">
        <v>40</v>
      </c>
      <c r="Y846" t="s">
        <v>40</v>
      </c>
      <c r="Z846">
        <v>3093</v>
      </c>
      <c r="AA846">
        <v>3094</v>
      </c>
      <c r="AB846" t="s">
        <v>40</v>
      </c>
      <c r="AC846" t="s">
        <v>40</v>
      </c>
      <c r="AD846" t="s">
        <v>40</v>
      </c>
      <c r="AE846" t="s">
        <v>40</v>
      </c>
      <c r="AF846">
        <v>133</v>
      </c>
      <c r="AH846">
        <v>2022</v>
      </c>
    </row>
    <row r="847" spans="1:34" x14ac:dyDescent="0.25">
      <c r="A847" t="s">
        <v>36</v>
      </c>
      <c r="B847" t="s">
        <v>1100</v>
      </c>
      <c r="C847" t="s">
        <v>1226</v>
      </c>
      <c r="D847" t="s">
        <v>1226</v>
      </c>
      <c r="E847" t="s">
        <v>40</v>
      </c>
      <c r="G847" t="s">
        <v>51</v>
      </c>
      <c r="H847" t="s">
        <v>1103</v>
      </c>
      <c r="I847" t="s">
        <v>40</v>
      </c>
      <c r="J847">
        <v>1</v>
      </c>
      <c r="L847" t="s">
        <v>41</v>
      </c>
      <c r="R847">
        <v>0</v>
      </c>
      <c r="S847">
        <v>0</v>
      </c>
      <c r="T847">
        <v>1650</v>
      </c>
      <c r="U847">
        <v>1650</v>
      </c>
      <c r="V847">
        <v>1650000</v>
      </c>
      <c r="W847">
        <v>137500</v>
      </c>
      <c r="Z847">
        <v>3093</v>
      </c>
      <c r="AA847">
        <v>3094</v>
      </c>
      <c r="AF847">
        <v>133</v>
      </c>
      <c r="AH847">
        <v>2022</v>
      </c>
    </row>
    <row r="848" spans="1:34" x14ac:dyDescent="0.25">
      <c r="A848" t="s">
        <v>36</v>
      </c>
      <c r="B848" t="s">
        <v>1100</v>
      </c>
      <c r="C848" t="s">
        <v>1226</v>
      </c>
      <c r="D848" t="s">
        <v>1226</v>
      </c>
      <c r="E848" t="s">
        <v>40</v>
      </c>
      <c r="G848" t="s">
        <v>51</v>
      </c>
      <c r="H848" t="s">
        <v>1104</v>
      </c>
      <c r="I848" t="s">
        <v>40</v>
      </c>
      <c r="J848">
        <v>1</v>
      </c>
      <c r="L848" t="s">
        <v>41</v>
      </c>
      <c r="R848">
        <v>0</v>
      </c>
      <c r="S848">
        <v>0</v>
      </c>
      <c r="T848">
        <v>83</v>
      </c>
      <c r="U848">
        <v>83</v>
      </c>
      <c r="V848">
        <v>83000</v>
      </c>
      <c r="W848">
        <v>6916.666666666667</v>
      </c>
      <c r="Z848">
        <v>3093</v>
      </c>
      <c r="AA848">
        <v>3094</v>
      </c>
      <c r="AF848">
        <v>133</v>
      </c>
      <c r="AH848">
        <v>2022</v>
      </c>
    </row>
    <row r="849" spans="1:34" x14ac:dyDescent="0.25">
      <c r="A849" t="s">
        <v>59</v>
      </c>
      <c r="B849" t="s">
        <v>1100</v>
      </c>
      <c r="C849" t="s">
        <v>1226</v>
      </c>
      <c r="D849" t="s">
        <v>1226</v>
      </c>
      <c r="E849" t="s">
        <v>60</v>
      </c>
      <c r="F849" t="s">
        <v>40</v>
      </c>
      <c r="G849" t="s">
        <v>51</v>
      </c>
      <c r="H849" t="s">
        <v>172</v>
      </c>
      <c r="I849" t="s">
        <v>40</v>
      </c>
      <c r="J849">
        <v>1</v>
      </c>
      <c r="L849" t="s">
        <v>41</v>
      </c>
      <c r="M849" t="s">
        <v>40</v>
      </c>
      <c r="O849">
        <v>3</v>
      </c>
      <c r="P849">
        <v>60</v>
      </c>
      <c r="Q849" s="20">
        <v>75.47157</v>
      </c>
      <c r="R849">
        <v>3</v>
      </c>
      <c r="S849">
        <v>226.41471000000001</v>
      </c>
      <c r="T849">
        <v>0</v>
      </c>
      <c r="U849">
        <v>226.41471000000001</v>
      </c>
      <c r="V849">
        <v>226414.71000000002</v>
      </c>
      <c r="W849">
        <v>18867.892500000002</v>
      </c>
      <c r="X849" t="s">
        <v>40</v>
      </c>
      <c r="Y849" t="s">
        <v>40</v>
      </c>
      <c r="Z849">
        <v>3093</v>
      </c>
      <c r="AA849">
        <v>3094</v>
      </c>
      <c r="AB849" t="s">
        <v>40</v>
      </c>
      <c r="AC849" t="s">
        <v>40</v>
      </c>
      <c r="AD849" t="s">
        <v>40</v>
      </c>
      <c r="AE849" t="s">
        <v>40</v>
      </c>
      <c r="AF849">
        <v>133</v>
      </c>
      <c r="AH849">
        <v>2022</v>
      </c>
    </row>
    <row r="850" spans="1:34" x14ac:dyDescent="0.25">
      <c r="A850" t="s">
        <v>59</v>
      </c>
      <c r="B850" t="s">
        <v>1100</v>
      </c>
      <c r="C850" t="s">
        <v>1226</v>
      </c>
      <c r="D850" t="s">
        <v>1226</v>
      </c>
      <c r="E850" t="s">
        <v>60</v>
      </c>
      <c r="G850" t="s">
        <v>51</v>
      </c>
      <c r="H850" t="s">
        <v>174</v>
      </c>
      <c r="I850" t="s">
        <v>40</v>
      </c>
      <c r="J850">
        <v>1</v>
      </c>
      <c r="L850" t="s">
        <v>41</v>
      </c>
      <c r="O850">
        <v>0</v>
      </c>
      <c r="P850">
        <v>60</v>
      </c>
      <c r="Q850">
        <v>113.53</v>
      </c>
      <c r="R850">
        <v>0</v>
      </c>
      <c r="S850">
        <v>0</v>
      </c>
      <c r="U850">
        <v>0</v>
      </c>
      <c r="V850">
        <v>0</v>
      </c>
      <c r="W850">
        <v>0</v>
      </c>
      <c r="Z850">
        <v>3093</v>
      </c>
      <c r="AA850">
        <v>3094</v>
      </c>
      <c r="AF850">
        <v>133</v>
      </c>
      <c r="AH850">
        <v>2022</v>
      </c>
    </row>
    <row r="851" spans="1:34" x14ac:dyDescent="0.25">
      <c r="A851" t="s">
        <v>59</v>
      </c>
      <c r="B851" t="s">
        <v>1100</v>
      </c>
      <c r="C851" t="s">
        <v>1226</v>
      </c>
      <c r="D851" t="s">
        <v>1226</v>
      </c>
      <c r="E851" t="s">
        <v>60</v>
      </c>
      <c r="F851" t="s">
        <v>40</v>
      </c>
      <c r="G851" t="s">
        <v>51</v>
      </c>
      <c r="H851" t="s">
        <v>513</v>
      </c>
      <c r="I851" t="s">
        <v>40</v>
      </c>
      <c r="J851">
        <v>1</v>
      </c>
      <c r="L851" t="s">
        <v>41</v>
      </c>
      <c r="R851">
        <v>0</v>
      </c>
      <c r="S851">
        <v>0</v>
      </c>
      <c r="T851">
        <v>18088</v>
      </c>
      <c r="U851">
        <v>18088</v>
      </c>
      <c r="V851">
        <v>18088000</v>
      </c>
      <c r="W851">
        <v>1507333.3333333333</v>
      </c>
      <c r="X851" t="s">
        <v>40</v>
      </c>
      <c r="Y851" t="s">
        <v>40</v>
      </c>
      <c r="Z851">
        <v>3093</v>
      </c>
      <c r="AA851">
        <v>3094</v>
      </c>
      <c r="AB851" t="s">
        <v>40</v>
      </c>
      <c r="AC851" t="s">
        <v>40</v>
      </c>
      <c r="AD851" t="s">
        <v>40</v>
      </c>
      <c r="AE851" t="s">
        <v>40</v>
      </c>
      <c r="AF851">
        <v>133</v>
      </c>
      <c r="AH851">
        <v>2022</v>
      </c>
    </row>
    <row r="852" spans="1:34" x14ac:dyDescent="0.25">
      <c r="A852" t="s">
        <v>59</v>
      </c>
      <c r="B852" t="s">
        <v>1100</v>
      </c>
      <c r="C852" t="s">
        <v>1226</v>
      </c>
      <c r="D852" t="s">
        <v>1227</v>
      </c>
      <c r="E852" t="s">
        <v>60</v>
      </c>
      <c r="F852" t="s">
        <v>40</v>
      </c>
      <c r="G852" t="s">
        <v>51</v>
      </c>
      <c r="H852" t="s">
        <v>1228</v>
      </c>
      <c r="I852" t="s">
        <v>40</v>
      </c>
      <c r="J852">
        <v>1</v>
      </c>
      <c r="L852" t="s">
        <v>124</v>
      </c>
      <c r="M852" t="s">
        <v>63</v>
      </c>
      <c r="N852">
        <v>5</v>
      </c>
      <c r="O852">
        <v>98</v>
      </c>
      <c r="P852">
        <v>7.5</v>
      </c>
      <c r="Q852" s="20">
        <v>76.969239999999999</v>
      </c>
      <c r="R852">
        <v>12.25</v>
      </c>
      <c r="S852">
        <v>942.87319000000002</v>
      </c>
      <c r="T852">
        <v>0</v>
      </c>
      <c r="U852">
        <v>942.87319000000002</v>
      </c>
      <c r="V852">
        <v>942873.19000000006</v>
      </c>
      <c r="W852">
        <v>78572.765833333338</v>
      </c>
      <c r="X852" t="s">
        <v>40</v>
      </c>
      <c r="Y852" t="s">
        <v>40</v>
      </c>
      <c r="Z852">
        <v>3093</v>
      </c>
      <c r="AA852">
        <v>3094</v>
      </c>
      <c r="AB852" t="s">
        <v>40</v>
      </c>
      <c r="AC852" t="s">
        <v>40</v>
      </c>
      <c r="AD852" t="s">
        <v>40</v>
      </c>
      <c r="AE852" t="s">
        <v>40</v>
      </c>
      <c r="AF852">
        <v>133</v>
      </c>
      <c r="AH852">
        <v>2022</v>
      </c>
    </row>
    <row r="853" spans="1:34" x14ac:dyDescent="0.25">
      <c r="A853" t="s">
        <v>59</v>
      </c>
      <c r="B853" t="s">
        <v>1100</v>
      </c>
      <c r="C853" t="s">
        <v>1226</v>
      </c>
      <c r="D853" t="s">
        <v>1227</v>
      </c>
      <c r="E853" t="s">
        <v>60</v>
      </c>
      <c r="F853" t="s">
        <v>40</v>
      </c>
      <c r="G853" t="s">
        <v>51</v>
      </c>
      <c r="H853" t="s">
        <v>1228</v>
      </c>
      <c r="I853" t="s">
        <v>40</v>
      </c>
      <c r="J853">
        <v>1</v>
      </c>
      <c r="L853" t="s">
        <v>124</v>
      </c>
      <c r="M853" t="s">
        <v>76</v>
      </c>
      <c r="N853">
        <v>5</v>
      </c>
      <c r="O853">
        <v>98</v>
      </c>
      <c r="P853">
        <v>7.5</v>
      </c>
      <c r="Q853" s="20">
        <v>76.969239999999999</v>
      </c>
      <c r="R853">
        <v>12.25</v>
      </c>
      <c r="S853">
        <v>942.87319000000002</v>
      </c>
      <c r="T853">
        <v>0</v>
      </c>
      <c r="U853">
        <v>942.87319000000002</v>
      </c>
      <c r="V853">
        <v>942873.19000000006</v>
      </c>
      <c r="W853">
        <v>78572.765833333338</v>
      </c>
      <c r="X853" t="s">
        <v>40</v>
      </c>
      <c r="Y853" t="s">
        <v>40</v>
      </c>
      <c r="Z853">
        <v>3093</v>
      </c>
      <c r="AA853">
        <v>3094</v>
      </c>
      <c r="AB853" t="s">
        <v>40</v>
      </c>
      <c r="AC853" t="s">
        <v>40</v>
      </c>
      <c r="AD853" t="s">
        <v>40</v>
      </c>
      <c r="AE853" t="s">
        <v>40</v>
      </c>
      <c r="AF853">
        <v>133</v>
      </c>
      <c r="AH853">
        <v>2022</v>
      </c>
    </row>
    <row r="854" spans="1:34" x14ac:dyDescent="0.25">
      <c r="A854" t="s">
        <v>59</v>
      </c>
      <c r="B854" t="s">
        <v>1100</v>
      </c>
      <c r="C854" t="s">
        <v>1226</v>
      </c>
      <c r="D854" t="s">
        <v>1227</v>
      </c>
      <c r="E854" t="s">
        <v>60</v>
      </c>
      <c r="G854" t="s">
        <v>51</v>
      </c>
      <c r="H854" t="s">
        <v>1230</v>
      </c>
      <c r="I854" t="s">
        <v>1231</v>
      </c>
      <c r="J854">
        <v>1</v>
      </c>
      <c r="L854" t="s">
        <v>62</v>
      </c>
      <c r="M854" t="s">
        <v>63</v>
      </c>
      <c r="N854">
        <v>1</v>
      </c>
      <c r="O854">
        <v>124</v>
      </c>
      <c r="P854">
        <v>16.5</v>
      </c>
      <c r="Q854" s="20">
        <v>76.969239999999999</v>
      </c>
      <c r="R854">
        <v>34.1</v>
      </c>
      <c r="S854">
        <v>2624.6510840000001</v>
      </c>
      <c r="U854">
        <v>2624.6510840000001</v>
      </c>
      <c r="V854">
        <v>2624651.0840000003</v>
      </c>
      <c r="W854">
        <v>218720.9236666667</v>
      </c>
      <c r="Z854">
        <v>3093</v>
      </c>
      <c r="AA854">
        <v>3094</v>
      </c>
      <c r="AF854">
        <v>133</v>
      </c>
      <c r="AH854">
        <v>2022</v>
      </c>
    </row>
    <row r="855" spans="1:34" x14ac:dyDescent="0.25">
      <c r="A855" t="s">
        <v>59</v>
      </c>
      <c r="B855" t="s">
        <v>1100</v>
      </c>
      <c r="C855" t="s">
        <v>1226</v>
      </c>
      <c r="D855" t="s">
        <v>1227</v>
      </c>
      <c r="E855" t="s">
        <v>60</v>
      </c>
      <c r="F855" t="s">
        <v>40</v>
      </c>
      <c r="G855" t="s">
        <v>51</v>
      </c>
      <c r="H855" t="s">
        <v>1230</v>
      </c>
      <c r="I855" t="s">
        <v>1231</v>
      </c>
      <c r="J855">
        <v>1</v>
      </c>
      <c r="L855" t="s">
        <v>62</v>
      </c>
      <c r="M855" t="s">
        <v>76</v>
      </c>
      <c r="N855">
        <v>1</v>
      </c>
      <c r="O855">
        <v>124</v>
      </c>
      <c r="P855">
        <v>16.5</v>
      </c>
      <c r="Q855" s="20">
        <v>76.969239999999999</v>
      </c>
      <c r="R855">
        <v>34.1</v>
      </c>
      <c r="S855">
        <v>2624.6510840000001</v>
      </c>
      <c r="U855">
        <v>2624.6510840000001</v>
      </c>
      <c r="V855">
        <v>2624651.0840000003</v>
      </c>
      <c r="W855">
        <v>218720.9236666667</v>
      </c>
      <c r="X855" t="s">
        <v>40</v>
      </c>
      <c r="Y855" t="s">
        <v>40</v>
      </c>
      <c r="Z855">
        <v>3093</v>
      </c>
      <c r="AA855">
        <v>3094</v>
      </c>
      <c r="AB855" t="s">
        <v>40</v>
      </c>
      <c r="AC855" t="s">
        <v>40</v>
      </c>
      <c r="AD855" t="s">
        <v>40</v>
      </c>
      <c r="AE855" t="s">
        <v>40</v>
      </c>
      <c r="AF855">
        <v>133</v>
      </c>
      <c r="AH855">
        <v>2022</v>
      </c>
    </row>
    <row r="856" spans="1:34" x14ac:dyDescent="0.25">
      <c r="A856" t="s">
        <v>59</v>
      </c>
      <c r="B856" t="s">
        <v>1100</v>
      </c>
      <c r="C856" t="s">
        <v>1226</v>
      </c>
      <c r="D856" t="s">
        <v>1227</v>
      </c>
      <c r="E856" t="s">
        <v>60</v>
      </c>
      <c r="F856" t="s">
        <v>40</v>
      </c>
      <c r="G856" t="s">
        <v>51</v>
      </c>
      <c r="H856" t="s">
        <v>443</v>
      </c>
      <c r="I856" t="s">
        <v>1232</v>
      </c>
      <c r="J856">
        <v>1</v>
      </c>
      <c r="L856" t="s">
        <v>62</v>
      </c>
      <c r="M856" t="s">
        <v>63</v>
      </c>
      <c r="N856">
        <v>2</v>
      </c>
      <c r="O856">
        <v>120</v>
      </c>
      <c r="P856">
        <v>6</v>
      </c>
      <c r="Q856" s="20">
        <v>76.969239999999999</v>
      </c>
      <c r="R856">
        <v>12</v>
      </c>
      <c r="S856">
        <v>923.63087999999993</v>
      </c>
      <c r="T856">
        <v>0</v>
      </c>
      <c r="U856">
        <v>923.63087999999993</v>
      </c>
      <c r="V856">
        <v>923630.87999999989</v>
      </c>
      <c r="W856">
        <v>76969.239999999991</v>
      </c>
      <c r="X856" t="s">
        <v>40</v>
      </c>
      <c r="Y856" t="s">
        <v>40</v>
      </c>
      <c r="Z856">
        <v>3093</v>
      </c>
      <c r="AA856">
        <v>3094</v>
      </c>
      <c r="AB856" t="s">
        <v>40</v>
      </c>
      <c r="AC856" t="s">
        <v>40</v>
      </c>
      <c r="AD856" t="s">
        <v>40</v>
      </c>
      <c r="AE856" t="s">
        <v>40</v>
      </c>
      <c r="AF856">
        <v>133</v>
      </c>
      <c r="AH856">
        <v>2022</v>
      </c>
    </row>
    <row r="857" spans="1:34" x14ac:dyDescent="0.25">
      <c r="A857" t="s">
        <v>59</v>
      </c>
      <c r="B857" t="s">
        <v>1100</v>
      </c>
      <c r="C857" t="s">
        <v>1226</v>
      </c>
      <c r="D857" t="s">
        <v>1227</v>
      </c>
      <c r="E857" t="s">
        <v>60</v>
      </c>
      <c r="F857" t="s">
        <v>40</v>
      </c>
      <c r="G857" t="s">
        <v>51</v>
      </c>
      <c r="H857" t="s">
        <v>443</v>
      </c>
      <c r="I857" t="s">
        <v>1232</v>
      </c>
      <c r="J857">
        <v>1</v>
      </c>
      <c r="L857" t="s">
        <v>62</v>
      </c>
      <c r="M857" t="s">
        <v>76</v>
      </c>
      <c r="N857">
        <v>2</v>
      </c>
      <c r="O857">
        <v>120</v>
      </c>
      <c r="P857">
        <v>6</v>
      </c>
      <c r="Q857" s="20">
        <v>76.969239999999999</v>
      </c>
      <c r="R857">
        <v>12</v>
      </c>
      <c r="S857">
        <v>923.63087999999993</v>
      </c>
      <c r="T857">
        <v>0</v>
      </c>
      <c r="U857">
        <v>923.63087999999993</v>
      </c>
      <c r="V857">
        <v>923630.87999999989</v>
      </c>
      <c r="W857">
        <v>76969.239999999991</v>
      </c>
      <c r="X857" t="s">
        <v>40</v>
      </c>
      <c r="Y857" t="s">
        <v>40</v>
      </c>
      <c r="Z857">
        <v>3093</v>
      </c>
      <c r="AA857">
        <v>3094</v>
      </c>
      <c r="AB857" t="s">
        <v>40</v>
      </c>
      <c r="AC857" t="s">
        <v>40</v>
      </c>
      <c r="AD857" t="s">
        <v>40</v>
      </c>
      <c r="AE857" t="s">
        <v>40</v>
      </c>
      <c r="AF857">
        <v>133</v>
      </c>
      <c r="AH857">
        <v>2022</v>
      </c>
    </row>
    <row r="858" spans="1:34" x14ac:dyDescent="0.25">
      <c r="A858" t="s">
        <v>59</v>
      </c>
      <c r="B858" t="s">
        <v>1100</v>
      </c>
      <c r="C858" t="s">
        <v>1226</v>
      </c>
      <c r="D858" t="s">
        <v>1227</v>
      </c>
      <c r="E858" t="s">
        <v>60</v>
      </c>
      <c r="G858" t="s">
        <v>51</v>
      </c>
      <c r="H858" t="s">
        <v>1233</v>
      </c>
      <c r="I858" t="s">
        <v>1234</v>
      </c>
      <c r="J858">
        <v>1</v>
      </c>
      <c r="L858" t="s">
        <v>62</v>
      </c>
      <c r="M858" t="s">
        <v>63</v>
      </c>
      <c r="N858">
        <v>2</v>
      </c>
      <c r="O858">
        <v>120</v>
      </c>
      <c r="P858">
        <v>24</v>
      </c>
      <c r="Q858" s="20">
        <v>76.969239999999999</v>
      </c>
      <c r="R858">
        <v>48</v>
      </c>
      <c r="S858">
        <v>3694.5235199999997</v>
      </c>
      <c r="U858">
        <v>3694.5235199999997</v>
      </c>
      <c r="V858">
        <v>3694523.5199999996</v>
      </c>
      <c r="W858">
        <v>307876.95999999996</v>
      </c>
      <c r="Z858">
        <v>3093</v>
      </c>
      <c r="AA858">
        <v>3094</v>
      </c>
      <c r="AF858">
        <v>133</v>
      </c>
      <c r="AH858">
        <v>2022</v>
      </c>
    </row>
    <row r="859" spans="1:34" x14ac:dyDescent="0.25">
      <c r="A859" t="s">
        <v>59</v>
      </c>
      <c r="B859" t="s">
        <v>1100</v>
      </c>
      <c r="C859" t="s">
        <v>1226</v>
      </c>
      <c r="D859" t="s">
        <v>1227</v>
      </c>
      <c r="E859" t="s">
        <v>60</v>
      </c>
      <c r="G859" t="s">
        <v>51</v>
      </c>
      <c r="H859" t="s">
        <v>1233</v>
      </c>
      <c r="I859" t="s">
        <v>1234</v>
      </c>
      <c r="J859">
        <v>1</v>
      </c>
      <c r="L859" t="s">
        <v>62</v>
      </c>
      <c r="M859" t="s">
        <v>76</v>
      </c>
      <c r="N859">
        <v>2</v>
      </c>
      <c r="O859">
        <v>120</v>
      </c>
      <c r="P859">
        <v>24</v>
      </c>
      <c r="Q859" s="20">
        <v>76.969239999999999</v>
      </c>
      <c r="R859">
        <v>48</v>
      </c>
      <c r="S859">
        <v>3694.5235199999997</v>
      </c>
      <c r="U859">
        <v>3694.5235199999997</v>
      </c>
      <c r="V859">
        <v>3694523.5199999996</v>
      </c>
      <c r="W859">
        <v>307876.95999999996</v>
      </c>
      <c r="Z859">
        <v>3093</v>
      </c>
      <c r="AA859">
        <v>3094</v>
      </c>
      <c r="AF859">
        <v>133</v>
      </c>
      <c r="AH859">
        <v>2022</v>
      </c>
    </row>
    <row r="860" spans="1:34" x14ac:dyDescent="0.25">
      <c r="A860" t="s">
        <v>59</v>
      </c>
      <c r="B860" t="s">
        <v>1100</v>
      </c>
      <c r="C860" t="s">
        <v>1226</v>
      </c>
      <c r="D860" t="s">
        <v>1227</v>
      </c>
      <c r="E860" t="s">
        <v>60</v>
      </c>
      <c r="G860" t="s">
        <v>51</v>
      </c>
      <c r="H860" t="s">
        <v>1235</v>
      </c>
      <c r="I860" t="s">
        <v>1236</v>
      </c>
      <c r="J860">
        <v>1</v>
      </c>
      <c r="L860" t="s">
        <v>62</v>
      </c>
      <c r="M860" t="s">
        <v>63</v>
      </c>
      <c r="N860">
        <v>3</v>
      </c>
      <c r="O860">
        <v>112</v>
      </c>
      <c r="P860">
        <v>30</v>
      </c>
      <c r="Q860" s="20">
        <v>76.969239999999999</v>
      </c>
      <c r="R860">
        <v>56</v>
      </c>
      <c r="S860">
        <v>4310.2774399999998</v>
      </c>
      <c r="U860">
        <v>4310.2774399999998</v>
      </c>
      <c r="V860">
        <v>4310277.4399999995</v>
      </c>
      <c r="W860">
        <v>359189.78666666662</v>
      </c>
      <c r="Z860">
        <v>3093</v>
      </c>
      <c r="AA860">
        <v>3094</v>
      </c>
      <c r="AF860">
        <v>133</v>
      </c>
      <c r="AH860">
        <v>2022</v>
      </c>
    </row>
    <row r="861" spans="1:34" x14ac:dyDescent="0.25">
      <c r="A861" t="s">
        <v>59</v>
      </c>
      <c r="B861" t="s">
        <v>1100</v>
      </c>
      <c r="C861" t="s">
        <v>1226</v>
      </c>
      <c r="D861" t="s">
        <v>1227</v>
      </c>
      <c r="E861" t="s">
        <v>60</v>
      </c>
      <c r="G861" t="s">
        <v>51</v>
      </c>
      <c r="H861" t="s">
        <v>1235</v>
      </c>
      <c r="I861" t="s">
        <v>1236</v>
      </c>
      <c r="J861">
        <v>1</v>
      </c>
      <c r="L861" t="s">
        <v>62</v>
      </c>
      <c r="M861" t="s">
        <v>76</v>
      </c>
      <c r="N861">
        <v>3</v>
      </c>
      <c r="O861">
        <v>112</v>
      </c>
      <c r="P861">
        <v>30</v>
      </c>
      <c r="Q861" s="20">
        <v>76.969239999999999</v>
      </c>
      <c r="R861">
        <v>56</v>
      </c>
      <c r="S861">
        <v>4310.2774399999998</v>
      </c>
      <c r="U861">
        <v>4310.2774399999998</v>
      </c>
      <c r="V861">
        <v>4310277.4399999995</v>
      </c>
      <c r="W861">
        <v>359189.78666666662</v>
      </c>
      <c r="Z861">
        <v>3093</v>
      </c>
      <c r="AA861">
        <v>3094</v>
      </c>
      <c r="AF861">
        <v>133</v>
      </c>
      <c r="AH861">
        <v>2022</v>
      </c>
    </row>
    <row r="862" spans="1:34" x14ac:dyDescent="0.25">
      <c r="A862" t="s">
        <v>59</v>
      </c>
      <c r="B862" t="s">
        <v>1100</v>
      </c>
      <c r="C862" t="s">
        <v>1226</v>
      </c>
      <c r="D862" t="s">
        <v>1227</v>
      </c>
      <c r="E862" t="s">
        <v>60</v>
      </c>
      <c r="G862" t="s">
        <v>51</v>
      </c>
      <c r="H862" t="s">
        <v>1237</v>
      </c>
      <c r="I862" t="s">
        <v>1238</v>
      </c>
      <c r="J862">
        <v>1</v>
      </c>
      <c r="L862" t="s">
        <v>62</v>
      </c>
      <c r="M862" t="s">
        <v>63</v>
      </c>
      <c r="N862">
        <v>4</v>
      </c>
      <c r="O862">
        <v>98</v>
      </c>
      <c r="P862">
        <v>12</v>
      </c>
      <c r="Q862" s="20">
        <v>76.969239999999999</v>
      </c>
      <c r="R862">
        <v>19.600000000000001</v>
      </c>
      <c r="S862">
        <v>1508.5971040000002</v>
      </c>
      <c r="U862">
        <v>1508.5971040000002</v>
      </c>
      <c r="V862">
        <v>1508597.1040000003</v>
      </c>
      <c r="W862">
        <v>125716.42533333336</v>
      </c>
      <c r="Z862">
        <v>3093</v>
      </c>
      <c r="AA862">
        <v>3094</v>
      </c>
      <c r="AF862">
        <v>133</v>
      </c>
      <c r="AH862">
        <v>2022</v>
      </c>
    </row>
    <row r="863" spans="1:34" x14ac:dyDescent="0.25">
      <c r="A863" t="s">
        <v>59</v>
      </c>
      <c r="B863" t="s">
        <v>1100</v>
      </c>
      <c r="C863" t="s">
        <v>1226</v>
      </c>
      <c r="D863" t="s">
        <v>1227</v>
      </c>
      <c r="E863" t="s">
        <v>60</v>
      </c>
      <c r="G863" t="s">
        <v>51</v>
      </c>
      <c r="H863" t="s">
        <v>1237</v>
      </c>
      <c r="I863" t="s">
        <v>1238</v>
      </c>
      <c r="J863">
        <v>1</v>
      </c>
      <c r="L863" t="s">
        <v>62</v>
      </c>
      <c r="M863" t="s">
        <v>76</v>
      </c>
      <c r="N863">
        <v>4</v>
      </c>
      <c r="O863">
        <v>106</v>
      </c>
      <c r="P863">
        <v>12</v>
      </c>
      <c r="Q863" s="20">
        <v>76.969239999999999</v>
      </c>
      <c r="R863">
        <v>21.2</v>
      </c>
      <c r="S863">
        <v>1631.7478879999999</v>
      </c>
      <c r="U863">
        <v>1631.7478879999999</v>
      </c>
      <c r="V863">
        <v>1631747.8879999998</v>
      </c>
      <c r="W863">
        <v>135978.99066666665</v>
      </c>
      <c r="Z863">
        <v>3093</v>
      </c>
      <c r="AA863">
        <v>3094</v>
      </c>
      <c r="AF863">
        <v>133</v>
      </c>
      <c r="AH863">
        <v>2022</v>
      </c>
    </row>
    <row r="864" spans="1:34" x14ac:dyDescent="0.25">
      <c r="A864" t="s">
        <v>59</v>
      </c>
      <c r="B864" t="s">
        <v>1100</v>
      </c>
      <c r="C864" t="s">
        <v>1226</v>
      </c>
      <c r="D864" t="s">
        <v>1227</v>
      </c>
      <c r="E864" t="s">
        <v>60</v>
      </c>
      <c r="G864" t="s">
        <v>51</v>
      </c>
      <c r="H864" t="s">
        <v>1239</v>
      </c>
      <c r="I864" t="s">
        <v>1240</v>
      </c>
      <c r="J864">
        <v>1</v>
      </c>
      <c r="L864" t="s">
        <v>62</v>
      </c>
      <c r="M864" t="s">
        <v>63</v>
      </c>
      <c r="N864">
        <v>4</v>
      </c>
      <c r="O864">
        <v>98</v>
      </c>
      <c r="P864">
        <v>13.5</v>
      </c>
      <c r="Q864" s="20">
        <v>76.969239999999999</v>
      </c>
      <c r="R864">
        <v>22.05</v>
      </c>
      <c r="S864">
        <v>1697.171742</v>
      </c>
      <c r="U864">
        <v>1697.171742</v>
      </c>
      <c r="V864">
        <v>1697171.7420000001</v>
      </c>
      <c r="W864">
        <v>141430.9785</v>
      </c>
      <c r="Z864">
        <v>3093</v>
      </c>
      <c r="AA864">
        <v>3094</v>
      </c>
      <c r="AF864">
        <v>133</v>
      </c>
      <c r="AH864">
        <v>2022</v>
      </c>
    </row>
    <row r="865" spans="1:34" x14ac:dyDescent="0.25">
      <c r="A865" t="s">
        <v>59</v>
      </c>
      <c r="B865" t="s">
        <v>1100</v>
      </c>
      <c r="C865" t="s">
        <v>1226</v>
      </c>
      <c r="D865" t="s">
        <v>1227</v>
      </c>
      <c r="E865" t="s">
        <v>60</v>
      </c>
      <c r="G865" t="s">
        <v>51</v>
      </c>
      <c r="H865" t="s">
        <v>1241</v>
      </c>
      <c r="I865" t="s">
        <v>1240</v>
      </c>
      <c r="J865">
        <v>1</v>
      </c>
      <c r="L865" t="s">
        <v>62</v>
      </c>
      <c r="M865" t="s">
        <v>76</v>
      </c>
      <c r="N865">
        <v>4</v>
      </c>
      <c r="O865">
        <v>106</v>
      </c>
      <c r="P865">
        <v>13.5</v>
      </c>
      <c r="Q865" s="20">
        <v>76.969239999999999</v>
      </c>
      <c r="R865">
        <v>23.85</v>
      </c>
      <c r="S865">
        <v>1835.7163740000001</v>
      </c>
      <c r="U865">
        <v>1835.7163740000001</v>
      </c>
      <c r="V865">
        <v>1835716.3740000001</v>
      </c>
      <c r="W865">
        <v>152976.3645</v>
      </c>
      <c r="Z865">
        <v>3093</v>
      </c>
      <c r="AA865">
        <v>3094</v>
      </c>
      <c r="AF865">
        <v>133</v>
      </c>
      <c r="AH865">
        <v>2022</v>
      </c>
    </row>
    <row r="866" spans="1:34" x14ac:dyDescent="0.25">
      <c r="A866" t="s">
        <v>59</v>
      </c>
      <c r="B866" t="s">
        <v>1100</v>
      </c>
      <c r="C866" t="s">
        <v>1226</v>
      </c>
      <c r="D866" t="s">
        <v>1227</v>
      </c>
      <c r="E866" t="s">
        <v>60</v>
      </c>
      <c r="G866" t="s">
        <v>51</v>
      </c>
      <c r="H866" t="s">
        <v>1242</v>
      </c>
      <c r="I866" t="s">
        <v>1243</v>
      </c>
      <c r="J866">
        <v>1</v>
      </c>
      <c r="L866" t="s">
        <v>62</v>
      </c>
      <c r="M866" t="s">
        <v>63</v>
      </c>
      <c r="N866">
        <v>5</v>
      </c>
      <c r="O866">
        <v>98</v>
      </c>
      <c r="P866">
        <v>16.5</v>
      </c>
      <c r="Q866" s="20">
        <v>76.969239999999999</v>
      </c>
      <c r="R866">
        <v>26.95</v>
      </c>
      <c r="S866">
        <v>2074.3210180000001</v>
      </c>
      <c r="U866">
        <v>2074.3210180000001</v>
      </c>
      <c r="V866">
        <v>2074321.0180000002</v>
      </c>
      <c r="W866">
        <v>172860.08483333336</v>
      </c>
      <c r="Z866">
        <v>3093</v>
      </c>
      <c r="AA866">
        <v>3094</v>
      </c>
      <c r="AF866">
        <v>133</v>
      </c>
      <c r="AH866">
        <v>2022</v>
      </c>
    </row>
    <row r="867" spans="1:34" x14ac:dyDescent="0.25">
      <c r="A867" t="s">
        <v>59</v>
      </c>
      <c r="B867" t="s">
        <v>1100</v>
      </c>
      <c r="C867" t="s">
        <v>1226</v>
      </c>
      <c r="D867" t="s">
        <v>1227</v>
      </c>
      <c r="E867" t="s">
        <v>60</v>
      </c>
      <c r="G867" t="s">
        <v>51</v>
      </c>
      <c r="H867" t="s">
        <v>1242</v>
      </c>
      <c r="I867" t="s">
        <v>1243</v>
      </c>
      <c r="J867">
        <v>1</v>
      </c>
      <c r="L867" t="s">
        <v>62</v>
      </c>
      <c r="M867" t="s">
        <v>76</v>
      </c>
      <c r="N867">
        <v>5</v>
      </c>
      <c r="O867">
        <v>98</v>
      </c>
      <c r="P867">
        <v>16.5</v>
      </c>
      <c r="Q867" s="20">
        <v>76.969239999999999</v>
      </c>
      <c r="R867">
        <v>26.95</v>
      </c>
      <c r="S867">
        <v>2074.3210180000001</v>
      </c>
      <c r="U867">
        <v>2074.3210180000001</v>
      </c>
      <c r="V867">
        <v>2074321.0180000002</v>
      </c>
      <c r="W867">
        <v>172860.08483333336</v>
      </c>
      <c r="Z867">
        <v>3093</v>
      </c>
      <c r="AA867">
        <v>3094</v>
      </c>
      <c r="AF867">
        <v>133</v>
      </c>
      <c r="AH867">
        <v>2022</v>
      </c>
    </row>
    <row r="868" spans="1:34" x14ac:dyDescent="0.25">
      <c r="A868" t="s">
        <v>59</v>
      </c>
      <c r="B868" t="s">
        <v>1100</v>
      </c>
      <c r="C868" t="s">
        <v>1226</v>
      </c>
      <c r="D868" t="s">
        <v>1227</v>
      </c>
      <c r="E868" t="s">
        <v>60</v>
      </c>
      <c r="G868" t="s">
        <v>51</v>
      </c>
      <c r="H868" t="s">
        <v>1244</v>
      </c>
      <c r="I868" t="s">
        <v>1245</v>
      </c>
      <c r="J868">
        <v>1</v>
      </c>
      <c r="L868" t="s">
        <v>62</v>
      </c>
      <c r="M868" t="s">
        <v>63</v>
      </c>
      <c r="N868">
        <v>5</v>
      </c>
      <c r="O868">
        <v>98</v>
      </c>
      <c r="P868">
        <v>6</v>
      </c>
      <c r="Q868" s="20">
        <v>76.969239999999999</v>
      </c>
      <c r="R868">
        <v>9.8000000000000007</v>
      </c>
      <c r="S868">
        <v>754.29855200000009</v>
      </c>
      <c r="U868">
        <v>754.29855200000009</v>
      </c>
      <c r="V868">
        <v>754298.55200000014</v>
      </c>
      <c r="W868">
        <v>62858.212666666681</v>
      </c>
      <c r="Z868">
        <v>3093</v>
      </c>
      <c r="AA868">
        <v>3094</v>
      </c>
      <c r="AF868">
        <v>133</v>
      </c>
      <c r="AH868">
        <v>2022</v>
      </c>
    </row>
    <row r="869" spans="1:34" x14ac:dyDescent="0.25">
      <c r="A869" t="s">
        <v>59</v>
      </c>
      <c r="B869" t="s">
        <v>1100</v>
      </c>
      <c r="C869" t="s">
        <v>1226</v>
      </c>
      <c r="D869" t="s">
        <v>1227</v>
      </c>
      <c r="E869" t="s">
        <v>60</v>
      </c>
      <c r="G869" t="s">
        <v>51</v>
      </c>
      <c r="H869" t="s">
        <v>1244</v>
      </c>
      <c r="I869" t="s">
        <v>1245</v>
      </c>
      <c r="J869">
        <v>1</v>
      </c>
      <c r="L869" t="s">
        <v>62</v>
      </c>
      <c r="M869" t="s">
        <v>76</v>
      </c>
      <c r="N869">
        <v>5</v>
      </c>
      <c r="O869">
        <v>98</v>
      </c>
      <c r="P869">
        <v>6</v>
      </c>
      <c r="Q869" s="20">
        <v>76.969239999999999</v>
      </c>
      <c r="R869">
        <v>9.8000000000000007</v>
      </c>
      <c r="S869">
        <v>754.29855200000009</v>
      </c>
      <c r="U869">
        <v>754.29855200000009</v>
      </c>
      <c r="V869">
        <v>754298.55200000014</v>
      </c>
      <c r="W869">
        <v>62858.212666666681</v>
      </c>
      <c r="Z869">
        <v>3093</v>
      </c>
      <c r="AA869">
        <v>3094</v>
      </c>
      <c r="AF869">
        <v>133</v>
      </c>
      <c r="AH869">
        <v>2022</v>
      </c>
    </row>
    <row r="870" spans="1:34" x14ac:dyDescent="0.25">
      <c r="A870" t="s">
        <v>59</v>
      </c>
      <c r="B870" t="s">
        <v>1100</v>
      </c>
      <c r="C870" t="s">
        <v>1226</v>
      </c>
      <c r="D870" t="s">
        <v>1227</v>
      </c>
      <c r="E870" t="s">
        <v>60</v>
      </c>
      <c r="G870" t="s">
        <v>51</v>
      </c>
      <c r="H870" t="s">
        <v>1246</v>
      </c>
      <c r="I870" t="s">
        <v>1247</v>
      </c>
      <c r="J870">
        <v>1</v>
      </c>
      <c r="L870" t="s">
        <v>62</v>
      </c>
      <c r="M870" t="s">
        <v>63</v>
      </c>
      <c r="N870">
        <v>6</v>
      </c>
      <c r="O870">
        <v>108</v>
      </c>
      <c r="P870">
        <v>12</v>
      </c>
      <c r="Q870" s="20">
        <v>76.969239999999999</v>
      </c>
      <c r="R870">
        <v>21.6</v>
      </c>
      <c r="S870">
        <v>1662.5355840000002</v>
      </c>
      <c r="U870">
        <v>1662.5355840000002</v>
      </c>
      <c r="V870">
        <v>1662535.5840000003</v>
      </c>
      <c r="W870">
        <v>138544.63200000001</v>
      </c>
      <c r="Z870">
        <v>3093</v>
      </c>
      <c r="AA870">
        <v>3094</v>
      </c>
      <c r="AF870">
        <v>133</v>
      </c>
      <c r="AH870">
        <v>2022</v>
      </c>
    </row>
    <row r="871" spans="1:34" x14ac:dyDescent="0.25">
      <c r="A871" t="s">
        <v>59</v>
      </c>
      <c r="B871" t="s">
        <v>1100</v>
      </c>
      <c r="C871" t="s">
        <v>1226</v>
      </c>
      <c r="D871" t="s">
        <v>1227</v>
      </c>
      <c r="E871" t="s">
        <v>60</v>
      </c>
      <c r="G871" t="s">
        <v>51</v>
      </c>
      <c r="H871" t="s">
        <v>1246</v>
      </c>
      <c r="I871" t="s">
        <v>1247</v>
      </c>
      <c r="J871">
        <v>1</v>
      </c>
      <c r="L871" t="s">
        <v>62</v>
      </c>
      <c r="M871" t="s">
        <v>76</v>
      </c>
      <c r="N871">
        <v>6</v>
      </c>
      <c r="O871">
        <v>96</v>
      </c>
      <c r="P871">
        <v>12</v>
      </c>
      <c r="Q871" s="20">
        <v>76.969239999999999</v>
      </c>
      <c r="R871">
        <v>19.2</v>
      </c>
      <c r="S871">
        <v>1477.8094079999998</v>
      </c>
      <c r="U871">
        <v>1477.8094079999998</v>
      </c>
      <c r="V871">
        <v>1477809.4079999998</v>
      </c>
      <c r="W871">
        <v>123150.78399999999</v>
      </c>
      <c r="Z871">
        <v>3093</v>
      </c>
      <c r="AA871">
        <v>3094</v>
      </c>
      <c r="AF871">
        <v>133</v>
      </c>
      <c r="AH871">
        <v>2022</v>
      </c>
    </row>
    <row r="872" spans="1:34" x14ac:dyDescent="0.25">
      <c r="A872" t="s">
        <v>59</v>
      </c>
      <c r="B872" t="s">
        <v>1100</v>
      </c>
      <c r="C872" t="s">
        <v>1226</v>
      </c>
      <c r="D872" t="s">
        <v>1227</v>
      </c>
      <c r="E872" t="s">
        <v>60</v>
      </c>
      <c r="G872" t="s">
        <v>51</v>
      </c>
      <c r="H872" t="s">
        <v>1248</v>
      </c>
      <c r="I872" t="s">
        <v>1249</v>
      </c>
      <c r="J872">
        <v>1</v>
      </c>
      <c r="L872" t="s">
        <v>62</v>
      </c>
      <c r="M872" t="s">
        <v>63</v>
      </c>
      <c r="N872">
        <v>6</v>
      </c>
      <c r="O872">
        <v>108</v>
      </c>
      <c r="P872">
        <v>15</v>
      </c>
      <c r="Q872" s="20">
        <v>76.969239999999999</v>
      </c>
      <c r="R872">
        <v>27</v>
      </c>
      <c r="S872">
        <v>2078.16948</v>
      </c>
      <c r="U872">
        <v>2078.16948</v>
      </c>
      <c r="V872">
        <v>2078169.48</v>
      </c>
      <c r="W872">
        <v>173180.79</v>
      </c>
      <c r="Z872">
        <v>3093</v>
      </c>
      <c r="AA872">
        <v>3094</v>
      </c>
      <c r="AF872">
        <v>133</v>
      </c>
      <c r="AH872">
        <v>2022</v>
      </c>
    </row>
    <row r="873" spans="1:34" x14ac:dyDescent="0.25">
      <c r="A873" t="s">
        <v>59</v>
      </c>
      <c r="B873" t="s">
        <v>1100</v>
      </c>
      <c r="C873" t="s">
        <v>1226</v>
      </c>
      <c r="D873" t="s">
        <v>1227</v>
      </c>
      <c r="E873" t="s">
        <v>60</v>
      </c>
      <c r="G873" t="s">
        <v>51</v>
      </c>
      <c r="H873" t="s">
        <v>1248</v>
      </c>
      <c r="I873" t="s">
        <v>1249</v>
      </c>
      <c r="J873">
        <v>1</v>
      </c>
      <c r="L873" t="s">
        <v>62</v>
      </c>
      <c r="M873" t="s">
        <v>76</v>
      </c>
      <c r="N873">
        <v>6</v>
      </c>
      <c r="O873">
        <v>96</v>
      </c>
      <c r="P873">
        <v>15</v>
      </c>
      <c r="Q873" s="20">
        <v>76.969239999999999</v>
      </c>
      <c r="R873">
        <v>24</v>
      </c>
      <c r="S873">
        <v>1847.2617599999999</v>
      </c>
      <c r="U873">
        <v>1847.2617599999999</v>
      </c>
      <c r="V873">
        <v>1847261.7599999998</v>
      </c>
      <c r="W873">
        <v>153938.47999999998</v>
      </c>
      <c r="Z873">
        <v>3093</v>
      </c>
      <c r="AA873">
        <v>3094</v>
      </c>
      <c r="AF873">
        <v>133</v>
      </c>
      <c r="AH873">
        <v>2022</v>
      </c>
    </row>
    <row r="874" spans="1:34" x14ac:dyDescent="0.25">
      <c r="A874" t="s">
        <v>59</v>
      </c>
      <c r="B874" t="s">
        <v>1100</v>
      </c>
      <c r="C874" t="s">
        <v>1226</v>
      </c>
      <c r="D874" t="s">
        <v>1227</v>
      </c>
      <c r="E874" t="s">
        <v>60</v>
      </c>
      <c r="F874" t="s">
        <v>40</v>
      </c>
      <c r="G874" t="s">
        <v>87</v>
      </c>
      <c r="H874" t="s">
        <v>1107</v>
      </c>
      <c r="I874" t="s">
        <v>1254</v>
      </c>
      <c r="J874">
        <v>1</v>
      </c>
      <c r="L874" t="s">
        <v>62</v>
      </c>
      <c r="M874" t="s">
        <v>63</v>
      </c>
      <c r="N874">
        <v>1</v>
      </c>
      <c r="O874">
        <v>124</v>
      </c>
      <c r="P874">
        <v>13.5</v>
      </c>
      <c r="Q874" s="20">
        <v>79.969239999999999</v>
      </c>
      <c r="R874">
        <v>27.9</v>
      </c>
      <c r="S874">
        <v>2231.1417959999999</v>
      </c>
      <c r="T874">
        <v>0</v>
      </c>
      <c r="U874">
        <v>2231.1417959999999</v>
      </c>
      <c r="V874">
        <v>2231141.7960000001</v>
      </c>
      <c r="W874">
        <v>185928.48300000001</v>
      </c>
      <c r="X874" t="s">
        <v>1252</v>
      </c>
      <c r="Y874" t="s">
        <v>1255</v>
      </c>
      <c r="Z874">
        <v>3093</v>
      </c>
      <c r="AA874">
        <v>3094</v>
      </c>
      <c r="AB874" t="s">
        <v>40</v>
      </c>
      <c r="AC874" t="s">
        <v>40</v>
      </c>
      <c r="AD874" t="s">
        <v>40</v>
      </c>
      <c r="AE874" t="s">
        <v>40</v>
      </c>
      <c r="AF874">
        <v>133</v>
      </c>
      <c r="AH874">
        <v>2022</v>
      </c>
    </row>
    <row r="875" spans="1:34" x14ac:dyDescent="0.25">
      <c r="A875" t="s">
        <v>59</v>
      </c>
      <c r="B875" t="s">
        <v>1100</v>
      </c>
      <c r="C875" t="s">
        <v>1226</v>
      </c>
      <c r="D875" t="s">
        <v>1227</v>
      </c>
      <c r="E875" t="s">
        <v>60</v>
      </c>
      <c r="F875" t="s">
        <v>40</v>
      </c>
      <c r="G875" t="s">
        <v>87</v>
      </c>
      <c r="H875" t="s">
        <v>1107</v>
      </c>
      <c r="I875" t="s">
        <v>1254</v>
      </c>
      <c r="J875">
        <v>1</v>
      </c>
      <c r="L875" t="s">
        <v>62</v>
      </c>
      <c r="M875" t="s">
        <v>76</v>
      </c>
      <c r="N875">
        <v>1</v>
      </c>
      <c r="O875">
        <v>124</v>
      </c>
      <c r="P875">
        <v>13.5</v>
      </c>
      <c r="Q875" s="20">
        <v>79.969239999999999</v>
      </c>
      <c r="R875">
        <v>27.9</v>
      </c>
      <c r="S875">
        <v>2231.1417959999999</v>
      </c>
      <c r="U875">
        <v>2231.1417959999999</v>
      </c>
      <c r="V875">
        <v>2231141.7960000001</v>
      </c>
      <c r="W875">
        <v>185928.48300000001</v>
      </c>
      <c r="X875" t="s">
        <v>1252</v>
      </c>
      <c r="Y875" t="s">
        <v>1255</v>
      </c>
      <c r="Z875">
        <v>3093</v>
      </c>
      <c r="AA875">
        <v>3094</v>
      </c>
      <c r="AB875" t="s">
        <v>40</v>
      </c>
      <c r="AC875" t="s">
        <v>40</v>
      </c>
      <c r="AD875" t="s">
        <v>40</v>
      </c>
      <c r="AE875" t="s">
        <v>40</v>
      </c>
      <c r="AF875">
        <v>133</v>
      </c>
      <c r="AH875">
        <v>2022</v>
      </c>
    </row>
    <row r="876" spans="1:34" x14ac:dyDescent="0.25">
      <c r="A876" t="s">
        <v>59</v>
      </c>
      <c r="B876" t="s">
        <v>1100</v>
      </c>
      <c r="C876" t="s">
        <v>1226</v>
      </c>
      <c r="D876" t="s">
        <v>1227</v>
      </c>
      <c r="E876" t="s">
        <v>60</v>
      </c>
      <c r="G876" t="s">
        <v>493</v>
      </c>
      <c r="H876" t="s">
        <v>1250</v>
      </c>
      <c r="I876" t="s">
        <v>1251</v>
      </c>
      <c r="J876">
        <v>1</v>
      </c>
      <c r="L876" t="s">
        <v>62</v>
      </c>
      <c r="M876" t="s">
        <v>63</v>
      </c>
      <c r="N876">
        <v>4</v>
      </c>
      <c r="O876">
        <v>98</v>
      </c>
      <c r="P876">
        <v>4.5</v>
      </c>
      <c r="Q876" s="20">
        <v>79.969239999999999</v>
      </c>
      <c r="R876">
        <v>7.35</v>
      </c>
      <c r="S876">
        <v>587.77391399999999</v>
      </c>
      <c r="U876">
        <v>587.77391399999999</v>
      </c>
      <c r="V876">
        <v>587773.91399999999</v>
      </c>
      <c r="W876">
        <v>48981.159500000002</v>
      </c>
      <c r="X876" t="s">
        <v>1252</v>
      </c>
      <c r="Y876" t="s">
        <v>1253</v>
      </c>
      <c r="Z876">
        <v>3093</v>
      </c>
      <c r="AA876">
        <v>3094</v>
      </c>
      <c r="AF876">
        <v>133</v>
      </c>
      <c r="AH876">
        <v>2022</v>
      </c>
    </row>
    <row r="877" spans="1:34" x14ac:dyDescent="0.25">
      <c r="A877" t="s">
        <v>59</v>
      </c>
      <c r="B877" t="s">
        <v>1100</v>
      </c>
      <c r="C877" t="s">
        <v>1226</v>
      </c>
      <c r="D877" t="s">
        <v>1227</v>
      </c>
      <c r="E877" t="s">
        <v>60</v>
      </c>
      <c r="G877" t="s">
        <v>493</v>
      </c>
      <c r="H877" t="s">
        <v>1250</v>
      </c>
      <c r="I877" t="s">
        <v>1251</v>
      </c>
      <c r="J877">
        <v>1</v>
      </c>
      <c r="L877" t="s">
        <v>62</v>
      </c>
      <c r="M877" t="s">
        <v>76</v>
      </c>
      <c r="N877">
        <v>4</v>
      </c>
      <c r="O877">
        <v>106</v>
      </c>
      <c r="P877">
        <v>4.5</v>
      </c>
      <c r="Q877" s="20">
        <v>79.969239999999999</v>
      </c>
      <c r="R877">
        <v>7.95</v>
      </c>
      <c r="S877">
        <v>635.75545799999998</v>
      </c>
      <c r="U877">
        <v>635.75545799999998</v>
      </c>
      <c r="V877">
        <v>635755.45799999998</v>
      </c>
      <c r="W877">
        <v>52979.621500000001</v>
      </c>
      <c r="X877" t="s">
        <v>1252</v>
      </c>
      <c r="Y877" t="s">
        <v>1253</v>
      </c>
      <c r="Z877">
        <v>3093</v>
      </c>
      <c r="AA877">
        <v>3094</v>
      </c>
      <c r="AF877">
        <v>133</v>
      </c>
      <c r="AH877">
        <v>2022</v>
      </c>
    </row>
    <row r="878" spans="1:34" x14ac:dyDescent="0.25">
      <c r="A878" t="s">
        <v>59</v>
      </c>
      <c r="B878" t="s">
        <v>1100</v>
      </c>
      <c r="C878" t="s">
        <v>1226</v>
      </c>
      <c r="D878" t="s">
        <v>1227</v>
      </c>
      <c r="E878" t="s">
        <v>60</v>
      </c>
      <c r="G878" t="s">
        <v>51</v>
      </c>
      <c r="H878" t="s">
        <v>1256</v>
      </c>
      <c r="I878" t="s">
        <v>1257</v>
      </c>
      <c r="J878">
        <v>1</v>
      </c>
      <c r="L878" t="s">
        <v>62</v>
      </c>
      <c r="M878" t="s">
        <v>63</v>
      </c>
      <c r="N878">
        <v>6</v>
      </c>
      <c r="O878">
        <v>108</v>
      </c>
      <c r="P878">
        <v>3</v>
      </c>
      <c r="Q878" s="20">
        <v>85.969239999999999</v>
      </c>
      <c r="R878">
        <v>5.4</v>
      </c>
      <c r="S878">
        <v>464.23389600000002</v>
      </c>
      <c r="U878">
        <v>464.23389600000002</v>
      </c>
      <c r="V878">
        <v>464233.89600000001</v>
      </c>
      <c r="W878">
        <v>38686.158000000003</v>
      </c>
      <c r="Z878">
        <v>3093</v>
      </c>
      <c r="AA878">
        <v>3094</v>
      </c>
      <c r="AF878">
        <v>133</v>
      </c>
      <c r="AH878">
        <v>2022</v>
      </c>
    </row>
    <row r="879" spans="1:34" x14ac:dyDescent="0.25">
      <c r="A879" t="s">
        <v>59</v>
      </c>
      <c r="B879" t="s">
        <v>1100</v>
      </c>
      <c r="C879" t="s">
        <v>1226</v>
      </c>
      <c r="D879" t="s">
        <v>1227</v>
      </c>
      <c r="E879" t="s">
        <v>60</v>
      </c>
      <c r="G879" t="s">
        <v>51</v>
      </c>
      <c r="H879" t="s">
        <v>1256</v>
      </c>
      <c r="I879" t="s">
        <v>1257</v>
      </c>
      <c r="J879">
        <v>1</v>
      </c>
      <c r="L879" t="s">
        <v>62</v>
      </c>
      <c r="M879" t="s">
        <v>76</v>
      </c>
      <c r="N879">
        <v>6</v>
      </c>
      <c r="O879">
        <v>96</v>
      </c>
      <c r="P879">
        <v>3</v>
      </c>
      <c r="Q879" s="20">
        <v>85.969239999999999</v>
      </c>
      <c r="R879">
        <v>4.8</v>
      </c>
      <c r="S879">
        <v>412.65235200000001</v>
      </c>
      <c r="U879">
        <v>412.65235200000001</v>
      </c>
      <c r="V879">
        <v>412652.35200000001</v>
      </c>
      <c r="W879">
        <v>34387.696000000004</v>
      </c>
      <c r="Z879">
        <v>3093</v>
      </c>
      <c r="AA879">
        <v>3094</v>
      </c>
      <c r="AF879">
        <v>133</v>
      </c>
      <c r="AH879">
        <v>2022</v>
      </c>
    </row>
    <row r="880" spans="1:34" x14ac:dyDescent="0.25">
      <c r="A880" t="s">
        <v>59</v>
      </c>
      <c r="B880" t="s">
        <v>1100</v>
      </c>
      <c r="C880" t="s">
        <v>1226</v>
      </c>
      <c r="D880" t="s">
        <v>1229</v>
      </c>
      <c r="E880" t="s">
        <v>60</v>
      </c>
      <c r="F880" t="s">
        <v>40</v>
      </c>
      <c r="G880" t="s">
        <v>51</v>
      </c>
      <c r="H880" t="s">
        <v>1228</v>
      </c>
      <c r="I880" t="s">
        <v>40</v>
      </c>
      <c r="J880">
        <v>1</v>
      </c>
      <c r="L880" t="s">
        <v>124</v>
      </c>
      <c r="M880" t="s">
        <v>63</v>
      </c>
      <c r="N880">
        <v>5</v>
      </c>
      <c r="O880">
        <v>29</v>
      </c>
      <c r="P880">
        <v>7.5</v>
      </c>
      <c r="Q880" s="20">
        <v>76.969239999999999</v>
      </c>
      <c r="R880">
        <v>3.625</v>
      </c>
      <c r="S880">
        <v>279.01349499999998</v>
      </c>
      <c r="T880">
        <v>0</v>
      </c>
      <c r="U880">
        <v>279.01349499999998</v>
      </c>
      <c r="V880">
        <v>279013.495</v>
      </c>
      <c r="W880">
        <v>23251.124583333334</v>
      </c>
      <c r="X880" t="s">
        <v>40</v>
      </c>
      <c r="Y880" t="s">
        <v>40</v>
      </c>
      <c r="Z880">
        <v>3093</v>
      </c>
      <c r="AA880">
        <v>3094</v>
      </c>
      <c r="AB880" t="s">
        <v>40</v>
      </c>
      <c r="AC880" t="s">
        <v>40</v>
      </c>
      <c r="AD880" t="s">
        <v>40</v>
      </c>
      <c r="AE880" t="s">
        <v>40</v>
      </c>
      <c r="AF880">
        <v>133</v>
      </c>
      <c r="AH880">
        <v>2022</v>
      </c>
    </row>
    <row r="881" spans="1:34" x14ac:dyDescent="0.25">
      <c r="A881" t="s">
        <v>59</v>
      </c>
      <c r="B881" t="s">
        <v>1100</v>
      </c>
      <c r="C881" t="s">
        <v>1226</v>
      </c>
      <c r="D881" t="s">
        <v>1229</v>
      </c>
      <c r="E881" t="s">
        <v>60</v>
      </c>
      <c r="F881" t="s">
        <v>40</v>
      </c>
      <c r="G881" t="s">
        <v>51</v>
      </c>
      <c r="H881" t="s">
        <v>1228</v>
      </c>
      <c r="I881" t="s">
        <v>40</v>
      </c>
      <c r="J881">
        <v>1</v>
      </c>
      <c r="L881" t="s">
        <v>124</v>
      </c>
      <c r="M881" t="s">
        <v>76</v>
      </c>
      <c r="N881">
        <v>5</v>
      </c>
      <c r="O881">
        <v>23</v>
      </c>
      <c r="P881">
        <v>7.5</v>
      </c>
      <c r="Q881" s="20">
        <v>76.969239999999999</v>
      </c>
      <c r="R881">
        <v>2.875</v>
      </c>
      <c r="S881">
        <v>221.286565</v>
      </c>
      <c r="T881">
        <v>0</v>
      </c>
      <c r="U881">
        <v>221.286565</v>
      </c>
      <c r="V881">
        <v>221286.565</v>
      </c>
      <c r="W881">
        <v>18440.547083333335</v>
      </c>
      <c r="X881" t="s">
        <v>40</v>
      </c>
      <c r="Y881" t="s">
        <v>40</v>
      </c>
      <c r="Z881">
        <v>3093</v>
      </c>
      <c r="AA881">
        <v>3094</v>
      </c>
      <c r="AB881" t="s">
        <v>40</v>
      </c>
      <c r="AC881" t="s">
        <v>40</v>
      </c>
      <c r="AD881" t="s">
        <v>40</v>
      </c>
      <c r="AE881" t="s">
        <v>40</v>
      </c>
      <c r="AF881">
        <v>133</v>
      </c>
      <c r="AH881">
        <v>2022</v>
      </c>
    </row>
    <row r="882" spans="1:34" x14ac:dyDescent="0.25">
      <c r="A882" t="s">
        <v>59</v>
      </c>
      <c r="B882" t="s">
        <v>1100</v>
      </c>
      <c r="C882" t="s">
        <v>1226</v>
      </c>
      <c r="D882" t="s">
        <v>1229</v>
      </c>
      <c r="E882" t="s">
        <v>60</v>
      </c>
      <c r="F882" t="s">
        <v>40</v>
      </c>
      <c r="G882" t="s">
        <v>51</v>
      </c>
      <c r="H882" t="s">
        <v>1230</v>
      </c>
      <c r="I882" t="s">
        <v>1231</v>
      </c>
      <c r="J882">
        <v>1</v>
      </c>
      <c r="L882" t="s">
        <v>62</v>
      </c>
      <c r="M882" t="s">
        <v>63</v>
      </c>
      <c r="N882">
        <v>1</v>
      </c>
      <c r="O882">
        <v>44</v>
      </c>
      <c r="P882">
        <v>16.5</v>
      </c>
      <c r="Q882" s="20">
        <v>76.969239999999999</v>
      </c>
      <c r="R882">
        <v>12.1</v>
      </c>
      <c r="S882">
        <v>931.32780400000001</v>
      </c>
      <c r="T882">
        <v>0</v>
      </c>
      <c r="U882">
        <v>931.32780400000001</v>
      </c>
      <c r="V882">
        <v>931327.804</v>
      </c>
      <c r="W882">
        <v>77610.650333333338</v>
      </c>
      <c r="X882" t="s">
        <v>40</v>
      </c>
      <c r="Y882" t="s">
        <v>40</v>
      </c>
      <c r="Z882">
        <v>3093</v>
      </c>
      <c r="AA882">
        <v>3094</v>
      </c>
      <c r="AB882" t="s">
        <v>40</v>
      </c>
      <c r="AC882" t="s">
        <v>40</v>
      </c>
      <c r="AD882" t="s">
        <v>40</v>
      </c>
      <c r="AE882" t="s">
        <v>40</v>
      </c>
      <c r="AF882">
        <v>133</v>
      </c>
      <c r="AH882">
        <v>2022</v>
      </c>
    </row>
    <row r="883" spans="1:34" x14ac:dyDescent="0.25">
      <c r="A883" t="s">
        <v>59</v>
      </c>
      <c r="B883" t="s">
        <v>1100</v>
      </c>
      <c r="C883" t="s">
        <v>1226</v>
      </c>
      <c r="D883" t="s">
        <v>1229</v>
      </c>
      <c r="E883" t="s">
        <v>60</v>
      </c>
      <c r="G883" t="s">
        <v>51</v>
      </c>
      <c r="H883" t="s">
        <v>1230</v>
      </c>
      <c r="I883" t="s">
        <v>1231</v>
      </c>
      <c r="J883">
        <v>1</v>
      </c>
      <c r="L883" t="s">
        <v>62</v>
      </c>
      <c r="M883" t="s">
        <v>76</v>
      </c>
      <c r="N883">
        <v>1</v>
      </c>
      <c r="O883">
        <v>44</v>
      </c>
      <c r="P883">
        <v>16.5</v>
      </c>
      <c r="Q883" s="20">
        <v>76.969239999999999</v>
      </c>
      <c r="R883">
        <v>12.1</v>
      </c>
      <c r="S883">
        <v>931.32780400000001</v>
      </c>
      <c r="U883">
        <v>931.32780400000001</v>
      </c>
      <c r="V883">
        <v>931327.804</v>
      </c>
      <c r="W883">
        <v>77610.650333333338</v>
      </c>
      <c r="Z883">
        <v>3093</v>
      </c>
      <c r="AA883">
        <v>3094</v>
      </c>
      <c r="AF883">
        <v>133</v>
      </c>
      <c r="AH883">
        <v>2022</v>
      </c>
    </row>
    <row r="884" spans="1:34" x14ac:dyDescent="0.25">
      <c r="A884" t="s">
        <v>59</v>
      </c>
      <c r="B884" t="s">
        <v>1100</v>
      </c>
      <c r="C884" t="s">
        <v>1226</v>
      </c>
      <c r="D884" t="s">
        <v>1229</v>
      </c>
      <c r="E884" t="s">
        <v>60</v>
      </c>
      <c r="G884" t="s">
        <v>51</v>
      </c>
      <c r="H884" t="s">
        <v>443</v>
      </c>
      <c r="I884" t="s">
        <v>1232</v>
      </c>
      <c r="J884">
        <v>1</v>
      </c>
      <c r="L884" t="s">
        <v>62</v>
      </c>
      <c r="M884" t="s">
        <v>63</v>
      </c>
      <c r="N884">
        <v>2</v>
      </c>
      <c r="O884">
        <v>34</v>
      </c>
      <c r="P884">
        <v>6</v>
      </c>
      <c r="Q884" s="20">
        <v>76.969239999999999</v>
      </c>
      <c r="R884">
        <v>3.4</v>
      </c>
      <c r="S884">
        <v>261.69541599999997</v>
      </c>
      <c r="U884">
        <v>261.69541599999997</v>
      </c>
      <c r="V884">
        <v>261695.41599999997</v>
      </c>
      <c r="W884">
        <v>21807.951333333331</v>
      </c>
      <c r="Z884">
        <v>3093</v>
      </c>
      <c r="AA884">
        <v>3094</v>
      </c>
      <c r="AF884">
        <v>133</v>
      </c>
      <c r="AH884">
        <v>2022</v>
      </c>
    </row>
    <row r="885" spans="1:34" x14ac:dyDescent="0.25">
      <c r="A885" t="s">
        <v>59</v>
      </c>
      <c r="B885" t="s">
        <v>1100</v>
      </c>
      <c r="C885" t="s">
        <v>1226</v>
      </c>
      <c r="D885" t="s">
        <v>1229</v>
      </c>
      <c r="E885" t="s">
        <v>60</v>
      </c>
      <c r="G885" t="s">
        <v>51</v>
      </c>
      <c r="H885" t="s">
        <v>443</v>
      </c>
      <c r="I885" t="s">
        <v>1232</v>
      </c>
      <c r="J885">
        <v>1</v>
      </c>
      <c r="L885" t="s">
        <v>62</v>
      </c>
      <c r="M885" t="s">
        <v>76</v>
      </c>
      <c r="N885">
        <v>2</v>
      </c>
      <c r="O885">
        <v>37</v>
      </c>
      <c r="P885">
        <v>6</v>
      </c>
      <c r="Q885" s="20">
        <v>76.969239999999999</v>
      </c>
      <c r="R885">
        <v>3.7</v>
      </c>
      <c r="S885">
        <v>284.78618800000004</v>
      </c>
      <c r="U885">
        <v>284.78618800000004</v>
      </c>
      <c r="V885">
        <v>284786.18800000002</v>
      </c>
      <c r="W885">
        <v>23732.182333333334</v>
      </c>
      <c r="Z885">
        <v>3093</v>
      </c>
      <c r="AA885">
        <v>3094</v>
      </c>
      <c r="AF885">
        <v>133</v>
      </c>
      <c r="AH885">
        <v>2022</v>
      </c>
    </row>
    <row r="886" spans="1:34" x14ac:dyDescent="0.25">
      <c r="A886" t="s">
        <v>59</v>
      </c>
      <c r="B886" t="s">
        <v>1100</v>
      </c>
      <c r="C886" t="s">
        <v>1226</v>
      </c>
      <c r="D886" t="s">
        <v>1229</v>
      </c>
      <c r="E886" t="s">
        <v>60</v>
      </c>
      <c r="G886" t="s">
        <v>51</v>
      </c>
      <c r="H886" t="s">
        <v>1233</v>
      </c>
      <c r="I886" t="s">
        <v>1234</v>
      </c>
      <c r="J886">
        <v>1</v>
      </c>
      <c r="L886" t="s">
        <v>62</v>
      </c>
      <c r="M886" t="s">
        <v>63</v>
      </c>
      <c r="N886">
        <v>2</v>
      </c>
      <c r="O886">
        <v>34</v>
      </c>
      <c r="P886">
        <v>24</v>
      </c>
      <c r="Q886" s="20">
        <v>76.969239999999999</v>
      </c>
      <c r="R886">
        <v>13.6</v>
      </c>
      <c r="S886">
        <v>1046.7816639999999</v>
      </c>
      <c r="U886">
        <v>1046.7816639999999</v>
      </c>
      <c r="V886">
        <v>1046781.6639999999</v>
      </c>
      <c r="W886">
        <v>87231.805333333323</v>
      </c>
      <c r="Z886">
        <v>3093</v>
      </c>
      <c r="AA886">
        <v>3094</v>
      </c>
      <c r="AF886">
        <v>133</v>
      </c>
      <c r="AH886">
        <v>2022</v>
      </c>
    </row>
    <row r="887" spans="1:34" x14ac:dyDescent="0.25">
      <c r="A887" t="s">
        <v>59</v>
      </c>
      <c r="B887" t="s">
        <v>1100</v>
      </c>
      <c r="C887" t="s">
        <v>1226</v>
      </c>
      <c r="D887" t="s">
        <v>1229</v>
      </c>
      <c r="E887" t="s">
        <v>60</v>
      </c>
      <c r="G887" t="s">
        <v>51</v>
      </c>
      <c r="H887" t="s">
        <v>1233</v>
      </c>
      <c r="I887" t="s">
        <v>1234</v>
      </c>
      <c r="J887">
        <v>1</v>
      </c>
      <c r="L887" t="s">
        <v>62</v>
      </c>
      <c r="M887" t="s">
        <v>76</v>
      </c>
      <c r="N887">
        <v>2</v>
      </c>
      <c r="O887">
        <v>37</v>
      </c>
      <c r="P887">
        <v>24</v>
      </c>
      <c r="Q887" s="20">
        <v>76.969239999999999</v>
      </c>
      <c r="R887">
        <v>14.8</v>
      </c>
      <c r="S887">
        <v>1139.1447520000002</v>
      </c>
      <c r="U887">
        <v>1139.1447520000002</v>
      </c>
      <c r="V887">
        <v>1139144.7520000001</v>
      </c>
      <c r="W887">
        <v>94928.729333333336</v>
      </c>
      <c r="Z887">
        <v>3093</v>
      </c>
      <c r="AA887">
        <v>3094</v>
      </c>
      <c r="AF887">
        <v>133</v>
      </c>
      <c r="AH887">
        <v>2022</v>
      </c>
    </row>
    <row r="888" spans="1:34" x14ac:dyDescent="0.25">
      <c r="A888" t="s">
        <v>59</v>
      </c>
      <c r="B888" t="s">
        <v>1100</v>
      </c>
      <c r="C888" t="s">
        <v>1226</v>
      </c>
      <c r="D888" t="s">
        <v>1229</v>
      </c>
      <c r="E888" t="s">
        <v>60</v>
      </c>
      <c r="G888" t="s">
        <v>51</v>
      </c>
      <c r="H888" t="s">
        <v>1235</v>
      </c>
      <c r="I888" t="s">
        <v>1236</v>
      </c>
      <c r="J888">
        <v>1</v>
      </c>
      <c r="L888" t="s">
        <v>62</v>
      </c>
      <c r="M888" t="s">
        <v>63</v>
      </c>
      <c r="N888">
        <v>3</v>
      </c>
      <c r="O888">
        <v>41</v>
      </c>
      <c r="P888">
        <v>30</v>
      </c>
      <c r="Q888" s="20">
        <v>76.969239999999999</v>
      </c>
      <c r="R888">
        <v>20.5</v>
      </c>
      <c r="S888">
        <v>1577.86942</v>
      </c>
      <c r="U888">
        <v>1577.86942</v>
      </c>
      <c r="V888">
        <v>1577869.42</v>
      </c>
      <c r="W888">
        <v>131489.11833333332</v>
      </c>
      <c r="Z888">
        <v>3093</v>
      </c>
      <c r="AA888">
        <v>3094</v>
      </c>
      <c r="AF888">
        <v>133</v>
      </c>
      <c r="AH888">
        <v>2022</v>
      </c>
    </row>
    <row r="889" spans="1:34" x14ac:dyDescent="0.25">
      <c r="A889" t="s">
        <v>59</v>
      </c>
      <c r="B889" t="s">
        <v>1100</v>
      </c>
      <c r="C889" t="s">
        <v>1226</v>
      </c>
      <c r="D889" t="s">
        <v>1229</v>
      </c>
      <c r="E889" t="s">
        <v>60</v>
      </c>
      <c r="G889" t="s">
        <v>51</v>
      </c>
      <c r="H889" t="s">
        <v>1235</v>
      </c>
      <c r="I889" t="s">
        <v>1236</v>
      </c>
      <c r="J889">
        <v>1</v>
      </c>
      <c r="L889" t="s">
        <v>62</v>
      </c>
      <c r="M889" t="s">
        <v>76</v>
      </c>
      <c r="N889">
        <v>3</v>
      </c>
      <c r="O889">
        <v>32</v>
      </c>
      <c r="P889">
        <v>30</v>
      </c>
      <c r="Q889" s="20">
        <v>76.969239999999999</v>
      </c>
      <c r="R889">
        <v>16</v>
      </c>
      <c r="S889">
        <v>1231.50784</v>
      </c>
      <c r="U889">
        <v>1231.50784</v>
      </c>
      <c r="V889">
        <v>1231507.8400000001</v>
      </c>
      <c r="W889">
        <v>102625.65333333334</v>
      </c>
      <c r="Z889">
        <v>3093</v>
      </c>
      <c r="AA889">
        <v>3094</v>
      </c>
      <c r="AF889">
        <v>133</v>
      </c>
      <c r="AH889">
        <v>2022</v>
      </c>
    </row>
    <row r="890" spans="1:34" x14ac:dyDescent="0.25">
      <c r="A890" t="s">
        <v>59</v>
      </c>
      <c r="B890" t="s">
        <v>1100</v>
      </c>
      <c r="C890" t="s">
        <v>1226</v>
      </c>
      <c r="D890" t="s">
        <v>1229</v>
      </c>
      <c r="E890" t="s">
        <v>60</v>
      </c>
      <c r="G890" t="s">
        <v>51</v>
      </c>
      <c r="H890" t="s">
        <v>1237</v>
      </c>
      <c r="I890" t="s">
        <v>1238</v>
      </c>
      <c r="J890">
        <v>1</v>
      </c>
      <c r="L890" t="s">
        <v>62</v>
      </c>
      <c r="M890" t="s">
        <v>63</v>
      </c>
      <c r="N890">
        <v>4</v>
      </c>
      <c r="O890">
        <v>26</v>
      </c>
      <c r="P890">
        <v>12</v>
      </c>
      <c r="Q890" s="20">
        <v>76.969239999999999</v>
      </c>
      <c r="R890">
        <v>5.2</v>
      </c>
      <c r="S890">
        <v>400.240048</v>
      </c>
      <c r="U890">
        <v>400.240048</v>
      </c>
      <c r="V890">
        <v>400240.04800000001</v>
      </c>
      <c r="W890">
        <v>33353.337333333337</v>
      </c>
      <c r="Z890">
        <v>3093</v>
      </c>
      <c r="AA890">
        <v>3094</v>
      </c>
      <c r="AF890">
        <v>133</v>
      </c>
      <c r="AH890">
        <v>2022</v>
      </c>
    </row>
    <row r="891" spans="1:34" x14ac:dyDescent="0.25">
      <c r="A891" t="s">
        <v>59</v>
      </c>
      <c r="B891" t="s">
        <v>1100</v>
      </c>
      <c r="C891" t="s">
        <v>1226</v>
      </c>
      <c r="D891" t="s">
        <v>1229</v>
      </c>
      <c r="E891" t="s">
        <v>60</v>
      </c>
      <c r="G891" t="s">
        <v>51</v>
      </c>
      <c r="H891" t="s">
        <v>1237</v>
      </c>
      <c r="I891" t="s">
        <v>1238</v>
      </c>
      <c r="J891">
        <v>1</v>
      </c>
      <c r="L891" t="s">
        <v>62</v>
      </c>
      <c r="M891" t="s">
        <v>76</v>
      </c>
      <c r="N891">
        <v>4</v>
      </c>
      <c r="O891">
        <v>39</v>
      </c>
      <c r="P891">
        <v>12</v>
      </c>
      <c r="Q891" s="20">
        <v>76.969239999999999</v>
      </c>
      <c r="R891">
        <v>7.8</v>
      </c>
      <c r="S891">
        <v>600.36007199999995</v>
      </c>
      <c r="U891">
        <v>600.36007199999995</v>
      </c>
      <c r="V891">
        <v>600360.07199999993</v>
      </c>
      <c r="W891">
        <v>50030.005999999994</v>
      </c>
      <c r="Z891">
        <v>3093</v>
      </c>
      <c r="AA891">
        <v>3094</v>
      </c>
      <c r="AF891">
        <v>133</v>
      </c>
      <c r="AH891">
        <v>2022</v>
      </c>
    </row>
    <row r="892" spans="1:34" x14ac:dyDescent="0.25">
      <c r="A892" t="s">
        <v>59</v>
      </c>
      <c r="B892" t="s">
        <v>1100</v>
      </c>
      <c r="C892" t="s">
        <v>1226</v>
      </c>
      <c r="D892" t="s">
        <v>1229</v>
      </c>
      <c r="E892" t="s">
        <v>60</v>
      </c>
      <c r="G892" t="s">
        <v>51</v>
      </c>
      <c r="H892" t="s">
        <v>1239</v>
      </c>
      <c r="I892" t="s">
        <v>1240</v>
      </c>
      <c r="J892">
        <v>1</v>
      </c>
      <c r="L892" t="s">
        <v>62</v>
      </c>
      <c r="M892" t="s">
        <v>63</v>
      </c>
      <c r="N892">
        <v>4</v>
      </c>
      <c r="O892">
        <v>26</v>
      </c>
      <c r="P892">
        <v>13.5</v>
      </c>
      <c r="Q892" s="20">
        <v>76.969239999999999</v>
      </c>
      <c r="R892">
        <v>5.85</v>
      </c>
      <c r="S892">
        <v>450.27005399999996</v>
      </c>
      <c r="U892">
        <v>450.27005399999996</v>
      </c>
      <c r="V892">
        <v>450270.05399999995</v>
      </c>
      <c r="W892">
        <v>37522.504499999995</v>
      </c>
      <c r="Z892">
        <v>3093</v>
      </c>
      <c r="AA892">
        <v>3094</v>
      </c>
      <c r="AF892">
        <v>133</v>
      </c>
      <c r="AH892">
        <v>2022</v>
      </c>
    </row>
    <row r="893" spans="1:34" x14ac:dyDescent="0.25">
      <c r="A893" t="s">
        <v>59</v>
      </c>
      <c r="B893" t="s">
        <v>1100</v>
      </c>
      <c r="C893" t="s">
        <v>1226</v>
      </c>
      <c r="D893" t="s">
        <v>1229</v>
      </c>
      <c r="E893" t="s">
        <v>60</v>
      </c>
      <c r="G893" t="s">
        <v>51</v>
      </c>
      <c r="H893" t="s">
        <v>1239</v>
      </c>
      <c r="I893" t="s">
        <v>1240</v>
      </c>
      <c r="J893">
        <v>1</v>
      </c>
      <c r="L893" t="s">
        <v>62</v>
      </c>
      <c r="M893" t="s">
        <v>76</v>
      </c>
      <c r="N893">
        <v>4</v>
      </c>
      <c r="O893">
        <v>39</v>
      </c>
      <c r="P893">
        <v>13.5</v>
      </c>
      <c r="Q893" s="20">
        <v>76.969239999999999</v>
      </c>
      <c r="R893">
        <v>8.7750000000000004</v>
      </c>
      <c r="S893">
        <v>675.405081</v>
      </c>
      <c r="U893">
        <v>675.405081</v>
      </c>
      <c r="V893">
        <v>675405.08100000001</v>
      </c>
      <c r="W893">
        <v>56283.75675</v>
      </c>
      <c r="Z893">
        <v>3093</v>
      </c>
      <c r="AA893">
        <v>3094</v>
      </c>
      <c r="AF893">
        <v>133</v>
      </c>
      <c r="AH893">
        <v>2022</v>
      </c>
    </row>
    <row r="894" spans="1:34" x14ac:dyDescent="0.25">
      <c r="A894" t="s">
        <v>59</v>
      </c>
      <c r="B894" t="s">
        <v>1100</v>
      </c>
      <c r="C894" t="s">
        <v>1226</v>
      </c>
      <c r="D894" t="s">
        <v>1229</v>
      </c>
      <c r="E894" t="s">
        <v>60</v>
      </c>
      <c r="G894" t="s">
        <v>51</v>
      </c>
      <c r="H894" t="s">
        <v>1242</v>
      </c>
      <c r="I894" t="s">
        <v>1243</v>
      </c>
      <c r="J894">
        <v>1</v>
      </c>
      <c r="L894" t="s">
        <v>62</v>
      </c>
      <c r="M894" t="s">
        <v>63</v>
      </c>
      <c r="N894">
        <v>5</v>
      </c>
      <c r="O894">
        <v>29</v>
      </c>
      <c r="P894">
        <v>16.5</v>
      </c>
      <c r="Q894" s="20">
        <v>76.969239999999999</v>
      </c>
      <c r="R894">
        <v>7.9749999999999996</v>
      </c>
      <c r="S894">
        <v>613.82968899999992</v>
      </c>
      <c r="U894">
        <v>613.82968899999992</v>
      </c>
      <c r="V894">
        <v>613829.6889999999</v>
      </c>
      <c r="W894">
        <v>51152.474083333327</v>
      </c>
      <c r="Z894">
        <v>3093</v>
      </c>
      <c r="AA894">
        <v>3094</v>
      </c>
      <c r="AF894">
        <v>133</v>
      </c>
      <c r="AH894">
        <v>2022</v>
      </c>
    </row>
    <row r="895" spans="1:34" x14ac:dyDescent="0.25">
      <c r="A895" t="s">
        <v>59</v>
      </c>
      <c r="B895" t="s">
        <v>1100</v>
      </c>
      <c r="C895" t="s">
        <v>1226</v>
      </c>
      <c r="D895" t="s">
        <v>1229</v>
      </c>
      <c r="E895" t="s">
        <v>60</v>
      </c>
      <c r="G895" t="s">
        <v>51</v>
      </c>
      <c r="H895" t="s">
        <v>1242</v>
      </c>
      <c r="I895" t="s">
        <v>1243</v>
      </c>
      <c r="J895">
        <v>1</v>
      </c>
      <c r="L895" t="s">
        <v>62</v>
      </c>
      <c r="M895" t="s">
        <v>76</v>
      </c>
      <c r="N895">
        <v>5</v>
      </c>
      <c r="O895">
        <v>23</v>
      </c>
      <c r="P895">
        <v>16.5</v>
      </c>
      <c r="Q895" s="20">
        <v>76.969239999999999</v>
      </c>
      <c r="R895">
        <v>6.3250000000000002</v>
      </c>
      <c r="S895">
        <v>486.830443</v>
      </c>
      <c r="U895">
        <v>486.830443</v>
      </c>
      <c r="V895">
        <v>486830.44300000003</v>
      </c>
      <c r="W895">
        <v>40569.203583333336</v>
      </c>
      <c r="Z895">
        <v>3093</v>
      </c>
      <c r="AA895">
        <v>3094</v>
      </c>
      <c r="AF895">
        <v>133</v>
      </c>
      <c r="AH895">
        <v>2022</v>
      </c>
    </row>
    <row r="896" spans="1:34" x14ac:dyDescent="0.25">
      <c r="A896" t="s">
        <v>59</v>
      </c>
      <c r="B896" t="s">
        <v>1100</v>
      </c>
      <c r="C896" t="s">
        <v>1226</v>
      </c>
      <c r="D896" t="s">
        <v>1229</v>
      </c>
      <c r="E896" t="s">
        <v>60</v>
      </c>
      <c r="G896" t="s">
        <v>51</v>
      </c>
      <c r="H896" t="s">
        <v>1244</v>
      </c>
      <c r="I896" t="s">
        <v>1245</v>
      </c>
      <c r="J896">
        <v>1</v>
      </c>
      <c r="L896" t="s">
        <v>62</v>
      </c>
      <c r="M896" t="s">
        <v>63</v>
      </c>
      <c r="N896">
        <v>5</v>
      </c>
      <c r="O896">
        <v>29</v>
      </c>
      <c r="P896">
        <v>6</v>
      </c>
      <c r="Q896" s="20">
        <v>76.969239999999999</v>
      </c>
      <c r="R896">
        <v>2.9</v>
      </c>
      <c r="S896">
        <v>223.21079599999999</v>
      </c>
      <c r="U896">
        <v>223.21079599999999</v>
      </c>
      <c r="V896">
        <v>223210.796</v>
      </c>
      <c r="W896">
        <v>18600.899666666668</v>
      </c>
      <c r="Z896">
        <v>3093</v>
      </c>
      <c r="AA896">
        <v>3094</v>
      </c>
      <c r="AF896">
        <v>133</v>
      </c>
      <c r="AH896">
        <v>2022</v>
      </c>
    </row>
    <row r="897" spans="1:35" x14ac:dyDescent="0.25">
      <c r="A897" t="s">
        <v>59</v>
      </c>
      <c r="B897" t="s">
        <v>1100</v>
      </c>
      <c r="C897" t="s">
        <v>1226</v>
      </c>
      <c r="D897" t="s">
        <v>1229</v>
      </c>
      <c r="E897" t="s">
        <v>60</v>
      </c>
      <c r="G897" t="s">
        <v>51</v>
      </c>
      <c r="H897" t="s">
        <v>1244</v>
      </c>
      <c r="I897" t="s">
        <v>1245</v>
      </c>
      <c r="J897">
        <v>1</v>
      </c>
      <c r="L897" t="s">
        <v>62</v>
      </c>
      <c r="M897" t="s">
        <v>76</v>
      </c>
      <c r="N897">
        <v>5</v>
      </c>
      <c r="O897">
        <v>23</v>
      </c>
      <c r="P897">
        <v>6</v>
      </c>
      <c r="Q897" s="20">
        <v>76.969239999999999</v>
      </c>
      <c r="R897">
        <v>2.2999999999999998</v>
      </c>
      <c r="S897">
        <v>177.02925199999999</v>
      </c>
      <c r="U897">
        <v>177.02925199999999</v>
      </c>
      <c r="V897">
        <v>177029.25199999998</v>
      </c>
      <c r="W897">
        <v>14752.437666666665</v>
      </c>
      <c r="Z897">
        <v>3093</v>
      </c>
      <c r="AA897">
        <v>3094</v>
      </c>
      <c r="AF897">
        <v>133</v>
      </c>
      <c r="AH897">
        <v>2022</v>
      </c>
    </row>
    <row r="898" spans="1:35" x14ac:dyDescent="0.25">
      <c r="A898" t="s">
        <v>59</v>
      </c>
      <c r="B898" t="s">
        <v>1100</v>
      </c>
      <c r="C898" t="s">
        <v>1226</v>
      </c>
      <c r="D898" t="s">
        <v>1229</v>
      </c>
      <c r="E898" t="s">
        <v>60</v>
      </c>
      <c r="G898" t="s">
        <v>51</v>
      </c>
      <c r="H898" t="s">
        <v>1246</v>
      </c>
      <c r="I898" t="s">
        <v>1247</v>
      </c>
      <c r="J898">
        <v>1</v>
      </c>
      <c r="L898" t="s">
        <v>62</v>
      </c>
      <c r="M898" t="s">
        <v>63</v>
      </c>
      <c r="N898">
        <v>6</v>
      </c>
      <c r="O898">
        <v>22</v>
      </c>
      <c r="P898">
        <v>12</v>
      </c>
      <c r="Q898" s="20">
        <v>76.969239999999999</v>
      </c>
      <c r="R898">
        <v>4.4000000000000004</v>
      </c>
      <c r="S898">
        <v>338.66465600000004</v>
      </c>
      <c r="U898">
        <v>338.66465600000004</v>
      </c>
      <c r="V898">
        <v>338664.65600000002</v>
      </c>
      <c r="W898">
        <v>28222.054666666667</v>
      </c>
      <c r="Z898">
        <v>3093</v>
      </c>
      <c r="AA898">
        <v>3094</v>
      </c>
      <c r="AF898">
        <v>133</v>
      </c>
      <c r="AH898">
        <v>2022</v>
      </c>
    </row>
    <row r="899" spans="1:35" x14ac:dyDescent="0.25">
      <c r="A899" t="s">
        <v>59</v>
      </c>
      <c r="B899" t="s">
        <v>1100</v>
      </c>
      <c r="C899" t="s">
        <v>1226</v>
      </c>
      <c r="D899" t="s">
        <v>1229</v>
      </c>
      <c r="E899" t="s">
        <v>60</v>
      </c>
      <c r="G899" t="s">
        <v>51</v>
      </c>
      <c r="H899" t="s">
        <v>1246</v>
      </c>
      <c r="I899" t="s">
        <v>1247</v>
      </c>
      <c r="J899">
        <v>1</v>
      </c>
      <c r="L899" t="s">
        <v>62</v>
      </c>
      <c r="M899" t="s">
        <v>76</v>
      </c>
      <c r="N899">
        <v>6</v>
      </c>
      <c r="O899">
        <v>27</v>
      </c>
      <c r="P899">
        <v>12</v>
      </c>
      <c r="Q899" s="20">
        <v>76.969239999999999</v>
      </c>
      <c r="R899">
        <v>5.4</v>
      </c>
      <c r="S899">
        <v>415.63389600000005</v>
      </c>
      <c r="U899">
        <v>415.63389600000005</v>
      </c>
      <c r="V899">
        <v>415633.89600000007</v>
      </c>
      <c r="W899">
        <v>34636.158000000003</v>
      </c>
      <c r="Z899">
        <v>3093</v>
      </c>
      <c r="AA899">
        <v>3094</v>
      </c>
      <c r="AF899">
        <v>133</v>
      </c>
      <c r="AH899">
        <v>2022</v>
      </c>
    </row>
    <row r="900" spans="1:35" x14ac:dyDescent="0.25">
      <c r="A900" t="s">
        <v>59</v>
      </c>
      <c r="B900" t="s">
        <v>1100</v>
      </c>
      <c r="C900" t="s">
        <v>1226</v>
      </c>
      <c r="D900" t="s">
        <v>1229</v>
      </c>
      <c r="E900" t="s">
        <v>60</v>
      </c>
      <c r="G900" t="s">
        <v>51</v>
      </c>
      <c r="H900" t="s">
        <v>1248</v>
      </c>
      <c r="I900" t="s">
        <v>1249</v>
      </c>
      <c r="J900">
        <v>1</v>
      </c>
      <c r="L900" t="s">
        <v>62</v>
      </c>
      <c r="M900" t="s">
        <v>63</v>
      </c>
      <c r="N900">
        <v>6</v>
      </c>
      <c r="O900">
        <v>22</v>
      </c>
      <c r="P900">
        <v>15</v>
      </c>
      <c r="Q900" s="20">
        <v>76.969239999999999</v>
      </c>
      <c r="R900">
        <v>5.5</v>
      </c>
      <c r="S900">
        <v>423.33082000000002</v>
      </c>
      <c r="U900">
        <v>423.33082000000002</v>
      </c>
      <c r="V900">
        <v>423330.82</v>
      </c>
      <c r="W900">
        <v>35277.568333333336</v>
      </c>
      <c r="Z900">
        <v>3093</v>
      </c>
      <c r="AA900">
        <v>3094</v>
      </c>
      <c r="AF900">
        <v>133</v>
      </c>
      <c r="AH900">
        <v>2022</v>
      </c>
    </row>
    <row r="901" spans="1:35" x14ac:dyDescent="0.25">
      <c r="A901" t="s">
        <v>59</v>
      </c>
      <c r="B901" t="s">
        <v>1100</v>
      </c>
      <c r="C901" t="s">
        <v>1226</v>
      </c>
      <c r="D901" t="s">
        <v>1229</v>
      </c>
      <c r="E901" t="s">
        <v>60</v>
      </c>
      <c r="G901" t="s">
        <v>51</v>
      </c>
      <c r="H901" t="s">
        <v>1248</v>
      </c>
      <c r="I901" t="s">
        <v>1249</v>
      </c>
      <c r="J901">
        <v>1</v>
      </c>
      <c r="L901" t="s">
        <v>62</v>
      </c>
      <c r="M901" t="s">
        <v>76</v>
      </c>
      <c r="N901">
        <v>6</v>
      </c>
      <c r="O901">
        <v>27</v>
      </c>
      <c r="P901">
        <v>15</v>
      </c>
      <c r="Q901" s="20">
        <v>76.969239999999999</v>
      </c>
      <c r="R901">
        <v>6.75</v>
      </c>
      <c r="S901">
        <v>519.54237000000001</v>
      </c>
      <c r="U901">
        <v>519.54237000000001</v>
      </c>
      <c r="V901">
        <v>519542.37</v>
      </c>
      <c r="W901">
        <v>43295.197500000002</v>
      </c>
      <c r="Z901">
        <v>3093</v>
      </c>
      <c r="AA901">
        <v>3094</v>
      </c>
      <c r="AF901">
        <v>133</v>
      </c>
      <c r="AH901">
        <v>2022</v>
      </c>
    </row>
    <row r="902" spans="1:35" x14ac:dyDescent="0.25">
      <c r="A902" t="s">
        <v>59</v>
      </c>
      <c r="B902" t="s">
        <v>1100</v>
      </c>
      <c r="C902" t="s">
        <v>1226</v>
      </c>
      <c r="D902" t="s">
        <v>1229</v>
      </c>
      <c r="E902" t="s">
        <v>60</v>
      </c>
      <c r="G902" t="s">
        <v>493</v>
      </c>
      <c r="H902" t="s">
        <v>1250</v>
      </c>
      <c r="I902" t="s">
        <v>1251</v>
      </c>
      <c r="J902">
        <v>1</v>
      </c>
      <c r="L902" t="s">
        <v>62</v>
      </c>
      <c r="M902" t="s">
        <v>63</v>
      </c>
      <c r="N902">
        <v>4</v>
      </c>
      <c r="O902">
        <v>26</v>
      </c>
      <c r="P902">
        <v>4.5</v>
      </c>
      <c r="Q902" s="20">
        <v>79.597669999999994</v>
      </c>
      <c r="R902">
        <v>1.95</v>
      </c>
      <c r="S902">
        <v>155.21545649999999</v>
      </c>
      <c r="U902">
        <v>155.21545649999999</v>
      </c>
      <c r="V902">
        <v>155215.4565</v>
      </c>
      <c r="W902">
        <v>12934.621375000001</v>
      </c>
      <c r="X902" t="s">
        <v>1252</v>
      </c>
      <c r="Y902" t="s">
        <v>1253</v>
      </c>
      <c r="Z902">
        <v>3093</v>
      </c>
      <c r="AA902">
        <v>3094</v>
      </c>
      <c r="AF902">
        <v>133</v>
      </c>
      <c r="AH902">
        <v>2022</v>
      </c>
    </row>
    <row r="903" spans="1:35" x14ac:dyDescent="0.25">
      <c r="A903" t="s">
        <v>59</v>
      </c>
      <c r="B903" t="s">
        <v>1100</v>
      </c>
      <c r="C903" t="s">
        <v>1226</v>
      </c>
      <c r="D903" t="s">
        <v>1229</v>
      </c>
      <c r="E903" t="s">
        <v>60</v>
      </c>
      <c r="G903" t="s">
        <v>493</v>
      </c>
      <c r="H903" t="s">
        <v>1250</v>
      </c>
      <c r="I903" t="s">
        <v>1251</v>
      </c>
      <c r="J903">
        <v>1</v>
      </c>
      <c r="L903" t="s">
        <v>62</v>
      </c>
      <c r="M903" t="s">
        <v>76</v>
      </c>
      <c r="N903">
        <v>4</v>
      </c>
      <c r="O903">
        <v>39</v>
      </c>
      <c r="P903">
        <v>4.5</v>
      </c>
      <c r="Q903" s="20">
        <v>79.597669999999994</v>
      </c>
      <c r="R903">
        <v>2.9249999999999998</v>
      </c>
      <c r="S903">
        <v>232.82318474999997</v>
      </c>
      <c r="U903">
        <v>232.82318474999997</v>
      </c>
      <c r="V903">
        <v>232823.18474999996</v>
      </c>
      <c r="W903">
        <v>19401.932062499996</v>
      </c>
      <c r="X903" t="s">
        <v>1252</v>
      </c>
      <c r="Y903" t="s">
        <v>1253</v>
      </c>
      <c r="Z903">
        <v>3093</v>
      </c>
      <c r="AA903">
        <v>3094</v>
      </c>
      <c r="AF903">
        <v>133</v>
      </c>
      <c r="AH903">
        <v>2022</v>
      </c>
    </row>
    <row r="904" spans="1:35" x14ac:dyDescent="0.25">
      <c r="A904" t="s">
        <v>59</v>
      </c>
      <c r="B904" t="s">
        <v>1100</v>
      </c>
      <c r="C904" t="s">
        <v>1226</v>
      </c>
      <c r="D904" t="s">
        <v>1229</v>
      </c>
      <c r="E904" t="s">
        <v>60</v>
      </c>
      <c r="G904" t="s">
        <v>87</v>
      </c>
      <c r="H904" t="s">
        <v>1107</v>
      </c>
      <c r="I904" t="s">
        <v>1254</v>
      </c>
      <c r="J904">
        <v>1</v>
      </c>
      <c r="L904" t="s">
        <v>62</v>
      </c>
      <c r="M904" t="s">
        <v>63</v>
      </c>
      <c r="N904">
        <v>1</v>
      </c>
      <c r="O904">
        <v>44</v>
      </c>
      <c r="P904">
        <v>13.5</v>
      </c>
      <c r="Q904" s="20">
        <v>79.969239999999999</v>
      </c>
      <c r="R904">
        <v>9.9</v>
      </c>
      <c r="S904">
        <v>791.69547599999999</v>
      </c>
      <c r="U904">
        <v>791.69547599999999</v>
      </c>
      <c r="V904">
        <v>791695.47600000002</v>
      </c>
      <c r="W904">
        <v>65974.623000000007</v>
      </c>
      <c r="X904" t="s">
        <v>1252</v>
      </c>
      <c r="Y904" t="s">
        <v>1255</v>
      </c>
      <c r="Z904">
        <v>3093</v>
      </c>
      <c r="AA904">
        <v>3094</v>
      </c>
      <c r="AF904">
        <v>133</v>
      </c>
      <c r="AH904">
        <v>2022</v>
      </c>
    </row>
    <row r="905" spans="1:35" x14ac:dyDescent="0.25">
      <c r="A905" t="s">
        <v>59</v>
      </c>
      <c r="B905" t="s">
        <v>1100</v>
      </c>
      <c r="C905" t="s">
        <v>1226</v>
      </c>
      <c r="D905" t="s">
        <v>1229</v>
      </c>
      <c r="E905" t="s">
        <v>60</v>
      </c>
      <c r="G905" t="s">
        <v>87</v>
      </c>
      <c r="H905" t="s">
        <v>1107</v>
      </c>
      <c r="I905" t="s">
        <v>1254</v>
      </c>
      <c r="J905">
        <v>1</v>
      </c>
      <c r="L905" t="s">
        <v>62</v>
      </c>
      <c r="M905" t="s">
        <v>76</v>
      </c>
      <c r="N905">
        <v>1</v>
      </c>
      <c r="O905">
        <v>44</v>
      </c>
      <c r="P905">
        <v>13.5</v>
      </c>
      <c r="Q905" s="20">
        <v>79.969239999999999</v>
      </c>
      <c r="R905">
        <v>9.9</v>
      </c>
      <c r="S905">
        <v>791.69547599999999</v>
      </c>
      <c r="U905">
        <v>791.69547599999999</v>
      </c>
      <c r="V905">
        <v>791695.47600000002</v>
      </c>
      <c r="W905">
        <v>65974.623000000007</v>
      </c>
      <c r="X905" t="s">
        <v>1252</v>
      </c>
      <c r="Y905" t="s">
        <v>1255</v>
      </c>
      <c r="Z905">
        <v>3093</v>
      </c>
      <c r="AA905">
        <v>3094</v>
      </c>
      <c r="AF905">
        <v>133</v>
      </c>
      <c r="AH905">
        <v>2022</v>
      </c>
    </row>
    <row r="906" spans="1:35" x14ac:dyDescent="0.25">
      <c r="A906" t="s">
        <v>59</v>
      </c>
      <c r="B906" t="s">
        <v>1100</v>
      </c>
      <c r="C906" t="s">
        <v>1226</v>
      </c>
      <c r="D906" t="s">
        <v>1229</v>
      </c>
      <c r="E906" t="s">
        <v>60</v>
      </c>
      <c r="G906" t="s">
        <v>51</v>
      </c>
      <c r="H906" t="s">
        <v>1256</v>
      </c>
      <c r="I906" t="s">
        <v>1257</v>
      </c>
      <c r="J906">
        <v>1</v>
      </c>
      <c r="L906" t="s">
        <v>62</v>
      </c>
      <c r="M906" t="s">
        <v>63</v>
      </c>
      <c r="N906">
        <v>6</v>
      </c>
      <c r="O906">
        <v>22</v>
      </c>
      <c r="P906">
        <v>3</v>
      </c>
      <c r="Q906" s="20">
        <v>85.969239999999999</v>
      </c>
      <c r="R906">
        <v>1.1000000000000001</v>
      </c>
      <c r="S906">
        <v>94.566164000000001</v>
      </c>
      <c r="U906">
        <v>94.566164000000001</v>
      </c>
      <c r="V906">
        <v>94566.164000000004</v>
      </c>
      <c r="W906">
        <v>7880.5136666666667</v>
      </c>
      <c r="Z906">
        <v>3093</v>
      </c>
      <c r="AA906">
        <v>3094</v>
      </c>
      <c r="AF906">
        <v>133</v>
      </c>
      <c r="AH906">
        <v>2022</v>
      </c>
    </row>
    <row r="907" spans="1:35" x14ac:dyDescent="0.25">
      <c r="A907" t="s">
        <v>59</v>
      </c>
      <c r="B907" t="s">
        <v>1100</v>
      </c>
      <c r="C907" t="s">
        <v>1226</v>
      </c>
      <c r="D907" t="s">
        <v>1229</v>
      </c>
      <c r="E907" t="s">
        <v>60</v>
      </c>
      <c r="G907" t="s">
        <v>51</v>
      </c>
      <c r="H907" t="s">
        <v>1256</v>
      </c>
      <c r="I907" t="s">
        <v>1257</v>
      </c>
      <c r="J907">
        <v>1</v>
      </c>
      <c r="L907" t="s">
        <v>62</v>
      </c>
      <c r="M907" t="s">
        <v>76</v>
      </c>
      <c r="N907">
        <v>6</v>
      </c>
      <c r="O907">
        <v>27</v>
      </c>
      <c r="P907">
        <v>3</v>
      </c>
      <c r="Q907" s="20">
        <v>85.969239999999999</v>
      </c>
      <c r="R907">
        <v>1.35</v>
      </c>
      <c r="S907">
        <v>116.058474</v>
      </c>
      <c r="U907">
        <v>116.058474</v>
      </c>
      <c r="V907">
        <v>116058.474</v>
      </c>
      <c r="W907">
        <v>9671.5395000000008</v>
      </c>
      <c r="Z907">
        <v>3093</v>
      </c>
      <c r="AA907">
        <v>3094</v>
      </c>
      <c r="AF907">
        <v>133</v>
      </c>
      <c r="AH907">
        <v>2022</v>
      </c>
    </row>
    <row r="908" spans="1:35" x14ac:dyDescent="0.25">
      <c r="A908" t="s">
        <v>36</v>
      </c>
      <c r="B908" t="s">
        <v>1100</v>
      </c>
      <c r="C908" t="s">
        <v>1258</v>
      </c>
      <c r="D908" t="s">
        <v>1258</v>
      </c>
      <c r="E908" t="s">
        <v>40</v>
      </c>
      <c r="G908" t="s">
        <v>51</v>
      </c>
      <c r="H908" t="s">
        <v>49</v>
      </c>
      <c r="I908" t="s">
        <v>40</v>
      </c>
      <c r="J908">
        <v>1</v>
      </c>
      <c r="L908" t="s">
        <v>41</v>
      </c>
      <c r="M908" t="s">
        <v>40</v>
      </c>
      <c r="Q908">
        <v>0</v>
      </c>
      <c r="R908">
        <f t="shared" ref="R908:R971" si="76">O908*P908/60*J908</f>
        <v>0</v>
      </c>
      <c r="S908">
        <f t="shared" ref="S908:S971" si="77">Q908*R908</f>
        <v>0</v>
      </c>
      <c r="T908">
        <v>828</v>
      </c>
      <c r="U908">
        <f t="shared" ref="U908:U971" si="78">S908+T908</f>
        <v>828</v>
      </c>
      <c r="V908">
        <f t="shared" ref="V908:V971" si="79">U908*1000</f>
        <v>828000</v>
      </c>
      <c r="W908">
        <f t="shared" ref="W908:W971" si="80">V908/12</f>
        <v>69000</v>
      </c>
      <c r="X908" t="s">
        <v>40</v>
      </c>
      <c r="Y908" t="s">
        <v>40</v>
      </c>
      <c r="Z908">
        <v>3093</v>
      </c>
      <c r="AA908">
        <v>3094</v>
      </c>
      <c r="AB908" t="s">
        <v>40</v>
      </c>
      <c r="AC908" t="s">
        <v>40</v>
      </c>
      <c r="AD908" t="s">
        <v>40</v>
      </c>
      <c r="AE908" t="s">
        <v>40</v>
      </c>
      <c r="AF908">
        <v>141</v>
      </c>
      <c r="AH908">
        <v>2022</v>
      </c>
    </row>
    <row r="909" spans="1:35" x14ac:dyDescent="0.25">
      <c r="A909" t="s">
        <v>36</v>
      </c>
      <c r="B909" t="s">
        <v>1100</v>
      </c>
      <c r="C909" t="s">
        <v>1258</v>
      </c>
      <c r="D909" t="s">
        <v>1258</v>
      </c>
      <c r="E909" t="s">
        <v>40</v>
      </c>
      <c r="G909" t="s">
        <v>51</v>
      </c>
      <c r="H909" t="s">
        <v>56</v>
      </c>
      <c r="I909" t="s">
        <v>40</v>
      </c>
      <c r="J909">
        <v>1</v>
      </c>
      <c r="L909" t="s">
        <v>41</v>
      </c>
      <c r="Q909">
        <v>0</v>
      </c>
      <c r="R909">
        <f t="shared" si="76"/>
        <v>0</v>
      </c>
      <c r="S909">
        <f t="shared" si="77"/>
        <v>0</v>
      </c>
      <c r="T909" s="43">
        <f>863-0.449</f>
        <v>862.55100000000004</v>
      </c>
      <c r="U909">
        <f t="shared" si="78"/>
        <v>862.55100000000004</v>
      </c>
      <c r="V909">
        <f t="shared" si="79"/>
        <v>862551</v>
      </c>
      <c r="W909">
        <f t="shared" si="80"/>
        <v>71879.25</v>
      </c>
      <c r="X909" t="s">
        <v>40</v>
      </c>
      <c r="Y909" t="s">
        <v>40</v>
      </c>
      <c r="Z909">
        <v>3093</v>
      </c>
      <c r="AA909">
        <v>3094</v>
      </c>
      <c r="AB909" t="s">
        <v>40</v>
      </c>
      <c r="AC909" t="s">
        <v>40</v>
      </c>
      <c r="AD909" t="s">
        <v>40</v>
      </c>
      <c r="AE909" t="s">
        <v>40</v>
      </c>
      <c r="AF909">
        <v>141</v>
      </c>
      <c r="AH909">
        <v>2022</v>
      </c>
      <c r="AI909" t="s">
        <v>1259</v>
      </c>
    </row>
    <row r="910" spans="1:35" x14ac:dyDescent="0.25">
      <c r="A910" t="s">
        <v>36</v>
      </c>
      <c r="B910" t="s">
        <v>1100</v>
      </c>
      <c r="C910" t="s">
        <v>1258</v>
      </c>
      <c r="D910" t="s">
        <v>1258</v>
      </c>
      <c r="E910" t="s">
        <v>40</v>
      </c>
      <c r="G910" t="s">
        <v>51</v>
      </c>
      <c r="H910" t="s">
        <v>42</v>
      </c>
      <c r="I910" t="s">
        <v>40</v>
      </c>
      <c r="J910">
        <v>1</v>
      </c>
      <c r="L910" t="s">
        <v>41</v>
      </c>
      <c r="R910">
        <f t="shared" si="76"/>
        <v>0</v>
      </c>
      <c r="S910">
        <f t="shared" si="77"/>
        <v>0</v>
      </c>
      <c r="T910">
        <v>176</v>
      </c>
      <c r="U910">
        <f t="shared" si="78"/>
        <v>176</v>
      </c>
      <c r="V910">
        <f t="shared" si="79"/>
        <v>176000</v>
      </c>
      <c r="W910">
        <f t="shared" si="80"/>
        <v>14666.666666666666</v>
      </c>
      <c r="X910" t="s">
        <v>40</v>
      </c>
      <c r="Y910" t="s">
        <v>40</v>
      </c>
      <c r="Z910">
        <v>3093</v>
      </c>
      <c r="AA910">
        <v>3094</v>
      </c>
      <c r="AB910" t="s">
        <v>40</v>
      </c>
      <c r="AC910" t="s">
        <v>40</v>
      </c>
      <c r="AD910" t="s">
        <v>40</v>
      </c>
      <c r="AE910" t="s">
        <v>40</v>
      </c>
      <c r="AF910">
        <v>141</v>
      </c>
      <c r="AH910">
        <v>2022</v>
      </c>
    </row>
    <row r="911" spans="1:35" x14ac:dyDescent="0.25">
      <c r="A911" t="s">
        <v>36</v>
      </c>
      <c r="B911" t="s">
        <v>1100</v>
      </c>
      <c r="C911" t="s">
        <v>1258</v>
      </c>
      <c r="D911" t="s">
        <v>1258</v>
      </c>
      <c r="E911" t="s">
        <v>40</v>
      </c>
      <c r="G911" t="s">
        <v>51</v>
      </c>
      <c r="H911" t="s">
        <v>295</v>
      </c>
      <c r="I911" t="s">
        <v>40</v>
      </c>
      <c r="J911">
        <v>1</v>
      </c>
      <c r="L911" t="s">
        <v>41</v>
      </c>
      <c r="Q911">
        <v>0</v>
      </c>
      <c r="R911">
        <f t="shared" si="76"/>
        <v>0</v>
      </c>
      <c r="S911">
        <f t="shared" si="77"/>
        <v>0</v>
      </c>
      <c r="T911">
        <v>5553</v>
      </c>
      <c r="U911">
        <f t="shared" si="78"/>
        <v>5553</v>
      </c>
      <c r="V911">
        <f t="shared" si="79"/>
        <v>5553000</v>
      </c>
      <c r="W911">
        <f t="shared" si="80"/>
        <v>462750</v>
      </c>
      <c r="X911" t="s">
        <v>40</v>
      </c>
      <c r="Y911" t="s">
        <v>40</v>
      </c>
      <c r="Z911">
        <v>3093</v>
      </c>
      <c r="AA911">
        <v>3094</v>
      </c>
      <c r="AB911" t="s">
        <v>40</v>
      </c>
      <c r="AC911" t="s">
        <v>40</v>
      </c>
      <c r="AD911" t="s">
        <v>40</v>
      </c>
      <c r="AE911" t="s">
        <v>40</v>
      </c>
      <c r="AF911">
        <v>141</v>
      </c>
      <c r="AH911">
        <v>2022</v>
      </c>
    </row>
    <row r="912" spans="1:35" x14ac:dyDescent="0.25">
      <c r="A912" t="s">
        <v>36</v>
      </c>
      <c r="B912" t="s">
        <v>1100</v>
      </c>
      <c r="C912" t="s">
        <v>1258</v>
      </c>
      <c r="D912" t="s">
        <v>1258</v>
      </c>
      <c r="E912" t="s">
        <v>40</v>
      </c>
      <c r="G912" t="s">
        <v>51</v>
      </c>
      <c r="H912" t="s">
        <v>1104</v>
      </c>
      <c r="I912" t="s">
        <v>40</v>
      </c>
      <c r="J912">
        <v>1</v>
      </c>
      <c r="L912" t="s">
        <v>41</v>
      </c>
      <c r="R912">
        <f t="shared" si="76"/>
        <v>0</v>
      </c>
      <c r="S912">
        <f t="shared" si="77"/>
        <v>0</v>
      </c>
      <c r="T912">
        <v>83</v>
      </c>
      <c r="U912">
        <f t="shared" si="78"/>
        <v>83</v>
      </c>
      <c r="V912">
        <f t="shared" si="79"/>
        <v>83000</v>
      </c>
      <c r="W912">
        <f t="shared" si="80"/>
        <v>6916.666666666667</v>
      </c>
      <c r="Z912">
        <v>3093</v>
      </c>
      <c r="AA912">
        <v>3094</v>
      </c>
      <c r="AF912">
        <v>141</v>
      </c>
      <c r="AH912">
        <v>2022</v>
      </c>
    </row>
    <row r="913" spans="1:34" x14ac:dyDescent="0.25">
      <c r="A913" t="s">
        <v>36</v>
      </c>
      <c r="B913" t="s">
        <v>1100</v>
      </c>
      <c r="C913" t="s">
        <v>1258</v>
      </c>
      <c r="D913" t="s">
        <v>1258</v>
      </c>
      <c r="E913" t="s">
        <v>40</v>
      </c>
      <c r="G913" t="s">
        <v>51</v>
      </c>
      <c r="H913" t="s">
        <v>1103</v>
      </c>
      <c r="I913" t="s">
        <v>40</v>
      </c>
      <c r="J913">
        <v>1</v>
      </c>
      <c r="L913" t="s">
        <v>41</v>
      </c>
      <c r="R913">
        <f t="shared" si="76"/>
        <v>0</v>
      </c>
      <c r="S913">
        <f t="shared" si="77"/>
        <v>0</v>
      </c>
      <c r="T913">
        <v>1239</v>
      </c>
      <c r="U913">
        <f t="shared" si="78"/>
        <v>1239</v>
      </c>
      <c r="V913">
        <f t="shared" si="79"/>
        <v>1239000</v>
      </c>
      <c r="W913">
        <f t="shared" si="80"/>
        <v>103250</v>
      </c>
      <c r="Z913">
        <v>3093</v>
      </c>
      <c r="AA913">
        <v>3094</v>
      </c>
      <c r="AF913">
        <v>141</v>
      </c>
      <c r="AH913">
        <v>2022</v>
      </c>
    </row>
    <row r="914" spans="1:34" x14ac:dyDescent="0.25">
      <c r="A914" t="s">
        <v>59</v>
      </c>
      <c r="B914" t="s">
        <v>1100</v>
      </c>
      <c r="C914" t="s">
        <v>1258</v>
      </c>
      <c r="D914" t="s">
        <v>1258</v>
      </c>
      <c r="E914" t="s">
        <v>60</v>
      </c>
      <c r="G914" t="s">
        <v>51</v>
      </c>
      <c r="H914" t="s">
        <v>513</v>
      </c>
      <c r="I914" t="s">
        <v>40</v>
      </c>
      <c r="J914">
        <v>1</v>
      </c>
      <c r="K914">
        <v>1</v>
      </c>
      <c r="L914" t="s">
        <v>878</v>
      </c>
      <c r="M914" t="s">
        <v>40</v>
      </c>
      <c r="Q914">
        <v>0</v>
      </c>
      <c r="R914">
        <f t="shared" si="76"/>
        <v>0</v>
      </c>
      <c r="S914">
        <f t="shared" si="77"/>
        <v>0</v>
      </c>
      <c r="T914">
        <v>8400</v>
      </c>
      <c r="U914">
        <f t="shared" si="78"/>
        <v>8400</v>
      </c>
      <c r="V914">
        <f t="shared" si="79"/>
        <v>8400000</v>
      </c>
      <c r="W914">
        <f t="shared" si="80"/>
        <v>700000</v>
      </c>
      <c r="X914" t="s">
        <v>40</v>
      </c>
      <c r="Y914" t="s">
        <v>40</v>
      </c>
      <c r="Z914">
        <v>3093</v>
      </c>
      <c r="AA914">
        <v>3094</v>
      </c>
      <c r="AB914" t="s">
        <v>40</v>
      </c>
      <c r="AC914" t="s">
        <v>40</v>
      </c>
      <c r="AD914" t="s">
        <v>40</v>
      </c>
      <c r="AE914" t="s">
        <v>40</v>
      </c>
      <c r="AF914">
        <v>141</v>
      </c>
      <c r="AH914">
        <v>2022</v>
      </c>
    </row>
    <row r="915" spans="1:34" x14ac:dyDescent="0.25">
      <c r="A915" t="s">
        <v>59</v>
      </c>
      <c r="B915" t="s">
        <v>1100</v>
      </c>
      <c r="C915" t="s">
        <v>1258</v>
      </c>
      <c r="D915" t="s">
        <v>1258</v>
      </c>
      <c r="E915" t="s">
        <v>60</v>
      </c>
      <c r="F915" t="s">
        <v>40</v>
      </c>
      <c r="G915" t="s">
        <v>51</v>
      </c>
      <c r="H915" t="s">
        <v>381</v>
      </c>
      <c r="I915" t="s">
        <v>40</v>
      </c>
      <c r="J915">
        <v>1</v>
      </c>
      <c r="K915">
        <v>1</v>
      </c>
      <c r="L915" t="s">
        <v>124</v>
      </c>
      <c r="O915">
        <v>22</v>
      </c>
      <c r="P915">
        <v>60</v>
      </c>
      <c r="Q915">
        <v>108.99</v>
      </c>
      <c r="R915">
        <f t="shared" si="76"/>
        <v>22</v>
      </c>
      <c r="S915">
        <f t="shared" si="77"/>
        <v>2397.7799999999997</v>
      </c>
      <c r="U915">
        <f t="shared" si="78"/>
        <v>2397.7799999999997</v>
      </c>
      <c r="V915">
        <f t="shared" si="79"/>
        <v>2397779.9999999995</v>
      </c>
      <c r="W915">
        <f t="shared" si="80"/>
        <v>199814.99999999997</v>
      </c>
      <c r="Z915">
        <v>3093</v>
      </c>
      <c r="AA915">
        <v>3094</v>
      </c>
      <c r="AF915">
        <v>141</v>
      </c>
      <c r="AH915">
        <v>2022</v>
      </c>
    </row>
    <row r="916" spans="1:34" x14ac:dyDescent="0.25">
      <c r="A916" t="s">
        <v>59</v>
      </c>
      <c r="B916" t="s">
        <v>1100</v>
      </c>
      <c r="C916" t="s">
        <v>1258</v>
      </c>
      <c r="D916" t="s">
        <v>1364</v>
      </c>
      <c r="E916" t="s">
        <v>60</v>
      </c>
      <c r="G916" t="s">
        <v>98</v>
      </c>
      <c r="H916" t="s">
        <v>1365</v>
      </c>
      <c r="I916" t="s">
        <v>1366</v>
      </c>
      <c r="J916">
        <v>1</v>
      </c>
      <c r="K916">
        <v>0.75</v>
      </c>
      <c r="L916" t="s">
        <v>62</v>
      </c>
      <c r="M916" t="s">
        <v>63</v>
      </c>
      <c r="N916">
        <v>1</v>
      </c>
      <c r="O916">
        <v>25</v>
      </c>
      <c r="P916">
        <v>7.5</v>
      </c>
      <c r="Q916" s="20">
        <f t="shared" ref="Q916:Q921" si="81">79-0.22377</f>
        <v>78.776229999999998</v>
      </c>
      <c r="R916">
        <f t="shared" si="76"/>
        <v>3.125</v>
      </c>
      <c r="S916">
        <f t="shared" si="77"/>
        <v>246.17571874999999</v>
      </c>
      <c r="T916">
        <v>0</v>
      </c>
      <c r="U916">
        <f t="shared" si="78"/>
        <v>246.17571874999999</v>
      </c>
      <c r="V916">
        <f t="shared" si="79"/>
        <v>246175.71875</v>
      </c>
      <c r="W916">
        <f t="shared" si="80"/>
        <v>20514.643229166668</v>
      </c>
      <c r="X916" t="s">
        <v>1367</v>
      </c>
      <c r="Y916" t="s">
        <v>1368</v>
      </c>
      <c r="Z916">
        <v>3093</v>
      </c>
      <c r="AA916">
        <v>3094</v>
      </c>
      <c r="AB916" t="s">
        <v>40</v>
      </c>
      <c r="AC916" t="s">
        <v>40</v>
      </c>
      <c r="AD916" t="s">
        <v>40</v>
      </c>
      <c r="AE916" t="s">
        <v>40</v>
      </c>
      <c r="AF916">
        <v>141</v>
      </c>
      <c r="AH916">
        <v>2022</v>
      </c>
    </row>
    <row r="917" spans="1:34" x14ac:dyDescent="0.25">
      <c r="A917" t="s">
        <v>59</v>
      </c>
      <c r="B917" t="s">
        <v>1100</v>
      </c>
      <c r="C917" t="s">
        <v>1258</v>
      </c>
      <c r="D917" t="s">
        <v>1364</v>
      </c>
      <c r="E917" t="s">
        <v>60</v>
      </c>
      <c r="G917" t="s">
        <v>98</v>
      </c>
      <c r="H917" t="s">
        <v>1365</v>
      </c>
      <c r="I917" t="s">
        <v>1366</v>
      </c>
      <c r="J917">
        <v>1</v>
      </c>
      <c r="K917">
        <v>0.75</v>
      </c>
      <c r="L917" t="s">
        <v>62</v>
      </c>
      <c r="M917" t="s">
        <v>76</v>
      </c>
      <c r="N917">
        <v>1</v>
      </c>
      <c r="O917">
        <v>25</v>
      </c>
      <c r="P917">
        <v>7.5</v>
      </c>
      <c r="Q917" s="20">
        <f t="shared" si="81"/>
        <v>78.776229999999998</v>
      </c>
      <c r="R917">
        <f t="shared" si="76"/>
        <v>3.125</v>
      </c>
      <c r="S917">
        <f t="shared" si="77"/>
        <v>246.17571874999999</v>
      </c>
      <c r="T917">
        <v>0</v>
      </c>
      <c r="U917">
        <f t="shared" si="78"/>
        <v>246.17571874999999</v>
      </c>
      <c r="V917">
        <f t="shared" si="79"/>
        <v>246175.71875</v>
      </c>
      <c r="W917">
        <f t="shared" si="80"/>
        <v>20514.643229166668</v>
      </c>
      <c r="X917" t="s">
        <v>1367</v>
      </c>
      <c r="Y917" t="s">
        <v>1368</v>
      </c>
      <c r="Z917">
        <v>3093</v>
      </c>
      <c r="AA917">
        <v>3094</v>
      </c>
      <c r="AB917" t="s">
        <v>40</v>
      </c>
      <c r="AC917" t="s">
        <v>40</v>
      </c>
      <c r="AD917" t="s">
        <v>40</v>
      </c>
      <c r="AE917" t="s">
        <v>40</v>
      </c>
      <c r="AF917">
        <v>141</v>
      </c>
      <c r="AH917">
        <v>2022</v>
      </c>
    </row>
    <row r="918" spans="1:34" x14ac:dyDescent="0.25">
      <c r="A918" t="s">
        <v>59</v>
      </c>
      <c r="B918" t="s">
        <v>1100</v>
      </c>
      <c r="C918" t="s">
        <v>1258</v>
      </c>
      <c r="D918" t="s">
        <v>1364</v>
      </c>
      <c r="E918" t="s">
        <v>60</v>
      </c>
      <c r="G918" t="s">
        <v>98</v>
      </c>
      <c r="H918" t="s">
        <v>1365</v>
      </c>
      <c r="I918" t="s">
        <v>1366</v>
      </c>
      <c r="J918">
        <v>1</v>
      </c>
      <c r="K918">
        <v>0.75</v>
      </c>
      <c r="L918" t="s">
        <v>62</v>
      </c>
      <c r="M918" t="s">
        <v>63</v>
      </c>
      <c r="N918">
        <v>2</v>
      </c>
      <c r="O918">
        <v>25</v>
      </c>
      <c r="P918">
        <v>7.5</v>
      </c>
      <c r="Q918" s="20">
        <f t="shared" si="81"/>
        <v>78.776229999999998</v>
      </c>
      <c r="R918">
        <f t="shared" si="76"/>
        <v>3.125</v>
      </c>
      <c r="S918">
        <f t="shared" si="77"/>
        <v>246.17571874999999</v>
      </c>
      <c r="T918">
        <v>0</v>
      </c>
      <c r="U918">
        <f t="shared" si="78"/>
        <v>246.17571874999999</v>
      </c>
      <c r="V918">
        <f t="shared" si="79"/>
        <v>246175.71875</v>
      </c>
      <c r="W918">
        <f t="shared" si="80"/>
        <v>20514.643229166668</v>
      </c>
      <c r="X918" t="s">
        <v>1367</v>
      </c>
      <c r="Y918" t="s">
        <v>1368</v>
      </c>
      <c r="Z918">
        <v>3093</v>
      </c>
      <c r="AA918">
        <v>3094</v>
      </c>
      <c r="AB918" t="s">
        <v>40</v>
      </c>
      <c r="AC918" t="s">
        <v>40</v>
      </c>
      <c r="AD918" t="s">
        <v>40</v>
      </c>
      <c r="AE918" t="s">
        <v>40</v>
      </c>
      <c r="AF918">
        <v>141</v>
      </c>
      <c r="AH918">
        <v>2022</v>
      </c>
    </row>
    <row r="919" spans="1:34" x14ac:dyDescent="0.25">
      <c r="A919" t="s">
        <v>59</v>
      </c>
      <c r="B919" t="s">
        <v>1100</v>
      </c>
      <c r="C919" t="s">
        <v>1258</v>
      </c>
      <c r="D919" t="s">
        <v>1364</v>
      </c>
      <c r="E919" t="s">
        <v>60</v>
      </c>
      <c r="G919" t="s">
        <v>98</v>
      </c>
      <c r="H919" t="s">
        <v>1369</v>
      </c>
      <c r="I919" t="s">
        <v>1370</v>
      </c>
      <c r="J919">
        <v>1</v>
      </c>
      <c r="K919">
        <v>0.75</v>
      </c>
      <c r="L919" t="s">
        <v>62</v>
      </c>
      <c r="M919" t="s">
        <v>63</v>
      </c>
      <c r="N919">
        <v>2</v>
      </c>
      <c r="O919">
        <v>25</v>
      </c>
      <c r="P919">
        <v>15</v>
      </c>
      <c r="Q919" s="20">
        <f t="shared" si="81"/>
        <v>78.776229999999998</v>
      </c>
      <c r="R919">
        <f t="shared" si="76"/>
        <v>6.25</v>
      </c>
      <c r="S919">
        <f t="shared" si="77"/>
        <v>492.35143749999997</v>
      </c>
      <c r="T919">
        <v>0</v>
      </c>
      <c r="U919">
        <f t="shared" si="78"/>
        <v>492.35143749999997</v>
      </c>
      <c r="V919">
        <f t="shared" si="79"/>
        <v>492351.4375</v>
      </c>
      <c r="W919">
        <f t="shared" si="80"/>
        <v>41029.286458333336</v>
      </c>
      <c r="X919" t="s">
        <v>1367</v>
      </c>
      <c r="Y919" t="s">
        <v>1368</v>
      </c>
      <c r="Z919">
        <v>3093</v>
      </c>
      <c r="AA919">
        <v>3094</v>
      </c>
      <c r="AB919" t="s">
        <v>40</v>
      </c>
      <c r="AC919" t="s">
        <v>40</v>
      </c>
      <c r="AD919" t="s">
        <v>40</v>
      </c>
      <c r="AE919" t="s">
        <v>40</v>
      </c>
      <c r="AF919">
        <v>141</v>
      </c>
      <c r="AH919">
        <v>2022</v>
      </c>
    </row>
    <row r="920" spans="1:34" x14ac:dyDescent="0.25">
      <c r="A920" t="s">
        <v>59</v>
      </c>
      <c r="B920" t="s">
        <v>1100</v>
      </c>
      <c r="C920" t="s">
        <v>1258</v>
      </c>
      <c r="D920" t="s">
        <v>1364</v>
      </c>
      <c r="E920" t="s">
        <v>60</v>
      </c>
      <c r="G920" t="s">
        <v>98</v>
      </c>
      <c r="H920" t="s">
        <v>1365</v>
      </c>
      <c r="I920" t="s">
        <v>1366</v>
      </c>
      <c r="J920">
        <v>1</v>
      </c>
      <c r="K920">
        <v>0.75</v>
      </c>
      <c r="L920" t="s">
        <v>62</v>
      </c>
      <c r="M920" t="s">
        <v>76</v>
      </c>
      <c r="N920">
        <v>2</v>
      </c>
      <c r="O920">
        <v>23</v>
      </c>
      <c r="P920">
        <v>7.5</v>
      </c>
      <c r="Q920" s="20">
        <f t="shared" si="81"/>
        <v>78.776229999999998</v>
      </c>
      <c r="R920">
        <f t="shared" si="76"/>
        <v>2.875</v>
      </c>
      <c r="S920">
        <f t="shared" si="77"/>
        <v>226.48166125</v>
      </c>
      <c r="T920">
        <v>0</v>
      </c>
      <c r="U920">
        <f t="shared" si="78"/>
        <v>226.48166125</v>
      </c>
      <c r="V920">
        <f t="shared" si="79"/>
        <v>226481.66125</v>
      </c>
      <c r="W920">
        <f t="shared" si="80"/>
        <v>18873.471770833334</v>
      </c>
      <c r="X920" t="s">
        <v>1367</v>
      </c>
      <c r="Y920" t="s">
        <v>1368</v>
      </c>
      <c r="Z920">
        <v>3093</v>
      </c>
      <c r="AA920">
        <v>3094</v>
      </c>
      <c r="AB920" t="s">
        <v>40</v>
      </c>
      <c r="AC920" t="s">
        <v>40</v>
      </c>
      <c r="AD920" t="s">
        <v>40</v>
      </c>
      <c r="AE920" t="s">
        <v>40</v>
      </c>
      <c r="AF920">
        <v>141</v>
      </c>
      <c r="AH920">
        <v>2022</v>
      </c>
    </row>
    <row r="921" spans="1:34" x14ac:dyDescent="0.25">
      <c r="A921" t="s">
        <v>59</v>
      </c>
      <c r="B921" t="s">
        <v>1100</v>
      </c>
      <c r="C921" t="s">
        <v>1258</v>
      </c>
      <c r="D921" t="s">
        <v>1364</v>
      </c>
      <c r="E921" t="s">
        <v>60</v>
      </c>
      <c r="G921" t="s">
        <v>98</v>
      </c>
      <c r="H921" t="s">
        <v>1369</v>
      </c>
      <c r="I921" t="s">
        <v>1370</v>
      </c>
      <c r="J921">
        <v>1</v>
      </c>
      <c r="K921">
        <v>0.75</v>
      </c>
      <c r="L921" t="s">
        <v>62</v>
      </c>
      <c r="M921" t="s">
        <v>76</v>
      </c>
      <c r="N921">
        <v>2</v>
      </c>
      <c r="O921">
        <v>23</v>
      </c>
      <c r="P921">
        <v>15</v>
      </c>
      <c r="Q921" s="20">
        <f t="shared" si="81"/>
        <v>78.776229999999998</v>
      </c>
      <c r="R921">
        <f t="shared" si="76"/>
        <v>5.75</v>
      </c>
      <c r="S921">
        <f t="shared" si="77"/>
        <v>452.9633225</v>
      </c>
      <c r="T921">
        <v>0</v>
      </c>
      <c r="U921">
        <f t="shared" si="78"/>
        <v>452.9633225</v>
      </c>
      <c r="V921">
        <f t="shared" si="79"/>
        <v>452963.32250000001</v>
      </c>
      <c r="W921">
        <f t="shared" si="80"/>
        <v>37746.943541666667</v>
      </c>
      <c r="X921" t="s">
        <v>1367</v>
      </c>
      <c r="Y921" t="s">
        <v>1368</v>
      </c>
      <c r="Z921">
        <v>3093</v>
      </c>
      <c r="AA921">
        <v>3094</v>
      </c>
      <c r="AB921" t="s">
        <v>40</v>
      </c>
      <c r="AC921" t="s">
        <v>40</v>
      </c>
      <c r="AD921" t="s">
        <v>40</v>
      </c>
      <c r="AE921" t="s">
        <v>40</v>
      </c>
      <c r="AF921">
        <v>141</v>
      </c>
      <c r="AH921">
        <v>2022</v>
      </c>
    </row>
    <row r="922" spans="1:34" x14ac:dyDescent="0.25">
      <c r="A922" t="s">
        <v>59</v>
      </c>
      <c r="B922" t="s">
        <v>1100</v>
      </c>
      <c r="C922" t="s">
        <v>1258</v>
      </c>
      <c r="D922" t="s">
        <v>1364</v>
      </c>
      <c r="E922" t="s">
        <v>60</v>
      </c>
      <c r="G922" t="s">
        <v>87</v>
      </c>
      <c r="H922" t="s">
        <v>1375</v>
      </c>
      <c r="I922" t="s">
        <v>1376</v>
      </c>
      <c r="J922">
        <v>1</v>
      </c>
      <c r="K922">
        <v>0.75</v>
      </c>
      <c r="L922" t="s">
        <v>62</v>
      </c>
      <c r="M922" t="s">
        <v>63</v>
      </c>
      <c r="N922">
        <v>1</v>
      </c>
      <c r="O922">
        <v>25</v>
      </c>
      <c r="P922">
        <v>7.5</v>
      </c>
      <c r="Q922" s="20">
        <f>81-0.22377</f>
        <v>80.776229999999998</v>
      </c>
      <c r="R922">
        <f t="shared" si="76"/>
        <v>3.125</v>
      </c>
      <c r="S922">
        <f t="shared" si="77"/>
        <v>252.42571874999999</v>
      </c>
      <c r="T922">
        <v>0</v>
      </c>
      <c r="U922">
        <f t="shared" si="78"/>
        <v>252.42571874999999</v>
      </c>
      <c r="V922">
        <f t="shared" si="79"/>
        <v>252425.71875</v>
      </c>
      <c r="W922">
        <f t="shared" si="80"/>
        <v>21035.4765625</v>
      </c>
      <c r="X922" t="s">
        <v>1367</v>
      </c>
      <c r="Y922" t="s">
        <v>1377</v>
      </c>
      <c r="Z922">
        <v>3093</v>
      </c>
      <c r="AA922">
        <v>3094</v>
      </c>
      <c r="AB922" t="s">
        <v>40</v>
      </c>
      <c r="AC922" t="s">
        <v>40</v>
      </c>
      <c r="AD922" t="s">
        <v>40</v>
      </c>
      <c r="AE922" t="s">
        <v>40</v>
      </c>
      <c r="AF922">
        <v>141</v>
      </c>
      <c r="AH922">
        <v>2022</v>
      </c>
    </row>
    <row r="923" spans="1:34" x14ac:dyDescent="0.25">
      <c r="A923" t="s">
        <v>59</v>
      </c>
      <c r="B923" t="s">
        <v>1100</v>
      </c>
      <c r="C923" t="s">
        <v>1258</v>
      </c>
      <c r="D923" t="s">
        <v>1364</v>
      </c>
      <c r="E923" t="s">
        <v>60</v>
      </c>
      <c r="G923" t="s">
        <v>87</v>
      </c>
      <c r="H923" t="s">
        <v>1375</v>
      </c>
      <c r="I923" t="s">
        <v>1376</v>
      </c>
      <c r="J923">
        <v>1</v>
      </c>
      <c r="K923">
        <v>0.75</v>
      </c>
      <c r="L923" t="s">
        <v>62</v>
      </c>
      <c r="M923" t="s">
        <v>76</v>
      </c>
      <c r="N923">
        <v>1</v>
      </c>
      <c r="O923">
        <v>25</v>
      </c>
      <c r="P923">
        <v>7.5</v>
      </c>
      <c r="Q923" s="20">
        <f>81-0.22377</f>
        <v>80.776229999999998</v>
      </c>
      <c r="R923">
        <f t="shared" si="76"/>
        <v>3.125</v>
      </c>
      <c r="S923">
        <f t="shared" si="77"/>
        <v>252.42571874999999</v>
      </c>
      <c r="T923">
        <v>0</v>
      </c>
      <c r="U923">
        <f t="shared" si="78"/>
        <v>252.42571874999999</v>
      </c>
      <c r="V923">
        <f t="shared" si="79"/>
        <v>252425.71875</v>
      </c>
      <c r="W923">
        <f t="shared" si="80"/>
        <v>21035.4765625</v>
      </c>
      <c r="X923" t="s">
        <v>1367</v>
      </c>
      <c r="Y923" t="s">
        <v>1377</v>
      </c>
      <c r="Z923">
        <v>3093</v>
      </c>
      <c r="AA923">
        <v>3094</v>
      </c>
      <c r="AB923" t="s">
        <v>40</v>
      </c>
      <c r="AC923" t="s">
        <v>40</v>
      </c>
      <c r="AD923" t="s">
        <v>40</v>
      </c>
      <c r="AE923" t="s">
        <v>40</v>
      </c>
      <c r="AF923">
        <v>141</v>
      </c>
      <c r="AH923">
        <v>2022</v>
      </c>
    </row>
    <row r="924" spans="1:34" x14ac:dyDescent="0.25">
      <c r="A924" t="s">
        <v>59</v>
      </c>
      <c r="B924" t="s">
        <v>1100</v>
      </c>
      <c r="C924" t="s">
        <v>1258</v>
      </c>
      <c r="D924" t="s">
        <v>1364</v>
      </c>
      <c r="E924" t="s">
        <v>60</v>
      </c>
      <c r="G924" t="s">
        <v>98</v>
      </c>
      <c r="H924" t="s">
        <v>1316</v>
      </c>
      <c r="I924" t="s">
        <v>1392</v>
      </c>
      <c r="J924">
        <v>1</v>
      </c>
      <c r="K924">
        <v>0.75</v>
      </c>
      <c r="L924" t="s">
        <v>62</v>
      </c>
      <c r="M924" t="s">
        <v>63</v>
      </c>
      <c r="N924">
        <v>1</v>
      </c>
      <c r="O924">
        <v>25</v>
      </c>
      <c r="P924">
        <v>3.5</v>
      </c>
      <c r="Q924" s="20">
        <f t="shared" ref="Q924:Q929" si="82">82-0.22377</f>
        <v>81.776229999999998</v>
      </c>
      <c r="R924">
        <f t="shared" si="76"/>
        <v>1.4583333333333333</v>
      </c>
      <c r="S924">
        <f t="shared" si="77"/>
        <v>119.25700208333332</v>
      </c>
      <c r="T924">
        <v>0</v>
      </c>
      <c r="U924">
        <f t="shared" si="78"/>
        <v>119.25700208333332</v>
      </c>
      <c r="V924">
        <f t="shared" si="79"/>
        <v>119257.00208333333</v>
      </c>
      <c r="W924">
        <f t="shared" si="80"/>
        <v>9938.0835069444438</v>
      </c>
      <c r="X924" t="s">
        <v>1367</v>
      </c>
      <c r="Y924" t="s">
        <v>1368</v>
      </c>
      <c r="Z924">
        <v>3093</v>
      </c>
      <c r="AA924">
        <v>3094</v>
      </c>
      <c r="AB924" t="s">
        <v>40</v>
      </c>
      <c r="AC924" t="s">
        <v>40</v>
      </c>
      <c r="AD924" t="s">
        <v>40</v>
      </c>
      <c r="AE924" t="s">
        <v>40</v>
      </c>
      <c r="AF924">
        <v>141</v>
      </c>
      <c r="AH924">
        <v>2022</v>
      </c>
    </row>
    <row r="925" spans="1:34" x14ac:dyDescent="0.25">
      <c r="A925" t="s">
        <v>59</v>
      </c>
      <c r="B925" t="s">
        <v>1100</v>
      </c>
      <c r="C925" t="s">
        <v>1258</v>
      </c>
      <c r="D925" t="s">
        <v>1364</v>
      </c>
      <c r="E925" t="s">
        <v>60</v>
      </c>
      <c r="G925" t="s">
        <v>98</v>
      </c>
      <c r="H925" t="s">
        <v>1316</v>
      </c>
      <c r="I925" t="s">
        <v>1392</v>
      </c>
      <c r="J925">
        <v>1</v>
      </c>
      <c r="K925">
        <v>0.75</v>
      </c>
      <c r="L925" t="s">
        <v>62</v>
      </c>
      <c r="M925" t="s">
        <v>76</v>
      </c>
      <c r="N925">
        <v>1</v>
      </c>
      <c r="O925">
        <v>25</v>
      </c>
      <c r="P925">
        <v>3.5</v>
      </c>
      <c r="Q925" s="20">
        <f t="shared" si="82"/>
        <v>81.776229999999998</v>
      </c>
      <c r="R925">
        <f t="shared" si="76"/>
        <v>1.4583333333333333</v>
      </c>
      <c r="S925">
        <f t="shared" si="77"/>
        <v>119.25700208333332</v>
      </c>
      <c r="T925">
        <v>0</v>
      </c>
      <c r="U925">
        <f t="shared" si="78"/>
        <v>119.25700208333332</v>
      </c>
      <c r="V925">
        <f t="shared" si="79"/>
        <v>119257.00208333333</v>
      </c>
      <c r="W925">
        <f t="shared" si="80"/>
        <v>9938.0835069444438</v>
      </c>
      <c r="X925" t="s">
        <v>1367</v>
      </c>
      <c r="Y925" t="s">
        <v>1368</v>
      </c>
      <c r="Z925">
        <v>3093</v>
      </c>
      <c r="AA925">
        <v>3094</v>
      </c>
      <c r="AB925" t="s">
        <v>40</v>
      </c>
      <c r="AC925" t="s">
        <v>40</v>
      </c>
      <c r="AD925" t="s">
        <v>40</v>
      </c>
      <c r="AE925" t="s">
        <v>40</v>
      </c>
      <c r="AF925">
        <v>141</v>
      </c>
      <c r="AH925">
        <v>2022</v>
      </c>
    </row>
    <row r="926" spans="1:34" x14ac:dyDescent="0.25">
      <c r="A926" t="s">
        <v>59</v>
      </c>
      <c r="B926" t="s">
        <v>1100</v>
      </c>
      <c r="C926" t="s">
        <v>1258</v>
      </c>
      <c r="D926" t="s">
        <v>1364</v>
      </c>
      <c r="E926" t="s">
        <v>60</v>
      </c>
      <c r="G926" t="s">
        <v>98</v>
      </c>
      <c r="H926" t="s">
        <v>1316</v>
      </c>
      <c r="I926" t="s">
        <v>1392</v>
      </c>
      <c r="J926">
        <v>1</v>
      </c>
      <c r="K926">
        <v>0.75</v>
      </c>
      <c r="L926" t="s">
        <v>62</v>
      </c>
      <c r="M926" t="s">
        <v>63</v>
      </c>
      <c r="N926">
        <v>3</v>
      </c>
      <c r="O926">
        <v>20</v>
      </c>
      <c r="P926">
        <v>4</v>
      </c>
      <c r="Q926" s="20">
        <f t="shared" si="82"/>
        <v>81.776229999999998</v>
      </c>
      <c r="R926">
        <f t="shared" si="76"/>
        <v>1.3333333333333333</v>
      </c>
      <c r="S926">
        <f t="shared" si="77"/>
        <v>109.03497333333333</v>
      </c>
      <c r="T926">
        <v>0</v>
      </c>
      <c r="U926">
        <f t="shared" si="78"/>
        <v>109.03497333333333</v>
      </c>
      <c r="V926">
        <f t="shared" si="79"/>
        <v>109034.97333333333</v>
      </c>
      <c r="W926">
        <f t="shared" si="80"/>
        <v>9086.2477777777767</v>
      </c>
      <c r="X926" t="s">
        <v>1367</v>
      </c>
      <c r="Y926" t="s">
        <v>1368</v>
      </c>
      <c r="Z926">
        <v>3093</v>
      </c>
      <c r="AA926">
        <v>3094</v>
      </c>
      <c r="AB926" t="s">
        <v>40</v>
      </c>
      <c r="AC926" t="s">
        <v>40</v>
      </c>
      <c r="AD926" t="s">
        <v>40</v>
      </c>
      <c r="AE926" t="s">
        <v>40</v>
      </c>
      <c r="AF926">
        <v>141</v>
      </c>
      <c r="AH926">
        <v>2022</v>
      </c>
    </row>
    <row r="927" spans="1:34" x14ac:dyDescent="0.25">
      <c r="A927" t="s">
        <v>59</v>
      </c>
      <c r="B927" t="s">
        <v>1100</v>
      </c>
      <c r="C927" t="s">
        <v>1258</v>
      </c>
      <c r="D927" t="s">
        <v>1364</v>
      </c>
      <c r="E927" t="s">
        <v>60</v>
      </c>
      <c r="G927" t="s">
        <v>98</v>
      </c>
      <c r="H927" t="s">
        <v>1393</v>
      </c>
      <c r="I927" t="s">
        <v>1394</v>
      </c>
      <c r="J927">
        <v>1</v>
      </c>
      <c r="K927">
        <v>0.75</v>
      </c>
      <c r="L927" t="s">
        <v>62</v>
      </c>
      <c r="M927" t="s">
        <v>63</v>
      </c>
      <c r="N927">
        <v>3</v>
      </c>
      <c r="O927">
        <v>20</v>
      </c>
      <c r="P927">
        <v>15</v>
      </c>
      <c r="Q927" s="20">
        <f t="shared" si="82"/>
        <v>81.776229999999998</v>
      </c>
      <c r="R927">
        <f t="shared" si="76"/>
        <v>5</v>
      </c>
      <c r="S927">
        <f t="shared" si="77"/>
        <v>408.88114999999999</v>
      </c>
      <c r="T927">
        <v>0</v>
      </c>
      <c r="U927">
        <f t="shared" si="78"/>
        <v>408.88114999999999</v>
      </c>
      <c r="V927">
        <f t="shared" si="79"/>
        <v>408881.14999999997</v>
      </c>
      <c r="W927">
        <f t="shared" si="80"/>
        <v>34073.429166666661</v>
      </c>
      <c r="X927" t="s">
        <v>1367</v>
      </c>
      <c r="Y927" t="s">
        <v>1368</v>
      </c>
      <c r="Z927">
        <v>3093</v>
      </c>
      <c r="AA927">
        <v>3094</v>
      </c>
      <c r="AB927" t="s">
        <v>40</v>
      </c>
      <c r="AC927" t="s">
        <v>40</v>
      </c>
      <c r="AD927" t="s">
        <v>40</v>
      </c>
      <c r="AE927" t="s">
        <v>40</v>
      </c>
      <c r="AF927">
        <v>141</v>
      </c>
      <c r="AH927">
        <v>2022</v>
      </c>
    </row>
    <row r="928" spans="1:34" x14ac:dyDescent="0.25">
      <c r="A928" t="s">
        <v>59</v>
      </c>
      <c r="B928" t="s">
        <v>1100</v>
      </c>
      <c r="C928" t="s">
        <v>1258</v>
      </c>
      <c r="D928" t="s">
        <v>1364</v>
      </c>
      <c r="E928" t="s">
        <v>60</v>
      </c>
      <c r="G928" t="s">
        <v>98</v>
      </c>
      <c r="H928" t="s">
        <v>1316</v>
      </c>
      <c r="I928" t="s">
        <v>1392</v>
      </c>
      <c r="J928">
        <v>1</v>
      </c>
      <c r="K928">
        <v>0.75</v>
      </c>
      <c r="L928" t="s">
        <v>62</v>
      </c>
      <c r="M928" t="s">
        <v>76</v>
      </c>
      <c r="N928">
        <v>3</v>
      </c>
      <c r="O928">
        <v>20</v>
      </c>
      <c r="P928">
        <v>4</v>
      </c>
      <c r="Q928" s="20">
        <f t="shared" si="82"/>
        <v>81.776229999999998</v>
      </c>
      <c r="R928">
        <f t="shared" si="76"/>
        <v>1.3333333333333333</v>
      </c>
      <c r="S928">
        <f t="shared" si="77"/>
        <v>109.03497333333333</v>
      </c>
      <c r="T928">
        <v>0</v>
      </c>
      <c r="U928">
        <f t="shared" si="78"/>
        <v>109.03497333333333</v>
      </c>
      <c r="V928">
        <f t="shared" si="79"/>
        <v>109034.97333333333</v>
      </c>
      <c r="W928">
        <f t="shared" si="80"/>
        <v>9086.2477777777767</v>
      </c>
      <c r="X928" t="s">
        <v>1367</v>
      </c>
      <c r="Y928" t="s">
        <v>1368</v>
      </c>
      <c r="Z928">
        <v>3093</v>
      </c>
      <c r="AA928">
        <v>3094</v>
      </c>
      <c r="AB928" t="s">
        <v>40</v>
      </c>
      <c r="AC928" t="s">
        <v>40</v>
      </c>
      <c r="AD928" t="s">
        <v>40</v>
      </c>
      <c r="AE928" t="s">
        <v>40</v>
      </c>
      <c r="AF928">
        <v>141</v>
      </c>
      <c r="AH928">
        <v>2022</v>
      </c>
    </row>
    <row r="929" spans="1:34" x14ac:dyDescent="0.25">
      <c r="A929" t="s">
        <v>59</v>
      </c>
      <c r="B929" t="s">
        <v>1100</v>
      </c>
      <c r="C929" t="s">
        <v>1258</v>
      </c>
      <c r="D929" t="s">
        <v>1364</v>
      </c>
      <c r="E929" t="s">
        <v>60</v>
      </c>
      <c r="G929" t="s">
        <v>98</v>
      </c>
      <c r="H929" t="s">
        <v>1393</v>
      </c>
      <c r="I929" t="s">
        <v>1394</v>
      </c>
      <c r="J929">
        <v>1</v>
      </c>
      <c r="K929">
        <v>0.75</v>
      </c>
      <c r="L929" t="s">
        <v>62</v>
      </c>
      <c r="M929" t="s">
        <v>76</v>
      </c>
      <c r="N929">
        <v>3</v>
      </c>
      <c r="O929">
        <v>20</v>
      </c>
      <c r="P929">
        <v>15</v>
      </c>
      <c r="Q929" s="20">
        <f t="shared" si="82"/>
        <v>81.776229999999998</v>
      </c>
      <c r="R929">
        <f t="shared" si="76"/>
        <v>5</v>
      </c>
      <c r="S929">
        <f t="shared" si="77"/>
        <v>408.88114999999999</v>
      </c>
      <c r="T929">
        <v>0</v>
      </c>
      <c r="U929">
        <f t="shared" si="78"/>
        <v>408.88114999999999</v>
      </c>
      <c r="V929">
        <f t="shared" si="79"/>
        <v>408881.14999999997</v>
      </c>
      <c r="W929">
        <f t="shared" si="80"/>
        <v>34073.429166666661</v>
      </c>
      <c r="X929" t="s">
        <v>1367</v>
      </c>
      <c r="Y929" t="s">
        <v>1368</v>
      </c>
      <c r="Z929">
        <v>3093</v>
      </c>
      <c r="AA929">
        <v>3094</v>
      </c>
      <c r="AB929" t="s">
        <v>40</v>
      </c>
      <c r="AC929" t="s">
        <v>40</v>
      </c>
      <c r="AD929" t="s">
        <v>40</v>
      </c>
      <c r="AE929" t="s">
        <v>40</v>
      </c>
      <c r="AF929">
        <v>141</v>
      </c>
      <c r="AH929">
        <v>2022</v>
      </c>
    </row>
    <row r="930" spans="1:34" x14ac:dyDescent="0.25">
      <c r="A930" t="s">
        <v>59</v>
      </c>
      <c r="B930" t="s">
        <v>1100</v>
      </c>
      <c r="C930" t="s">
        <v>1258</v>
      </c>
      <c r="D930" t="s">
        <v>1267</v>
      </c>
      <c r="E930" t="s">
        <v>60</v>
      </c>
      <c r="G930" t="s">
        <v>51</v>
      </c>
      <c r="H930" t="s">
        <v>1268</v>
      </c>
      <c r="I930" t="s">
        <v>1269</v>
      </c>
      <c r="J930">
        <v>1</v>
      </c>
      <c r="K930">
        <v>1</v>
      </c>
      <c r="L930" t="s">
        <v>62</v>
      </c>
      <c r="M930" t="s">
        <v>63</v>
      </c>
      <c r="N930">
        <v>1</v>
      </c>
      <c r="O930">
        <v>22</v>
      </c>
      <c r="P930">
        <v>15</v>
      </c>
      <c r="Q930" s="20">
        <f>69.55-0.22377</f>
        <v>69.326229999999995</v>
      </c>
      <c r="R930">
        <f t="shared" si="76"/>
        <v>5.5</v>
      </c>
      <c r="S930">
        <f t="shared" si="77"/>
        <v>381.294265</v>
      </c>
      <c r="T930">
        <v>0</v>
      </c>
      <c r="U930">
        <f t="shared" si="78"/>
        <v>381.294265</v>
      </c>
      <c r="V930">
        <f t="shared" si="79"/>
        <v>381294.26500000001</v>
      </c>
      <c r="W930">
        <f t="shared" si="80"/>
        <v>31774.522083333333</v>
      </c>
      <c r="X930" t="s">
        <v>40</v>
      </c>
      <c r="Y930" t="s">
        <v>40</v>
      </c>
      <c r="Z930">
        <v>3093</v>
      </c>
      <c r="AA930">
        <v>3094</v>
      </c>
      <c r="AB930" t="s">
        <v>40</v>
      </c>
      <c r="AC930" t="s">
        <v>40</v>
      </c>
      <c r="AD930" t="s">
        <v>40</v>
      </c>
      <c r="AE930" t="s">
        <v>40</v>
      </c>
      <c r="AF930">
        <v>141</v>
      </c>
      <c r="AH930">
        <v>2022</v>
      </c>
    </row>
    <row r="931" spans="1:34" x14ac:dyDescent="0.25">
      <c r="A931" t="s">
        <v>59</v>
      </c>
      <c r="B931" t="s">
        <v>1100</v>
      </c>
      <c r="C931" t="s">
        <v>1258</v>
      </c>
      <c r="D931" t="s">
        <v>1267</v>
      </c>
      <c r="E931" t="s">
        <v>60</v>
      </c>
      <c r="G931" t="s">
        <v>51</v>
      </c>
      <c r="H931" t="s">
        <v>1268</v>
      </c>
      <c r="I931" t="s">
        <v>1269</v>
      </c>
      <c r="J931">
        <v>1</v>
      </c>
      <c r="K931">
        <v>1</v>
      </c>
      <c r="L931" t="s">
        <v>62</v>
      </c>
      <c r="M931" t="s">
        <v>76</v>
      </c>
      <c r="N931">
        <v>1</v>
      </c>
      <c r="O931">
        <v>22</v>
      </c>
      <c r="P931">
        <v>15</v>
      </c>
      <c r="Q931" s="20">
        <f>69.55-0.22377</f>
        <v>69.326229999999995</v>
      </c>
      <c r="R931">
        <f t="shared" si="76"/>
        <v>5.5</v>
      </c>
      <c r="S931">
        <f t="shared" si="77"/>
        <v>381.294265</v>
      </c>
      <c r="T931">
        <v>0</v>
      </c>
      <c r="U931">
        <f t="shared" si="78"/>
        <v>381.294265</v>
      </c>
      <c r="V931">
        <f t="shared" si="79"/>
        <v>381294.26500000001</v>
      </c>
      <c r="W931">
        <f t="shared" si="80"/>
        <v>31774.522083333333</v>
      </c>
      <c r="X931" t="s">
        <v>40</v>
      </c>
      <c r="Y931" t="s">
        <v>40</v>
      </c>
      <c r="Z931">
        <v>3093</v>
      </c>
      <c r="AA931">
        <v>3094</v>
      </c>
      <c r="AB931" t="s">
        <v>40</v>
      </c>
      <c r="AC931" t="s">
        <v>40</v>
      </c>
      <c r="AD931" t="s">
        <v>40</v>
      </c>
      <c r="AE931" t="s">
        <v>40</v>
      </c>
      <c r="AF931">
        <v>141</v>
      </c>
      <c r="AH931">
        <v>2022</v>
      </c>
    </row>
    <row r="932" spans="1:34" x14ac:dyDescent="0.25">
      <c r="A932" t="s">
        <v>59</v>
      </c>
      <c r="B932" t="s">
        <v>1100</v>
      </c>
      <c r="C932" t="s">
        <v>1258</v>
      </c>
      <c r="D932" t="s">
        <v>1267</v>
      </c>
      <c r="E932" t="s">
        <v>60</v>
      </c>
      <c r="G932" t="s">
        <v>51</v>
      </c>
      <c r="H932" t="s">
        <v>1270</v>
      </c>
      <c r="I932" t="s">
        <v>1271</v>
      </c>
      <c r="J932">
        <v>1</v>
      </c>
      <c r="K932">
        <v>1</v>
      </c>
      <c r="L932" t="s">
        <v>62</v>
      </c>
      <c r="M932" t="s">
        <v>63</v>
      </c>
      <c r="N932">
        <v>2</v>
      </c>
      <c r="O932">
        <v>18</v>
      </c>
      <c r="P932">
        <v>7.5</v>
      </c>
      <c r="Q932" s="20">
        <f>69.55-0.22377</f>
        <v>69.326229999999995</v>
      </c>
      <c r="R932">
        <f t="shared" si="76"/>
        <v>2.25</v>
      </c>
      <c r="S932">
        <f t="shared" si="77"/>
        <v>155.98401749999999</v>
      </c>
      <c r="T932">
        <v>0</v>
      </c>
      <c r="U932">
        <f t="shared" si="78"/>
        <v>155.98401749999999</v>
      </c>
      <c r="V932">
        <f t="shared" si="79"/>
        <v>155984.01749999999</v>
      </c>
      <c r="W932">
        <f t="shared" si="80"/>
        <v>12998.668124999998</v>
      </c>
      <c r="X932" t="s">
        <v>40</v>
      </c>
      <c r="Y932" t="s">
        <v>40</v>
      </c>
      <c r="Z932">
        <v>3093</v>
      </c>
      <c r="AA932">
        <v>3094</v>
      </c>
      <c r="AB932" t="s">
        <v>40</v>
      </c>
      <c r="AC932" t="s">
        <v>40</v>
      </c>
      <c r="AD932" t="s">
        <v>40</v>
      </c>
      <c r="AE932" t="s">
        <v>40</v>
      </c>
      <c r="AF932">
        <v>141</v>
      </c>
      <c r="AH932">
        <v>2022</v>
      </c>
    </row>
    <row r="933" spans="1:34" x14ac:dyDescent="0.25">
      <c r="A933" t="s">
        <v>59</v>
      </c>
      <c r="B933" t="s">
        <v>1100</v>
      </c>
      <c r="C933" t="s">
        <v>1258</v>
      </c>
      <c r="D933" t="s">
        <v>1267</v>
      </c>
      <c r="E933" t="s">
        <v>60</v>
      </c>
      <c r="G933" t="s">
        <v>51</v>
      </c>
      <c r="H933" t="s">
        <v>1270</v>
      </c>
      <c r="I933" t="s">
        <v>1271</v>
      </c>
      <c r="J933">
        <v>1</v>
      </c>
      <c r="K933">
        <v>1</v>
      </c>
      <c r="L933" t="s">
        <v>62</v>
      </c>
      <c r="M933" t="s">
        <v>76</v>
      </c>
      <c r="N933">
        <v>2</v>
      </c>
      <c r="O933">
        <v>18</v>
      </c>
      <c r="P933">
        <v>7.5</v>
      </c>
      <c r="Q933" s="20">
        <f>69.55-0.22377</f>
        <v>69.326229999999995</v>
      </c>
      <c r="R933">
        <f t="shared" si="76"/>
        <v>2.25</v>
      </c>
      <c r="S933">
        <f t="shared" si="77"/>
        <v>155.98401749999999</v>
      </c>
      <c r="T933">
        <v>0</v>
      </c>
      <c r="U933">
        <f t="shared" si="78"/>
        <v>155.98401749999999</v>
      </c>
      <c r="V933">
        <f t="shared" si="79"/>
        <v>155984.01749999999</v>
      </c>
      <c r="W933">
        <f t="shared" si="80"/>
        <v>12998.668124999998</v>
      </c>
      <c r="X933" t="s">
        <v>40</v>
      </c>
      <c r="Y933" t="s">
        <v>40</v>
      </c>
      <c r="Z933">
        <v>3093</v>
      </c>
      <c r="AA933">
        <v>3094</v>
      </c>
      <c r="AB933" t="s">
        <v>40</v>
      </c>
      <c r="AC933" t="s">
        <v>40</v>
      </c>
      <c r="AD933" t="s">
        <v>40</v>
      </c>
      <c r="AE933" t="s">
        <v>40</v>
      </c>
      <c r="AF933">
        <v>141</v>
      </c>
      <c r="AH933">
        <v>2022</v>
      </c>
    </row>
    <row r="934" spans="1:34" x14ac:dyDescent="0.25">
      <c r="A934" t="s">
        <v>59</v>
      </c>
      <c r="B934" t="s">
        <v>1100</v>
      </c>
      <c r="C934" t="s">
        <v>1258</v>
      </c>
      <c r="D934" t="s">
        <v>1267</v>
      </c>
      <c r="E934" t="s">
        <v>60</v>
      </c>
      <c r="G934" t="s">
        <v>51</v>
      </c>
      <c r="H934" t="s">
        <v>1285</v>
      </c>
      <c r="I934" t="s">
        <v>1286</v>
      </c>
      <c r="J934">
        <v>1</v>
      </c>
      <c r="K934">
        <v>1</v>
      </c>
      <c r="L934" t="s">
        <v>62</v>
      </c>
      <c r="M934" t="s">
        <v>63</v>
      </c>
      <c r="N934">
        <v>2</v>
      </c>
      <c r="O934">
        <v>18</v>
      </c>
      <c r="P934">
        <v>7.5</v>
      </c>
      <c r="Q934" s="20">
        <f>70.55-0.22377</f>
        <v>70.326229999999995</v>
      </c>
      <c r="R934">
        <f t="shared" si="76"/>
        <v>2.25</v>
      </c>
      <c r="S934">
        <f t="shared" si="77"/>
        <v>158.23401749999999</v>
      </c>
      <c r="T934">
        <v>0</v>
      </c>
      <c r="U934">
        <f t="shared" si="78"/>
        <v>158.23401749999999</v>
      </c>
      <c r="V934">
        <f t="shared" si="79"/>
        <v>158234.01749999999</v>
      </c>
      <c r="W934">
        <f t="shared" si="80"/>
        <v>13186.168124999998</v>
      </c>
      <c r="X934" t="s">
        <v>40</v>
      </c>
      <c r="Y934" t="s">
        <v>40</v>
      </c>
      <c r="Z934">
        <v>3093</v>
      </c>
      <c r="AA934">
        <v>3094</v>
      </c>
      <c r="AB934" t="s">
        <v>40</v>
      </c>
      <c r="AC934" t="s">
        <v>40</v>
      </c>
      <c r="AD934" t="s">
        <v>40</v>
      </c>
      <c r="AE934" t="s">
        <v>40</v>
      </c>
      <c r="AF934">
        <v>141</v>
      </c>
      <c r="AH934">
        <v>2022</v>
      </c>
    </row>
    <row r="935" spans="1:34" x14ac:dyDescent="0.25">
      <c r="A935" t="s">
        <v>59</v>
      </c>
      <c r="B935" t="s">
        <v>1100</v>
      </c>
      <c r="C935" t="s">
        <v>1258</v>
      </c>
      <c r="D935" t="s">
        <v>1267</v>
      </c>
      <c r="E935" t="s">
        <v>60</v>
      </c>
      <c r="G935" t="s">
        <v>51</v>
      </c>
      <c r="H935" t="s">
        <v>1285</v>
      </c>
      <c r="I935" t="s">
        <v>1286</v>
      </c>
      <c r="J935">
        <v>1</v>
      </c>
      <c r="K935">
        <v>1</v>
      </c>
      <c r="L935" t="s">
        <v>62</v>
      </c>
      <c r="M935" t="s">
        <v>76</v>
      </c>
      <c r="N935">
        <v>2</v>
      </c>
      <c r="O935">
        <v>18</v>
      </c>
      <c r="P935">
        <v>7.5</v>
      </c>
      <c r="Q935" s="20">
        <f>70.55-0.22377</f>
        <v>70.326229999999995</v>
      </c>
      <c r="R935">
        <f t="shared" si="76"/>
        <v>2.25</v>
      </c>
      <c r="S935">
        <f t="shared" si="77"/>
        <v>158.23401749999999</v>
      </c>
      <c r="T935">
        <v>0</v>
      </c>
      <c r="U935">
        <f t="shared" si="78"/>
        <v>158.23401749999999</v>
      </c>
      <c r="V935">
        <f t="shared" si="79"/>
        <v>158234.01749999999</v>
      </c>
      <c r="W935">
        <f t="shared" si="80"/>
        <v>13186.168124999998</v>
      </c>
      <c r="X935" t="s">
        <v>40</v>
      </c>
      <c r="Y935" t="s">
        <v>40</v>
      </c>
      <c r="Z935">
        <v>3093</v>
      </c>
      <c r="AA935">
        <v>3094</v>
      </c>
      <c r="AB935" t="s">
        <v>40</v>
      </c>
      <c r="AC935" t="s">
        <v>40</v>
      </c>
      <c r="AD935" t="s">
        <v>40</v>
      </c>
      <c r="AE935" t="s">
        <v>40</v>
      </c>
      <c r="AF935">
        <v>141</v>
      </c>
      <c r="AH935">
        <v>2022</v>
      </c>
    </row>
    <row r="936" spans="1:34" x14ac:dyDescent="0.25">
      <c r="A936" t="s">
        <v>59</v>
      </c>
      <c r="B936" t="s">
        <v>1100</v>
      </c>
      <c r="C936" t="s">
        <v>1258</v>
      </c>
      <c r="D936" t="s">
        <v>1267</v>
      </c>
      <c r="E936" t="s">
        <v>60</v>
      </c>
      <c r="G936" t="s">
        <v>51</v>
      </c>
      <c r="H936" t="s">
        <v>1316</v>
      </c>
      <c r="I936" t="s">
        <v>1317</v>
      </c>
      <c r="J936">
        <v>1</v>
      </c>
      <c r="K936">
        <v>1</v>
      </c>
      <c r="L936" t="s">
        <v>62</v>
      </c>
      <c r="M936" t="s">
        <v>63</v>
      </c>
      <c r="N936">
        <v>1</v>
      </c>
      <c r="O936">
        <v>22</v>
      </c>
      <c r="P936">
        <v>7.5</v>
      </c>
      <c r="Q936" s="20">
        <f>72.55-0.22377</f>
        <v>72.326229999999995</v>
      </c>
      <c r="R936">
        <f t="shared" si="76"/>
        <v>2.75</v>
      </c>
      <c r="S936">
        <f t="shared" si="77"/>
        <v>198.8971325</v>
      </c>
      <c r="T936">
        <v>0</v>
      </c>
      <c r="U936">
        <f t="shared" si="78"/>
        <v>198.8971325</v>
      </c>
      <c r="V936">
        <f t="shared" si="79"/>
        <v>198897.13250000001</v>
      </c>
      <c r="W936">
        <f t="shared" si="80"/>
        <v>16574.761041666668</v>
      </c>
      <c r="X936" t="s">
        <v>40</v>
      </c>
      <c r="Y936" t="s">
        <v>40</v>
      </c>
      <c r="Z936">
        <v>3093</v>
      </c>
      <c r="AA936">
        <v>3094</v>
      </c>
      <c r="AB936" t="s">
        <v>40</v>
      </c>
      <c r="AC936" t="s">
        <v>40</v>
      </c>
      <c r="AD936" t="s">
        <v>40</v>
      </c>
      <c r="AE936" t="s">
        <v>40</v>
      </c>
      <c r="AF936">
        <v>141</v>
      </c>
      <c r="AH936">
        <v>2022</v>
      </c>
    </row>
    <row r="937" spans="1:34" x14ac:dyDescent="0.25">
      <c r="A937" t="s">
        <v>59</v>
      </c>
      <c r="B937" t="s">
        <v>1100</v>
      </c>
      <c r="C937" t="s">
        <v>1258</v>
      </c>
      <c r="D937" t="s">
        <v>1267</v>
      </c>
      <c r="E937" t="s">
        <v>60</v>
      </c>
      <c r="G937" t="s">
        <v>51</v>
      </c>
      <c r="H937" t="s">
        <v>1316</v>
      </c>
      <c r="I937" t="s">
        <v>1317</v>
      </c>
      <c r="J937">
        <v>1</v>
      </c>
      <c r="K937">
        <v>1</v>
      </c>
      <c r="L937" t="s">
        <v>62</v>
      </c>
      <c r="M937" t="s">
        <v>76</v>
      </c>
      <c r="N937">
        <v>1</v>
      </c>
      <c r="O937">
        <v>22</v>
      </c>
      <c r="P937">
        <v>7.5</v>
      </c>
      <c r="Q937" s="20">
        <f>72.55-0.22377</f>
        <v>72.326229999999995</v>
      </c>
      <c r="R937">
        <f t="shared" si="76"/>
        <v>2.75</v>
      </c>
      <c r="S937">
        <f t="shared" si="77"/>
        <v>198.8971325</v>
      </c>
      <c r="T937">
        <v>0</v>
      </c>
      <c r="U937">
        <f t="shared" si="78"/>
        <v>198.8971325</v>
      </c>
      <c r="V937">
        <f t="shared" si="79"/>
        <v>198897.13250000001</v>
      </c>
      <c r="W937">
        <f t="shared" si="80"/>
        <v>16574.761041666668</v>
      </c>
      <c r="X937" t="s">
        <v>40</v>
      </c>
      <c r="Y937" t="s">
        <v>40</v>
      </c>
      <c r="Z937">
        <v>3093</v>
      </c>
      <c r="AA937">
        <v>3094</v>
      </c>
      <c r="AB937" t="s">
        <v>40</v>
      </c>
      <c r="AC937" t="s">
        <v>40</v>
      </c>
      <c r="AD937" t="s">
        <v>40</v>
      </c>
      <c r="AE937" t="s">
        <v>40</v>
      </c>
      <c r="AF937">
        <v>141</v>
      </c>
      <c r="AH937">
        <v>2022</v>
      </c>
    </row>
    <row r="938" spans="1:34" x14ac:dyDescent="0.25">
      <c r="A938" t="s">
        <v>59</v>
      </c>
      <c r="B938" t="s">
        <v>1100</v>
      </c>
      <c r="C938" t="s">
        <v>1258</v>
      </c>
      <c r="D938" t="s">
        <v>1267</v>
      </c>
      <c r="E938" t="s">
        <v>60</v>
      </c>
      <c r="G938" t="s">
        <v>51</v>
      </c>
      <c r="H938" t="s">
        <v>1318</v>
      </c>
      <c r="I938" t="s">
        <v>1319</v>
      </c>
      <c r="J938">
        <v>1</v>
      </c>
      <c r="K938">
        <v>1</v>
      </c>
      <c r="L938" t="s">
        <v>62</v>
      </c>
      <c r="M938" t="s">
        <v>63</v>
      </c>
      <c r="N938">
        <v>2</v>
      </c>
      <c r="O938">
        <v>18</v>
      </c>
      <c r="P938">
        <v>15</v>
      </c>
      <c r="Q938" s="20">
        <f>72.55-0.22377</f>
        <v>72.326229999999995</v>
      </c>
      <c r="R938">
        <f t="shared" si="76"/>
        <v>4.5</v>
      </c>
      <c r="S938">
        <f t="shared" si="77"/>
        <v>325.46803499999999</v>
      </c>
      <c r="T938">
        <v>0</v>
      </c>
      <c r="U938">
        <f t="shared" si="78"/>
        <v>325.46803499999999</v>
      </c>
      <c r="V938">
        <f t="shared" si="79"/>
        <v>325468.03499999997</v>
      </c>
      <c r="W938">
        <f t="shared" si="80"/>
        <v>27122.336249999997</v>
      </c>
      <c r="X938" t="s">
        <v>40</v>
      </c>
      <c r="Y938" t="s">
        <v>40</v>
      </c>
      <c r="Z938">
        <v>3093</v>
      </c>
      <c r="AA938">
        <v>3094</v>
      </c>
      <c r="AB938" t="s">
        <v>40</v>
      </c>
      <c r="AC938" t="s">
        <v>40</v>
      </c>
      <c r="AD938" t="s">
        <v>40</v>
      </c>
      <c r="AE938" t="s">
        <v>40</v>
      </c>
      <c r="AF938">
        <v>141</v>
      </c>
      <c r="AH938">
        <v>2022</v>
      </c>
    </row>
    <row r="939" spans="1:34" x14ac:dyDescent="0.25">
      <c r="A939" t="s">
        <v>59</v>
      </c>
      <c r="B939" t="s">
        <v>1100</v>
      </c>
      <c r="C939" t="s">
        <v>1258</v>
      </c>
      <c r="D939" t="s">
        <v>1267</v>
      </c>
      <c r="E939" t="s">
        <v>60</v>
      </c>
      <c r="G939" t="s">
        <v>51</v>
      </c>
      <c r="H939" t="s">
        <v>1318</v>
      </c>
      <c r="I939" t="s">
        <v>1319</v>
      </c>
      <c r="J939">
        <v>1</v>
      </c>
      <c r="K939">
        <v>1</v>
      </c>
      <c r="L939" t="s">
        <v>62</v>
      </c>
      <c r="M939" t="s">
        <v>76</v>
      </c>
      <c r="N939">
        <v>2</v>
      </c>
      <c r="O939">
        <v>18</v>
      </c>
      <c r="P939">
        <v>15</v>
      </c>
      <c r="Q939" s="20">
        <f>72.55-0.22377</f>
        <v>72.326229999999995</v>
      </c>
      <c r="R939">
        <f t="shared" si="76"/>
        <v>4.5</v>
      </c>
      <c r="S939">
        <f t="shared" si="77"/>
        <v>325.46803499999999</v>
      </c>
      <c r="T939">
        <v>0</v>
      </c>
      <c r="U939">
        <f t="shared" si="78"/>
        <v>325.46803499999999</v>
      </c>
      <c r="V939">
        <f t="shared" si="79"/>
        <v>325468.03499999997</v>
      </c>
      <c r="W939">
        <f t="shared" si="80"/>
        <v>27122.336249999997</v>
      </c>
      <c r="X939" t="s">
        <v>40</v>
      </c>
      <c r="Y939" t="s">
        <v>40</v>
      </c>
      <c r="Z939">
        <v>3093</v>
      </c>
      <c r="AA939">
        <v>3094</v>
      </c>
      <c r="AB939" t="s">
        <v>40</v>
      </c>
      <c r="AC939" t="s">
        <v>40</v>
      </c>
      <c r="AD939" t="s">
        <v>40</v>
      </c>
      <c r="AE939" t="s">
        <v>40</v>
      </c>
      <c r="AF939">
        <v>141</v>
      </c>
      <c r="AH939">
        <v>2022</v>
      </c>
    </row>
    <row r="940" spans="1:34" x14ac:dyDescent="0.25">
      <c r="A940" t="s">
        <v>59</v>
      </c>
      <c r="B940" t="s">
        <v>1100</v>
      </c>
      <c r="C940" t="s">
        <v>1258</v>
      </c>
      <c r="D940" t="s">
        <v>1267</v>
      </c>
      <c r="E940" t="s">
        <v>60</v>
      </c>
      <c r="G940" t="s">
        <v>87</v>
      </c>
      <c r="H940" t="s">
        <v>1375</v>
      </c>
      <c r="I940" t="s">
        <v>1376</v>
      </c>
      <c r="J940">
        <v>1</v>
      </c>
      <c r="K940">
        <v>1</v>
      </c>
      <c r="L940" t="s">
        <v>62</v>
      </c>
      <c r="M940" t="s">
        <v>63</v>
      </c>
      <c r="N940">
        <v>1</v>
      </c>
      <c r="O940">
        <v>22</v>
      </c>
      <c r="P940">
        <v>7.5</v>
      </c>
      <c r="Q940" s="20">
        <f>81-0.22377</f>
        <v>80.776229999999998</v>
      </c>
      <c r="R940">
        <f t="shared" si="76"/>
        <v>2.75</v>
      </c>
      <c r="S940">
        <f t="shared" si="77"/>
        <v>222.13463250000001</v>
      </c>
      <c r="T940">
        <v>0</v>
      </c>
      <c r="U940">
        <f t="shared" si="78"/>
        <v>222.13463250000001</v>
      </c>
      <c r="V940">
        <f t="shared" si="79"/>
        <v>222134.63250000001</v>
      </c>
      <c r="W940">
        <f t="shared" si="80"/>
        <v>18511.219375000001</v>
      </c>
      <c r="X940" t="s">
        <v>1367</v>
      </c>
      <c r="Y940" t="s">
        <v>1377</v>
      </c>
      <c r="Z940">
        <v>3093</v>
      </c>
      <c r="AA940">
        <v>3094</v>
      </c>
      <c r="AB940" t="s">
        <v>40</v>
      </c>
      <c r="AC940" t="s">
        <v>40</v>
      </c>
      <c r="AD940" t="s">
        <v>40</v>
      </c>
      <c r="AE940" t="s">
        <v>40</v>
      </c>
      <c r="AF940">
        <v>141</v>
      </c>
      <c r="AH940">
        <v>2022</v>
      </c>
    </row>
    <row r="941" spans="1:34" x14ac:dyDescent="0.25">
      <c r="A941" t="s">
        <v>59</v>
      </c>
      <c r="B941" t="s">
        <v>1100</v>
      </c>
      <c r="C941" t="s">
        <v>1258</v>
      </c>
      <c r="D941" t="s">
        <v>1267</v>
      </c>
      <c r="E941" t="s">
        <v>60</v>
      </c>
      <c r="G941" t="s">
        <v>87</v>
      </c>
      <c r="H941" t="s">
        <v>1375</v>
      </c>
      <c r="I941" t="s">
        <v>1376</v>
      </c>
      <c r="J941">
        <v>1</v>
      </c>
      <c r="K941">
        <v>1</v>
      </c>
      <c r="L941" t="s">
        <v>62</v>
      </c>
      <c r="M941" t="s">
        <v>76</v>
      </c>
      <c r="N941">
        <v>1</v>
      </c>
      <c r="O941">
        <v>22</v>
      </c>
      <c r="P941">
        <v>7.5</v>
      </c>
      <c r="Q941" s="20">
        <f>81-0.22377</f>
        <v>80.776229999999998</v>
      </c>
      <c r="R941">
        <f t="shared" si="76"/>
        <v>2.75</v>
      </c>
      <c r="S941">
        <f t="shared" si="77"/>
        <v>222.13463250000001</v>
      </c>
      <c r="T941">
        <v>0</v>
      </c>
      <c r="U941">
        <f t="shared" si="78"/>
        <v>222.13463250000001</v>
      </c>
      <c r="V941">
        <f t="shared" si="79"/>
        <v>222134.63250000001</v>
      </c>
      <c r="W941">
        <f t="shared" si="80"/>
        <v>18511.219375000001</v>
      </c>
      <c r="X941" t="s">
        <v>1367</v>
      </c>
      <c r="Y941" t="s">
        <v>1377</v>
      </c>
      <c r="Z941">
        <v>3093</v>
      </c>
      <c r="AA941">
        <v>3094</v>
      </c>
      <c r="AB941" t="s">
        <v>40</v>
      </c>
      <c r="AC941" t="s">
        <v>40</v>
      </c>
      <c r="AD941" t="s">
        <v>40</v>
      </c>
      <c r="AE941" t="s">
        <v>40</v>
      </c>
      <c r="AF941">
        <v>141</v>
      </c>
      <c r="AH941">
        <v>2022</v>
      </c>
    </row>
    <row r="942" spans="1:34" x14ac:dyDescent="0.25">
      <c r="A942" t="s">
        <v>59</v>
      </c>
      <c r="B942" t="s">
        <v>1100</v>
      </c>
      <c r="C942" t="s">
        <v>1258</v>
      </c>
      <c r="D942" t="s">
        <v>1260</v>
      </c>
      <c r="E942" t="s">
        <v>60</v>
      </c>
      <c r="G942" t="s">
        <v>51</v>
      </c>
      <c r="H942" t="s">
        <v>1102</v>
      </c>
      <c r="I942" t="s">
        <v>40</v>
      </c>
      <c r="J942">
        <v>1</v>
      </c>
      <c r="K942">
        <v>0.5</v>
      </c>
      <c r="L942" t="s">
        <v>124</v>
      </c>
      <c r="M942" t="s">
        <v>63</v>
      </c>
      <c r="N942">
        <v>4</v>
      </c>
      <c r="O942">
        <v>36</v>
      </c>
      <c r="P942">
        <v>7.5</v>
      </c>
      <c r="Q942" s="20">
        <f>64.55-0.22377</f>
        <v>64.326229999999995</v>
      </c>
      <c r="R942">
        <f t="shared" si="76"/>
        <v>4.5</v>
      </c>
      <c r="S942">
        <f t="shared" si="77"/>
        <v>289.46803499999999</v>
      </c>
      <c r="T942">
        <v>0</v>
      </c>
      <c r="U942">
        <f t="shared" si="78"/>
        <v>289.46803499999999</v>
      </c>
      <c r="V942">
        <f t="shared" si="79"/>
        <v>289468.03499999997</v>
      </c>
      <c r="W942">
        <f t="shared" si="80"/>
        <v>24122.336249999997</v>
      </c>
      <c r="X942" t="s">
        <v>40</v>
      </c>
      <c r="Y942" t="s">
        <v>40</v>
      </c>
      <c r="Z942">
        <v>3093</v>
      </c>
      <c r="AA942">
        <v>3094</v>
      </c>
      <c r="AB942" t="s">
        <v>40</v>
      </c>
      <c r="AC942" t="s">
        <v>40</v>
      </c>
      <c r="AD942" t="s">
        <v>40</v>
      </c>
      <c r="AE942" t="s">
        <v>40</v>
      </c>
      <c r="AF942">
        <v>141</v>
      </c>
      <c r="AH942">
        <v>2022</v>
      </c>
    </row>
    <row r="943" spans="1:34" x14ac:dyDescent="0.25">
      <c r="A943" t="s">
        <v>59</v>
      </c>
      <c r="B943" t="s">
        <v>1100</v>
      </c>
      <c r="C943" t="s">
        <v>1258</v>
      </c>
      <c r="D943" t="s">
        <v>1260</v>
      </c>
      <c r="E943" t="s">
        <v>60</v>
      </c>
      <c r="G943" t="s">
        <v>51</v>
      </c>
      <c r="H943" t="s">
        <v>1320</v>
      </c>
      <c r="I943" t="s">
        <v>1321</v>
      </c>
      <c r="J943">
        <v>0.5</v>
      </c>
      <c r="K943">
        <v>0.5</v>
      </c>
      <c r="L943" t="s">
        <v>62</v>
      </c>
      <c r="M943" t="s">
        <v>63</v>
      </c>
      <c r="N943">
        <v>3</v>
      </c>
      <c r="O943">
        <v>40</v>
      </c>
      <c r="P943">
        <v>15</v>
      </c>
      <c r="Q943" s="20">
        <f t="shared" ref="Q943:Q954" si="83">72.55-0.22377</f>
        <v>72.326229999999995</v>
      </c>
      <c r="R943">
        <f t="shared" si="76"/>
        <v>5</v>
      </c>
      <c r="S943">
        <f t="shared" si="77"/>
        <v>361.63114999999999</v>
      </c>
      <c r="T943">
        <v>0</v>
      </c>
      <c r="U943">
        <f t="shared" si="78"/>
        <v>361.63114999999999</v>
      </c>
      <c r="V943">
        <f t="shared" si="79"/>
        <v>361631.14999999997</v>
      </c>
      <c r="W943">
        <f t="shared" si="80"/>
        <v>30135.929166666665</v>
      </c>
      <c r="X943" t="s">
        <v>40</v>
      </c>
      <c r="Y943" t="s">
        <v>40</v>
      </c>
      <c r="Z943">
        <v>3093</v>
      </c>
      <c r="AA943">
        <v>3094</v>
      </c>
      <c r="AB943" t="s">
        <v>40</v>
      </c>
      <c r="AC943" t="s">
        <v>40</v>
      </c>
      <c r="AD943" t="s">
        <v>40</v>
      </c>
      <c r="AE943" t="s">
        <v>40</v>
      </c>
      <c r="AF943">
        <v>141</v>
      </c>
      <c r="AH943">
        <v>2022</v>
      </c>
    </row>
    <row r="944" spans="1:34" x14ac:dyDescent="0.25">
      <c r="A944" t="s">
        <v>59</v>
      </c>
      <c r="B944" t="s">
        <v>1100</v>
      </c>
      <c r="C944" t="s">
        <v>1258</v>
      </c>
      <c r="D944" t="s">
        <v>1260</v>
      </c>
      <c r="E944" t="s">
        <v>60</v>
      </c>
      <c r="G944" t="s">
        <v>51</v>
      </c>
      <c r="H944" t="s">
        <v>1320</v>
      </c>
      <c r="I944" t="s">
        <v>1321</v>
      </c>
      <c r="J944">
        <v>0.5</v>
      </c>
      <c r="K944">
        <v>0.5</v>
      </c>
      <c r="L944" t="s">
        <v>62</v>
      </c>
      <c r="M944" t="s">
        <v>76</v>
      </c>
      <c r="N944">
        <v>3</v>
      </c>
      <c r="O944">
        <v>40</v>
      </c>
      <c r="P944">
        <v>15</v>
      </c>
      <c r="Q944" s="20">
        <f t="shared" si="83"/>
        <v>72.326229999999995</v>
      </c>
      <c r="R944">
        <f t="shared" si="76"/>
        <v>5</v>
      </c>
      <c r="S944">
        <f t="shared" si="77"/>
        <v>361.63114999999999</v>
      </c>
      <c r="T944">
        <v>0</v>
      </c>
      <c r="U944">
        <f t="shared" si="78"/>
        <v>361.63114999999999</v>
      </c>
      <c r="V944">
        <f t="shared" si="79"/>
        <v>361631.14999999997</v>
      </c>
      <c r="W944">
        <f t="shared" si="80"/>
        <v>30135.929166666665</v>
      </c>
      <c r="X944" t="s">
        <v>40</v>
      </c>
      <c r="Y944" t="s">
        <v>40</v>
      </c>
      <c r="Z944">
        <v>3093</v>
      </c>
      <c r="AA944">
        <v>3094</v>
      </c>
      <c r="AB944" t="s">
        <v>40</v>
      </c>
      <c r="AC944" t="s">
        <v>40</v>
      </c>
      <c r="AD944" t="s">
        <v>40</v>
      </c>
      <c r="AE944" t="s">
        <v>40</v>
      </c>
      <c r="AF944">
        <v>141</v>
      </c>
      <c r="AH944">
        <v>2022</v>
      </c>
    </row>
    <row r="945" spans="1:34" x14ac:dyDescent="0.25">
      <c r="A945" t="s">
        <v>59</v>
      </c>
      <c r="B945" t="s">
        <v>1100</v>
      </c>
      <c r="C945" t="s">
        <v>1258</v>
      </c>
      <c r="D945" t="s">
        <v>1260</v>
      </c>
      <c r="E945" t="s">
        <v>60</v>
      </c>
      <c r="G945" t="s">
        <v>51</v>
      </c>
      <c r="H945" t="s">
        <v>1320</v>
      </c>
      <c r="I945" t="s">
        <v>1321</v>
      </c>
      <c r="J945">
        <v>0.5</v>
      </c>
      <c r="K945">
        <v>0.5</v>
      </c>
      <c r="L945" t="s">
        <v>62</v>
      </c>
      <c r="M945" t="s">
        <v>63</v>
      </c>
      <c r="N945">
        <v>4</v>
      </c>
      <c r="O945">
        <v>36</v>
      </c>
      <c r="P945">
        <v>7.5</v>
      </c>
      <c r="Q945" s="20">
        <f t="shared" si="83"/>
        <v>72.326229999999995</v>
      </c>
      <c r="R945">
        <f t="shared" si="76"/>
        <v>2.25</v>
      </c>
      <c r="S945">
        <f t="shared" si="77"/>
        <v>162.73401749999999</v>
      </c>
      <c r="T945">
        <v>0</v>
      </c>
      <c r="U945">
        <f t="shared" si="78"/>
        <v>162.73401749999999</v>
      </c>
      <c r="V945">
        <f t="shared" si="79"/>
        <v>162734.01749999999</v>
      </c>
      <c r="W945">
        <f t="shared" si="80"/>
        <v>13561.168124999998</v>
      </c>
      <c r="X945" t="s">
        <v>40</v>
      </c>
      <c r="Y945" t="s">
        <v>40</v>
      </c>
      <c r="Z945">
        <v>3093</v>
      </c>
      <c r="AA945">
        <v>3094</v>
      </c>
      <c r="AB945" t="s">
        <v>40</v>
      </c>
      <c r="AC945" t="s">
        <v>40</v>
      </c>
      <c r="AD945" t="s">
        <v>40</v>
      </c>
      <c r="AE945" t="s">
        <v>40</v>
      </c>
      <c r="AF945">
        <v>141</v>
      </c>
      <c r="AH945">
        <v>2022</v>
      </c>
    </row>
    <row r="946" spans="1:34" x14ac:dyDescent="0.25">
      <c r="A946" t="s">
        <v>59</v>
      </c>
      <c r="B946" t="s">
        <v>1100</v>
      </c>
      <c r="C946" t="s">
        <v>1258</v>
      </c>
      <c r="D946" t="s">
        <v>1260</v>
      </c>
      <c r="E946" t="s">
        <v>60</v>
      </c>
      <c r="G946" t="s">
        <v>51</v>
      </c>
      <c r="H946" t="s">
        <v>1322</v>
      </c>
      <c r="I946" t="s">
        <v>1323</v>
      </c>
      <c r="J946">
        <v>1</v>
      </c>
      <c r="K946">
        <v>0.5</v>
      </c>
      <c r="L946" t="s">
        <v>62</v>
      </c>
      <c r="M946" t="s">
        <v>378</v>
      </c>
      <c r="N946">
        <v>1</v>
      </c>
      <c r="O946">
        <v>55</v>
      </c>
      <c r="P946">
        <v>7.5</v>
      </c>
      <c r="Q946" s="20">
        <f t="shared" si="83"/>
        <v>72.326229999999995</v>
      </c>
      <c r="R946">
        <f t="shared" si="76"/>
        <v>6.875</v>
      </c>
      <c r="S946">
        <f t="shared" si="77"/>
        <v>497.24283124999999</v>
      </c>
      <c r="U946">
        <f t="shared" si="78"/>
        <v>497.24283124999999</v>
      </c>
      <c r="V946">
        <f t="shared" si="79"/>
        <v>497242.83124999999</v>
      </c>
      <c r="W946">
        <f t="shared" si="80"/>
        <v>41436.902604166666</v>
      </c>
      <c r="Z946">
        <v>3093</v>
      </c>
      <c r="AA946">
        <v>3094</v>
      </c>
      <c r="AF946">
        <v>141</v>
      </c>
      <c r="AH946">
        <v>2022</v>
      </c>
    </row>
    <row r="947" spans="1:34" x14ac:dyDescent="0.25">
      <c r="A947" t="s">
        <v>59</v>
      </c>
      <c r="B947" t="s">
        <v>1100</v>
      </c>
      <c r="C947" t="s">
        <v>1258</v>
      </c>
      <c r="D947" t="s">
        <v>1260</v>
      </c>
      <c r="E947" t="s">
        <v>60</v>
      </c>
      <c r="G947" t="s">
        <v>51</v>
      </c>
      <c r="H947" t="s">
        <v>1322</v>
      </c>
      <c r="I947" t="s">
        <v>1323</v>
      </c>
      <c r="J947">
        <v>1</v>
      </c>
      <c r="K947">
        <v>0.5</v>
      </c>
      <c r="L947" t="s">
        <v>62</v>
      </c>
      <c r="M947" t="s">
        <v>326</v>
      </c>
      <c r="N947">
        <v>1</v>
      </c>
      <c r="O947">
        <v>55</v>
      </c>
      <c r="P947">
        <v>7.5</v>
      </c>
      <c r="Q947" s="20">
        <f t="shared" si="83"/>
        <v>72.326229999999995</v>
      </c>
      <c r="R947">
        <f t="shared" si="76"/>
        <v>6.875</v>
      </c>
      <c r="S947">
        <f t="shared" si="77"/>
        <v>497.24283124999999</v>
      </c>
      <c r="U947">
        <f t="shared" si="78"/>
        <v>497.24283124999999</v>
      </c>
      <c r="V947">
        <f t="shared" si="79"/>
        <v>497242.83124999999</v>
      </c>
      <c r="W947">
        <f t="shared" si="80"/>
        <v>41436.902604166666</v>
      </c>
      <c r="Z947">
        <v>3093</v>
      </c>
      <c r="AA947">
        <v>3094</v>
      </c>
      <c r="AF947">
        <v>141</v>
      </c>
      <c r="AH947">
        <v>2022</v>
      </c>
    </row>
    <row r="948" spans="1:34" x14ac:dyDescent="0.25">
      <c r="A948" t="s">
        <v>59</v>
      </c>
      <c r="B948" t="s">
        <v>1100</v>
      </c>
      <c r="C948" t="s">
        <v>1258</v>
      </c>
      <c r="D948" t="s">
        <v>1260</v>
      </c>
      <c r="E948" t="s">
        <v>60</v>
      </c>
      <c r="G948" t="s">
        <v>51</v>
      </c>
      <c r="H948" t="s">
        <v>1324</v>
      </c>
      <c r="I948" t="s">
        <v>1325</v>
      </c>
      <c r="J948">
        <v>1</v>
      </c>
      <c r="K948">
        <v>0.5</v>
      </c>
      <c r="L948" t="s">
        <v>62</v>
      </c>
      <c r="M948" t="s">
        <v>378</v>
      </c>
      <c r="N948">
        <v>1</v>
      </c>
      <c r="O948">
        <v>55</v>
      </c>
      <c r="P948">
        <v>7.5</v>
      </c>
      <c r="Q948" s="20">
        <f t="shared" si="83"/>
        <v>72.326229999999995</v>
      </c>
      <c r="R948">
        <f t="shared" si="76"/>
        <v>6.875</v>
      </c>
      <c r="S948">
        <f t="shared" si="77"/>
        <v>497.24283124999999</v>
      </c>
      <c r="U948">
        <f t="shared" si="78"/>
        <v>497.24283124999999</v>
      </c>
      <c r="V948">
        <f t="shared" si="79"/>
        <v>497242.83124999999</v>
      </c>
      <c r="W948">
        <f t="shared" si="80"/>
        <v>41436.902604166666</v>
      </c>
      <c r="Z948">
        <v>3093</v>
      </c>
      <c r="AA948">
        <v>3094</v>
      </c>
      <c r="AF948">
        <v>141</v>
      </c>
      <c r="AH948">
        <v>2022</v>
      </c>
    </row>
    <row r="949" spans="1:34" x14ac:dyDescent="0.25">
      <c r="A949" t="s">
        <v>59</v>
      </c>
      <c r="B949" t="s">
        <v>1100</v>
      </c>
      <c r="C949" t="s">
        <v>1258</v>
      </c>
      <c r="D949" t="s">
        <v>1260</v>
      </c>
      <c r="E949" t="s">
        <v>60</v>
      </c>
      <c r="G949" t="s">
        <v>51</v>
      </c>
      <c r="H949" t="s">
        <v>1324</v>
      </c>
      <c r="I949" t="s">
        <v>1325</v>
      </c>
      <c r="J949">
        <v>1</v>
      </c>
      <c r="K949">
        <v>0.5</v>
      </c>
      <c r="L949" t="s">
        <v>62</v>
      </c>
      <c r="M949" t="s">
        <v>326</v>
      </c>
      <c r="N949">
        <v>1</v>
      </c>
      <c r="O949">
        <v>55</v>
      </c>
      <c r="P949">
        <v>7.5</v>
      </c>
      <c r="Q949" s="20">
        <f t="shared" si="83"/>
        <v>72.326229999999995</v>
      </c>
      <c r="R949">
        <f t="shared" si="76"/>
        <v>6.875</v>
      </c>
      <c r="S949">
        <f t="shared" si="77"/>
        <v>497.24283124999999</v>
      </c>
      <c r="U949">
        <f t="shared" si="78"/>
        <v>497.24283124999999</v>
      </c>
      <c r="V949">
        <f t="shared" si="79"/>
        <v>497242.83124999999</v>
      </c>
      <c r="W949">
        <f t="shared" si="80"/>
        <v>41436.902604166666</v>
      </c>
      <c r="Z949">
        <v>3093</v>
      </c>
      <c r="AA949">
        <v>3094</v>
      </c>
      <c r="AF949">
        <v>141</v>
      </c>
      <c r="AH949">
        <v>2022</v>
      </c>
    </row>
    <row r="950" spans="1:34" x14ac:dyDescent="0.25">
      <c r="A950" t="s">
        <v>59</v>
      </c>
      <c r="B950" t="s">
        <v>1100</v>
      </c>
      <c r="C950" t="s">
        <v>1258</v>
      </c>
      <c r="D950" t="s">
        <v>1260</v>
      </c>
      <c r="E950" t="s">
        <v>60</v>
      </c>
      <c r="G950" t="s">
        <v>51</v>
      </c>
      <c r="H950" t="s">
        <v>1326</v>
      </c>
      <c r="I950" t="s">
        <v>1327</v>
      </c>
      <c r="J950">
        <v>0.33</v>
      </c>
      <c r="K950">
        <v>0.5</v>
      </c>
      <c r="L950" t="s">
        <v>62</v>
      </c>
      <c r="M950" t="s">
        <v>76</v>
      </c>
      <c r="N950">
        <v>4</v>
      </c>
      <c r="O950">
        <v>36</v>
      </c>
      <c r="P950">
        <v>7.5</v>
      </c>
      <c r="Q950" s="20">
        <f t="shared" si="83"/>
        <v>72.326229999999995</v>
      </c>
      <c r="R950">
        <f t="shared" si="76"/>
        <v>1.4850000000000001</v>
      </c>
      <c r="S950">
        <f t="shared" si="77"/>
        <v>107.40445155</v>
      </c>
      <c r="U950">
        <f t="shared" si="78"/>
        <v>107.40445155</v>
      </c>
      <c r="V950">
        <f t="shared" si="79"/>
        <v>107404.45155</v>
      </c>
      <c r="W950">
        <f t="shared" si="80"/>
        <v>8950.3709624999992</v>
      </c>
      <c r="Z950">
        <v>3093</v>
      </c>
      <c r="AA950">
        <v>3094</v>
      </c>
      <c r="AF950">
        <v>141</v>
      </c>
      <c r="AH950">
        <v>2022</v>
      </c>
    </row>
    <row r="951" spans="1:34" x14ac:dyDescent="0.25">
      <c r="A951" t="s">
        <v>59</v>
      </c>
      <c r="B951" t="s">
        <v>1100</v>
      </c>
      <c r="C951" t="s">
        <v>1258</v>
      </c>
      <c r="D951" t="s">
        <v>1260</v>
      </c>
      <c r="E951" t="s">
        <v>60</v>
      </c>
      <c r="G951" t="s">
        <v>51</v>
      </c>
      <c r="H951" t="s">
        <v>1316</v>
      </c>
      <c r="I951" t="s">
        <v>1317</v>
      </c>
      <c r="J951">
        <v>1</v>
      </c>
      <c r="K951">
        <v>0.5</v>
      </c>
      <c r="L951" t="s">
        <v>62</v>
      </c>
      <c r="M951" t="s">
        <v>378</v>
      </c>
      <c r="N951">
        <v>1</v>
      </c>
      <c r="O951">
        <v>55</v>
      </c>
      <c r="P951">
        <v>4</v>
      </c>
      <c r="Q951" s="20">
        <f t="shared" si="83"/>
        <v>72.326229999999995</v>
      </c>
      <c r="R951">
        <f t="shared" si="76"/>
        <v>3.6666666666666665</v>
      </c>
      <c r="S951">
        <f t="shared" si="77"/>
        <v>265.19617666666664</v>
      </c>
      <c r="U951">
        <f t="shared" si="78"/>
        <v>265.19617666666664</v>
      </c>
      <c r="V951">
        <f t="shared" si="79"/>
        <v>265196.17666666664</v>
      </c>
      <c r="W951">
        <f t="shared" si="80"/>
        <v>22099.681388888886</v>
      </c>
      <c r="Z951">
        <v>3093</v>
      </c>
      <c r="AA951">
        <v>3094</v>
      </c>
      <c r="AF951">
        <v>141</v>
      </c>
      <c r="AH951">
        <v>2022</v>
      </c>
    </row>
    <row r="952" spans="1:34" x14ac:dyDescent="0.25">
      <c r="A952" t="s">
        <v>59</v>
      </c>
      <c r="B952" t="s">
        <v>1100</v>
      </c>
      <c r="C952" t="s">
        <v>1258</v>
      </c>
      <c r="D952" t="s">
        <v>1260</v>
      </c>
      <c r="E952" t="s">
        <v>60</v>
      </c>
      <c r="G952" t="s">
        <v>51</v>
      </c>
      <c r="H952" t="s">
        <v>1316</v>
      </c>
      <c r="I952" t="s">
        <v>1317</v>
      </c>
      <c r="J952">
        <v>1</v>
      </c>
      <c r="K952">
        <v>0.5</v>
      </c>
      <c r="L952" t="s">
        <v>62</v>
      </c>
      <c r="M952" t="s">
        <v>326</v>
      </c>
      <c r="N952">
        <v>1</v>
      </c>
      <c r="O952">
        <v>55</v>
      </c>
      <c r="P952">
        <v>4</v>
      </c>
      <c r="Q952" s="20">
        <f t="shared" si="83"/>
        <v>72.326229999999995</v>
      </c>
      <c r="R952">
        <f t="shared" si="76"/>
        <v>3.6666666666666665</v>
      </c>
      <c r="S952">
        <f t="shared" si="77"/>
        <v>265.19617666666664</v>
      </c>
      <c r="U952">
        <f t="shared" si="78"/>
        <v>265.19617666666664</v>
      </c>
      <c r="V952">
        <f t="shared" si="79"/>
        <v>265196.17666666664</v>
      </c>
      <c r="W952">
        <f t="shared" si="80"/>
        <v>22099.681388888886</v>
      </c>
      <c r="Z952">
        <v>3093</v>
      </c>
      <c r="AA952">
        <v>3094</v>
      </c>
      <c r="AF952">
        <v>141</v>
      </c>
      <c r="AH952">
        <v>2022</v>
      </c>
    </row>
    <row r="953" spans="1:34" x14ac:dyDescent="0.25">
      <c r="A953" t="s">
        <v>59</v>
      </c>
      <c r="B953" t="s">
        <v>1100</v>
      </c>
      <c r="C953" t="s">
        <v>1258</v>
      </c>
      <c r="D953" t="s">
        <v>1260</v>
      </c>
      <c r="E953" t="s">
        <v>60</v>
      </c>
      <c r="G953" t="s">
        <v>51</v>
      </c>
      <c r="H953" t="s">
        <v>1316</v>
      </c>
      <c r="I953" t="s">
        <v>1317</v>
      </c>
      <c r="J953">
        <v>1</v>
      </c>
      <c r="K953">
        <v>0.5</v>
      </c>
      <c r="L953" t="s">
        <v>62</v>
      </c>
      <c r="M953" t="s">
        <v>326</v>
      </c>
      <c r="N953">
        <v>2</v>
      </c>
      <c r="O953">
        <v>44</v>
      </c>
      <c r="P953">
        <v>3.5</v>
      </c>
      <c r="Q953" s="20">
        <f t="shared" si="83"/>
        <v>72.326229999999995</v>
      </c>
      <c r="R953">
        <f t="shared" si="76"/>
        <v>2.5666666666666669</v>
      </c>
      <c r="S953">
        <f t="shared" si="77"/>
        <v>185.63732366666667</v>
      </c>
      <c r="U953">
        <f t="shared" si="78"/>
        <v>185.63732366666667</v>
      </c>
      <c r="V953">
        <f t="shared" si="79"/>
        <v>185637.32366666666</v>
      </c>
      <c r="W953">
        <f t="shared" si="80"/>
        <v>15469.776972222222</v>
      </c>
      <c r="Z953">
        <v>3093</v>
      </c>
      <c r="AA953">
        <v>3094</v>
      </c>
      <c r="AF953">
        <v>141</v>
      </c>
      <c r="AH953">
        <v>2022</v>
      </c>
    </row>
    <row r="954" spans="1:34" x14ac:dyDescent="0.25">
      <c r="A954" t="s">
        <v>59</v>
      </c>
      <c r="B954" t="s">
        <v>1100</v>
      </c>
      <c r="C954" t="s">
        <v>1258</v>
      </c>
      <c r="D954" t="s">
        <v>1260</v>
      </c>
      <c r="E954" t="s">
        <v>60</v>
      </c>
      <c r="G954" t="s">
        <v>51</v>
      </c>
      <c r="H954" t="s">
        <v>1316</v>
      </c>
      <c r="I954" t="s">
        <v>1317</v>
      </c>
      <c r="J954">
        <v>1</v>
      </c>
      <c r="K954">
        <v>0.5</v>
      </c>
      <c r="L954" t="s">
        <v>62</v>
      </c>
      <c r="M954" t="s">
        <v>378</v>
      </c>
      <c r="N954">
        <v>2</v>
      </c>
      <c r="O954">
        <v>44</v>
      </c>
      <c r="P954">
        <v>3.5</v>
      </c>
      <c r="Q954" s="20">
        <f t="shared" si="83"/>
        <v>72.326229999999995</v>
      </c>
      <c r="R954">
        <f t="shared" si="76"/>
        <v>2.5666666666666669</v>
      </c>
      <c r="S954">
        <f t="shared" si="77"/>
        <v>185.63732366666667</v>
      </c>
      <c r="U954">
        <f t="shared" si="78"/>
        <v>185.63732366666667</v>
      </c>
      <c r="V954">
        <f t="shared" si="79"/>
        <v>185637.32366666666</v>
      </c>
      <c r="W954">
        <f t="shared" si="80"/>
        <v>15469.776972222222</v>
      </c>
      <c r="Z954">
        <v>3093</v>
      </c>
      <c r="AA954">
        <v>3094</v>
      </c>
      <c r="AF954">
        <v>141</v>
      </c>
      <c r="AH954">
        <v>2022</v>
      </c>
    </row>
    <row r="955" spans="1:34" x14ac:dyDescent="0.25">
      <c r="A955" t="s">
        <v>59</v>
      </c>
      <c r="B955" t="s">
        <v>1100</v>
      </c>
      <c r="C955" t="s">
        <v>1258</v>
      </c>
      <c r="D955" t="s">
        <v>1260</v>
      </c>
      <c r="E955" t="s">
        <v>60</v>
      </c>
      <c r="G955" t="s">
        <v>52</v>
      </c>
      <c r="H955" t="s">
        <v>1378</v>
      </c>
      <c r="I955" t="s">
        <v>1379</v>
      </c>
      <c r="J955">
        <v>1</v>
      </c>
      <c r="K955">
        <v>0.5</v>
      </c>
      <c r="L955" t="s">
        <v>62</v>
      </c>
      <c r="M955" t="s">
        <v>378</v>
      </c>
      <c r="N955">
        <v>2</v>
      </c>
      <c r="O955">
        <v>44</v>
      </c>
      <c r="P955">
        <v>7.5</v>
      </c>
      <c r="Q955" s="20">
        <f>81-0.22377</f>
        <v>80.776229999999998</v>
      </c>
      <c r="R955">
        <f t="shared" si="76"/>
        <v>5.5</v>
      </c>
      <c r="S955">
        <f t="shared" si="77"/>
        <v>444.26926500000002</v>
      </c>
      <c r="U955">
        <f t="shared" si="78"/>
        <v>444.26926500000002</v>
      </c>
      <c r="V955">
        <f t="shared" si="79"/>
        <v>444269.26500000001</v>
      </c>
      <c r="W955">
        <f t="shared" si="80"/>
        <v>37022.438750000001</v>
      </c>
      <c r="X955" t="s">
        <v>1367</v>
      </c>
      <c r="Y955" t="s">
        <v>1380</v>
      </c>
      <c r="Z955">
        <v>3093</v>
      </c>
      <c r="AA955">
        <v>3094</v>
      </c>
      <c r="AF955">
        <v>141</v>
      </c>
      <c r="AH955">
        <v>2022</v>
      </c>
    </row>
    <row r="956" spans="1:34" x14ac:dyDescent="0.25">
      <c r="A956" t="s">
        <v>59</v>
      </c>
      <c r="B956" t="s">
        <v>1100</v>
      </c>
      <c r="C956" t="s">
        <v>1258</v>
      </c>
      <c r="D956" t="s">
        <v>1260</v>
      </c>
      <c r="E956" t="s">
        <v>60</v>
      </c>
      <c r="G956" t="s">
        <v>52</v>
      </c>
      <c r="H956" t="s">
        <v>1378</v>
      </c>
      <c r="I956" t="s">
        <v>1379</v>
      </c>
      <c r="J956">
        <v>1</v>
      </c>
      <c r="K956">
        <v>0.5</v>
      </c>
      <c r="L956" t="s">
        <v>62</v>
      </c>
      <c r="M956" t="s">
        <v>326</v>
      </c>
      <c r="N956">
        <v>2</v>
      </c>
      <c r="O956">
        <v>44</v>
      </c>
      <c r="P956">
        <v>7.5</v>
      </c>
      <c r="Q956" s="20">
        <f>81-0.22377</f>
        <v>80.776229999999998</v>
      </c>
      <c r="R956">
        <f t="shared" si="76"/>
        <v>5.5</v>
      </c>
      <c r="S956">
        <f t="shared" si="77"/>
        <v>444.26926500000002</v>
      </c>
      <c r="U956">
        <f t="shared" si="78"/>
        <v>444.26926500000002</v>
      </c>
      <c r="V956">
        <f t="shared" si="79"/>
        <v>444269.26500000001</v>
      </c>
      <c r="W956">
        <f t="shared" si="80"/>
        <v>37022.438750000001</v>
      </c>
      <c r="X956" t="s">
        <v>1367</v>
      </c>
      <c r="Y956" t="s">
        <v>1380</v>
      </c>
      <c r="Z956">
        <v>3093</v>
      </c>
      <c r="AA956">
        <v>3094</v>
      </c>
      <c r="AF956">
        <v>141</v>
      </c>
      <c r="AH956">
        <v>2022</v>
      </c>
    </row>
    <row r="957" spans="1:34" x14ac:dyDescent="0.25">
      <c r="A957" t="s">
        <v>59</v>
      </c>
      <c r="B957" t="s">
        <v>1100</v>
      </c>
      <c r="C957" t="s">
        <v>1258</v>
      </c>
      <c r="D957" t="s">
        <v>1260</v>
      </c>
      <c r="E957" t="s">
        <v>60</v>
      </c>
      <c r="G957" t="s">
        <v>52</v>
      </c>
      <c r="H957" t="s">
        <v>1381</v>
      </c>
      <c r="I957" t="s">
        <v>1382</v>
      </c>
      <c r="J957">
        <v>0.33</v>
      </c>
      <c r="K957">
        <v>0.5</v>
      </c>
      <c r="L957" t="s">
        <v>62</v>
      </c>
      <c r="M957" t="s">
        <v>76</v>
      </c>
      <c r="N957">
        <v>4</v>
      </c>
      <c r="O957">
        <v>36</v>
      </c>
      <c r="P957">
        <v>7.5</v>
      </c>
      <c r="Q957" s="20">
        <f>81-0.22377</f>
        <v>80.776229999999998</v>
      </c>
      <c r="R957">
        <f t="shared" si="76"/>
        <v>1.4850000000000001</v>
      </c>
      <c r="S957">
        <f t="shared" si="77"/>
        <v>119.95270155</v>
      </c>
      <c r="U957">
        <f t="shared" si="78"/>
        <v>119.95270155</v>
      </c>
      <c r="V957">
        <f t="shared" si="79"/>
        <v>119952.70155</v>
      </c>
      <c r="W957">
        <f t="shared" si="80"/>
        <v>9996.0584624999992</v>
      </c>
      <c r="X957" t="s">
        <v>1367</v>
      </c>
      <c r="Y957" t="s">
        <v>1380</v>
      </c>
      <c r="Z957">
        <v>3093</v>
      </c>
      <c r="AA957">
        <v>3094</v>
      </c>
      <c r="AF957">
        <v>141</v>
      </c>
      <c r="AH957">
        <v>2022</v>
      </c>
    </row>
    <row r="958" spans="1:34" x14ac:dyDescent="0.25">
      <c r="A958" t="s">
        <v>59</v>
      </c>
      <c r="B958" t="s">
        <v>1100</v>
      </c>
      <c r="C958" t="s">
        <v>1258</v>
      </c>
      <c r="D958" t="s">
        <v>1260</v>
      </c>
      <c r="E958" t="s">
        <v>60</v>
      </c>
      <c r="G958" t="s">
        <v>52</v>
      </c>
      <c r="H958" t="s">
        <v>1383</v>
      </c>
      <c r="I958" t="s">
        <v>1384</v>
      </c>
      <c r="J958">
        <v>0.33</v>
      </c>
      <c r="K958">
        <v>0.5</v>
      </c>
      <c r="L958" t="s">
        <v>62</v>
      </c>
      <c r="M958" t="s">
        <v>76</v>
      </c>
      <c r="N958">
        <v>4</v>
      </c>
      <c r="O958">
        <v>36</v>
      </c>
      <c r="P958">
        <v>7.5</v>
      </c>
      <c r="Q958" s="20">
        <f>81-0.22377</f>
        <v>80.776229999999998</v>
      </c>
      <c r="R958">
        <f t="shared" si="76"/>
        <v>1.4850000000000001</v>
      </c>
      <c r="S958">
        <f t="shared" si="77"/>
        <v>119.95270155</v>
      </c>
      <c r="U958">
        <f t="shared" si="78"/>
        <v>119.95270155</v>
      </c>
      <c r="V958">
        <f t="shared" si="79"/>
        <v>119952.70155</v>
      </c>
      <c r="W958">
        <f t="shared" si="80"/>
        <v>9996.0584624999992</v>
      </c>
      <c r="X958" t="s">
        <v>1367</v>
      </c>
      <c r="Y958" t="s">
        <v>1380</v>
      </c>
      <c r="Z958">
        <v>3093</v>
      </c>
      <c r="AA958">
        <v>3094</v>
      </c>
      <c r="AF958">
        <v>141</v>
      </c>
      <c r="AH958">
        <v>2022</v>
      </c>
    </row>
    <row r="959" spans="1:34" x14ac:dyDescent="0.25">
      <c r="A959" t="s">
        <v>59</v>
      </c>
      <c r="B959" t="s">
        <v>1100</v>
      </c>
      <c r="C959" t="s">
        <v>1258</v>
      </c>
      <c r="D959" t="s">
        <v>1260</v>
      </c>
      <c r="E959" t="s">
        <v>60</v>
      </c>
      <c r="G959" t="s">
        <v>52</v>
      </c>
      <c r="H959" t="s">
        <v>1320</v>
      </c>
      <c r="I959" t="s">
        <v>1395</v>
      </c>
      <c r="J959">
        <v>0.5</v>
      </c>
      <c r="K959">
        <v>0.5</v>
      </c>
      <c r="L959" t="s">
        <v>62</v>
      </c>
      <c r="M959" t="s">
        <v>63</v>
      </c>
      <c r="N959">
        <v>3</v>
      </c>
      <c r="O959">
        <v>40</v>
      </c>
      <c r="P959">
        <v>15</v>
      </c>
      <c r="Q959" s="20">
        <f>82-0.22377</f>
        <v>81.776229999999998</v>
      </c>
      <c r="R959">
        <f t="shared" si="76"/>
        <v>5</v>
      </c>
      <c r="S959">
        <f t="shared" si="77"/>
        <v>408.88114999999999</v>
      </c>
      <c r="T959">
        <v>0</v>
      </c>
      <c r="U959">
        <f t="shared" si="78"/>
        <v>408.88114999999999</v>
      </c>
      <c r="V959">
        <f t="shared" si="79"/>
        <v>408881.14999999997</v>
      </c>
      <c r="W959">
        <f t="shared" si="80"/>
        <v>34073.429166666661</v>
      </c>
      <c r="X959" t="s">
        <v>1367</v>
      </c>
      <c r="Y959" t="s">
        <v>1380</v>
      </c>
      <c r="Z959">
        <v>3093</v>
      </c>
      <c r="AA959">
        <v>3094</v>
      </c>
      <c r="AB959" t="s">
        <v>40</v>
      </c>
      <c r="AC959" t="s">
        <v>40</v>
      </c>
      <c r="AD959" t="s">
        <v>40</v>
      </c>
      <c r="AE959" t="s">
        <v>40</v>
      </c>
      <c r="AF959">
        <v>141</v>
      </c>
      <c r="AH959">
        <v>2022</v>
      </c>
    </row>
    <row r="960" spans="1:34" x14ac:dyDescent="0.25">
      <c r="A960" t="s">
        <v>59</v>
      </c>
      <c r="B960" t="s">
        <v>1100</v>
      </c>
      <c r="C960" t="s">
        <v>1258</v>
      </c>
      <c r="D960" t="s">
        <v>1260</v>
      </c>
      <c r="E960" t="s">
        <v>60</v>
      </c>
      <c r="G960" t="s">
        <v>52</v>
      </c>
      <c r="H960" t="s">
        <v>1320</v>
      </c>
      <c r="I960" t="s">
        <v>1395</v>
      </c>
      <c r="J960">
        <v>0.5</v>
      </c>
      <c r="K960">
        <v>0.5</v>
      </c>
      <c r="L960" t="s">
        <v>62</v>
      </c>
      <c r="M960" t="s">
        <v>76</v>
      </c>
      <c r="N960">
        <v>3</v>
      </c>
      <c r="O960">
        <v>40</v>
      </c>
      <c r="P960">
        <v>15</v>
      </c>
      <c r="Q960" s="20">
        <f>82-0.22377</f>
        <v>81.776229999999998</v>
      </c>
      <c r="R960">
        <f t="shared" si="76"/>
        <v>5</v>
      </c>
      <c r="S960">
        <f t="shared" si="77"/>
        <v>408.88114999999999</v>
      </c>
      <c r="T960">
        <v>0</v>
      </c>
      <c r="U960">
        <f t="shared" si="78"/>
        <v>408.88114999999999</v>
      </c>
      <c r="V960">
        <f t="shared" si="79"/>
        <v>408881.14999999997</v>
      </c>
      <c r="W960">
        <f t="shared" si="80"/>
        <v>34073.429166666661</v>
      </c>
      <c r="X960" t="s">
        <v>1367</v>
      </c>
      <c r="Y960" t="s">
        <v>1380</v>
      </c>
      <c r="Z960">
        <v>3093</v>
      </c>
      <c r="AA960">
        <v>3094</v>
      </c>
      <c r="AB960" t="s">
        <v>40</v>
      </c>
      <c r="AC960" t="s">
        <v>40</v>
      </c>
      <c r="AD960" t="s">
        <v>40</v>
      </c>
      <c r="AE960" t="s">
        <v>40</v>
      </c>
      <c r="AF960">
        <v>141</v>
      </c>
      <c r="AH960">
        <v>2022</v>
      </c>
    </row>
    <row r="961" spans="1:34" x14ac:dyDescent="0.25">
      <c r="A961" t="s">
        <v>59</v>
      </c>
      <c r="B961" t="s">
        <v>1100</v>
      </c>
      <c r="C961" t="s">
        <v>1258</v>
      </c>
      <c r="D961" t="s">
        <v>1260</v>
      </c>
      <c r="E961" t="s">
        <v>60</v>
      </c>
      <c r="G961" t="s">
        <v>52</v>
      </c>
      <c r="H961" t="s">
        <v>1320</v>
      </c>
      <c r="I961" t="s">
        <v>1395</v>
      </c>
      <c r="J961">
        <v>0.5</v>
      </c>
      <c r="K961">
        <v>0.5</v>
      </c>
      <c r="L961" t="s">
        <v>62</v>
      </c>
      <c r="M961" t="s">
        <v>63</v>
      </c>
      <c r="N961">
        <v>4</v>
      </c>
      <c r="O961">
        <v>36</v>
      </c>
      <c r="P961">
        <v>7.5</v>
      </c>
      <c r="Q961" s="20">
        <f>82-0.22377</f>
        <v>81.776229999999998</v>
      </c>
      <c r="R961">
        <f t="shared" si="76"/>
        <v>2.25</v>
      </c>
      <c r="S961">
        <f t="shared" si="77"/>
        <v>183.99651749999998</v>
      </c>
      <c r="T961">
        <v>0</v>
      </c>
      <c r="U961">
        <f t="shared" si="78"/>
        <v>183.99651749999998</v>
      </c>
      <c r="V961">
        <f t="shared" si="79"/>
        <v>183996.51749999999</v>
      </c>
      <c r="W961">
        <f t="shared" si="80"/>
        <v>15333.043124999998</v>
      </c>
      <c r="X961" t="s">
        <v>1367</v>
      </c>
      <c r="Y961" t="s">
        <v>1380</v>
      </c>
      <c r="Z961">
        <v>3093</v>
      </c>
      <c r="AA961">
        <v>3094</v>
      </c>
      <c r="AB961" t="s">
        <v>40</v>
      </c>
      <c r="AC961" t="s">
        <v>40</v>
      </c>
      <c r="AD961" t="s">
        <v>40</v>
      </c>
      <c r="AE961" t="s">
        <v>40</v>
      </c>
      <c r="AF961">
        <v>141</v>
      </c>
      <c r="AH961">
        <v>2022</v>
      </c>
    </row>
    <row r="962" spans="1:34" x14ac:dyDescent="0.25">
      <c r="A962" t="s">
        <v>59</v>
      </c>
      <c r="B962" t="s">
        <v>1100</v>
      </c>
      <c r="C962" t="s">
        <v>1258</v>
      </c>
      <c r="D962" t="s">
        <v>1260</v>
      </c>
      <c r="E962" t="s">
        <v>60</v>
      </c>
      <c r="G962" t="s">
        <v>52</v>
      </c>
      <c r="H962" t="s">
        <v>1396</v>
      </c>
      <c r="I962" t="s">
        <v>1397</v>
      </c>
      <c r="J962">
        <v>1</v>
      </c>
      <c r="K962">
        <v>0.5</v>
      </c>
      <c r="L962" t="s">
        <v>62</v>
      </c>
      <c r="M962" t="s">
        <v>378</v>
      </c>
      <c r="N962">
        <v>2</v>
      </c>
      <c r="O962">
        <v>44</v>
      </c>
      <c r="P962">
        <v>7.5</v>
      </c>
      <c r="Q962" s="20">
        <f>82-0.22377</f>
        <v>81.776229999999998</v>
      </c>
      <c r="R962">
        <f t="shared" si="76"/>
        <v>5.5</v>
      </c>
      <c r="S962">
        <f t="shared" si="77"/>
        <v>449.76926500000002</v>
      </c>
      <c r="U962">
        <f t="shared" si="78"/>
        <v>449.76926500000002</v>
      </c>
      <c r="V962">
        <f t="shared" si="79"/>
        <v>449769.26500000001</v>
      </c>
      <c r="W962">
        <f t="shared" si="80"/>
        <v>37480.772083333337</v>
      </c>
      <c r="X962" t="s">
        <v>1367</v>
      </c>
      <c r="Y962" t="s">
        <v>1380</v>
      </c>
      <c r="Z962">
        <v>3093</v>
      </c>
      <c r="AA962">
        <v>3094</v>
      </c>
      <c r="AF962">
        <v>141</v>
      </c>
      <c r="AH962">
        <v>2022</v>
      </c>
    </row>
    <row r="963" spans="1:34" x14ac:dyDescent="0.25">
      <c r="A963" t="s">
        <v>59</v>
      </c>
      <c r="B963" t="s">
        <v>1100</v>
      </c>
      <c r="C963" t="s">
        <v>1258</v>
      </c>
      <c r="D963" t="s">
        <v>1260</v>
      </c>
      <c r="E963" t="s">
        <v>60</v>
      </c>
      <c r="G963" t="s">
        <v>52</v>
      </c>
      <c r="H963" t="s">
        <v>1396</v>
      </c>
      <c r="I963" t="s">
        <v>1397</v>
      </c>
      <c r="J963">
        <v>1</v>
      </c>
      <c r="K963">
        <v>0.5</v>
      </c>
      <c r="L963" t="s">
        <v>62</v>
      </c>
      <c r="M963" t="s">
        <v>326</v>
      </c>
      <c r="N963">
        <v>2</v>
      </c>
      <c r="O963">
        <v>44</v>
      </c>
      <c r="P963">
        <v>7.5</v>
      </c>
      <c r="Q963" s="20">
        <f>82-0.22377</f>
        <v>81.776229999999998</v>
      </c>
      <c r="R963">
        <f t="shared" si="76"/>
        <v>5.5</v>
      </c>
      <c r="S963">
        <f t="shared" si="77"/>
        <v>449.76926500000002</v>
      </c>
      <c r="U963">
        <f t="shared" si="78"/>
        <v>449.76926500000002</v>
      </c>
      <c r="V963">
        <f t="shared" si="79"/>
        <v>449769.26500000001</v>
      </c>
      <c r="W963">
        <f t="shared" si="80"/>
        <v>37480.772083333337</v>
      </c>
      <c r="X963" t="s">
        <v>1367</v>
      </c>
      <c r="Y963" t="s">
        <v>1380</v>
      </c>
      <c r="Z963">
        <v>3093</v>
      </c>
      <c r="AA963">
        <v>3094</v>
      </c>
      <c r="AF963">
        <v>141</v>
      </c>
      <c r="AH963">
        <v>2022</v>
      </c>
    </row>
    <row r="964" spans="1:34" x14ac:dyDescent="0.25">
      <c r="A964" t="s">
        <v>59</v>
      </c>
      <c r="B964" t="s">
        <v>1100</v>
      </c>
      <c r="C964" t="s">
        <v>1258</v>
      </c>
      <c r="D964" t="s">
        <v>1261</v>
      </c>
      <c r="E964" t="s">
        <v>60</v>
      </c>
      <c r="G964" t="s">
        <v>51</v>
      </c>
      <c r="H964" t="s">
        <v>1102</v>
      </c>
      <c r="I964" t="s">
        <v>40</v>
      </c>
      <c r="J964">
        <v>1</v>
      </c>
      <c r="K964">
        <v>0.5</v>
      </c>
      <c r="L964" t="s">
        <v>124</v>
      </c>
      <c r="M964" t="s">
        <v>63</v>
      </c>
      <c r="N964">
        <v>5</v>
      </c>
      <c r="O964">
        <v>28</v>
      </c>
      <c r="P964">
        <v>7.5</v>
      </c>
      <c r="Q964" s="20">
        <f>64.55-0.22377</f>
        <v>64.326229999999995</v>
      </c>
      <c r="R964">
        <f t="shared" si="76"/>
        <v>3.5</v>
      </c>
      <c r="S964">
        <f t="shared" si="77"/>
        <v>225.14180499999998</v>
      </c>
      <c r="T964">
        <v>0</v>
      </c>
      <c r="U964">
        <f t="shared" si="78"/>
        <v>225.14180499999998</v>
      </c>
      <c r="V964">
        <f t="shared" si="79"/>
        <v>225141.80499999996</v>
      </c>
      <c r="W964">
        <f t="shared" si="80"/>
        <v>18761.817083333332</v>
      </c>
      <c r="X964" t="s">
        <v>40</v>
      </c>
      <c r="Y964" t="s">
        <v>40</v>
      </c>
      <c r="Z964">
        <v>3093</v>
      </c>
      <c r="AA964">
        <v>3094</v>
      </c>
      <c r="AB964" t="s">
        <v>40</v>
      </c>
      <c r="AC964" t="s">
        <v>40</v>
      </c>
      <c r="AD964" t="s">
        <v>40</v>
      </c>
      <c r="AE964" t="s">
        <v>40</v>
      </c>
      <c r="AF964">
        <v>141</v>
      </c>
      <c r="AH964">
        <v>2022</v>
      </c>
    </row>
    <row r="965" spans="1:34" x14ac:dyDescent="0.25">
      <c r="A965" t="s">
        <v>59</v>
      </c>
      <c r="B965" t="s">
        <v>1100</v>
      </c>
      <c r="C965" t="s">
        <v>1258</v>
      </c>
      <c r="D965" t="s">
        <v>1261</v>
      </c>
      <c r="E965" t="s">
        <v>60</v>
      </c>
      <c r="G965" t="s">
        <v>51</v>
      </c>
      <c r="H965" t="s">
        <v>1102</v>
      </c>
      <c r="I965" t="s">
        <v>40</v>
      </c>
      <c r="J965">
        <v>1</v>
      </c>
      <c r="K965">
        <v>0.5</v>
      </c>
      <c r="L965" t="s">
        <v>124</v>
      </c>
      <c r="M965" t="s">
        <v>76</v>
      </c>
      <c r="N965">
        <v>5</v>
      </c>
      <c r="O965">
        <v>32</v>
      </c>
      <c r="P965">
        <v>7.5</v>
      </c>
      <c r="Q965" s="20">
        <f>64.55-0.22377</f>
        <v>64.326229999999995</v>
      </c>
      <c r="R965">
        <f t="shared" si="76"/>
        <v>4</v>
      </c>
      <c r="S965">
        <f t="shared" si="77"/>
        <v>257.30491999999998</v>
      </c>
      <c r="T965">
        <v>0</v>
      </c>
      <c r="U965">
        <f t="shared" si="78"/>
        <v>257.30491999999998</v>
      </c>
      <c r="V965">
        <f t="shared" si="79"/>
        <v>257304.91999999998</v>
      </c>
      <c r="W965">
        <f t="shared" si="80"/>
        <v>21442.076666666664</v>
      </c>
      <c r="X965" t="s">
        <v>40</v>
      </c>
      <c r="Y965" t="s">
        <v>40</v>
      </c>
      <c r="Z965">
        <v>3093</v>
      </c>
      <c r="AA965">
        <v>3094</v>
      </c>
      <c r="AB965" t="s">
        <v>40</v>
      </c>
      <c r="AC965" t="s">
        <v>40</v>
      </c>
      <c r="AD965" t="s">
        <v>40</v>
      </c>
      <c r="AE965" t="s">
        <v>40</v>
      </c>
      <c r="AF965">
        <v>141</v>
      </c>
      <c r="AH965">
        <v>2022</v>
      </c>
    </row>
    <row r="966" spans="1:34" x14ac:dyDescent="0.25">
      <c r="A966" t="s">
        <v>59</v>
      </c>
      <c r="B966" t="s">
        <v>1100</v>
      </c>
      <c r="C966" t="s">
        <v>1258</v>
      </c>
      <c r="D966" t="s">
        <v>1261</v>
      </c>
      <c r="E966" t="s">
        <v>60</v>
      </c>
      <c r="G966" t="s">
        <v>51</v>
      </c>
      <c r="H966" t="s">
        <v>1287</v>
      </c>
      <c r="I966" t="s">
        <v>1288</v>
      </c>
      <c r="J966">
        <v>1</v>
      </c>
      <c r="K966">
        <v>0.5</v>
      </c>
      <c r="L966" t="s">
        <v>62</v>
      </c>
      <c r="M966" t="s">
        <v>378</v>
      </c>
      <c r="N966">
        <v>3</v>
      </c>
      <c r="O966">
        <v>26</v>
      </c>
      <c r="P966">
        <v>7.5</v>
      </c>
      <c r="Q966" s="20">
        <f t="shared" ref="Q966:Q973" si="84">70.55-0.22377</f>
        <v>70.326229999999995</v>
      </c>
      <c r="R966">
        <f t="shared" si="76"/>
        <v>3.25</v>
      </c>
      <c r="S966">
        <f t="shared" si="77"/>
        <v>228.56024749999997</v>
      </c>
      <c r="U966">
        <f t="shared" si="78"/>
        <v>228.56024749999997</v>
      </c>
      <c r="V966">
        <f t="shared" si="79"/>
        <v>228560.24749999997</v>
      </c>
      <c r="W966">
        <f t="shared" si="80"/>
        <v>19046.687291666665</v>
      </c>
      <c r="Z966">
        <v>3093</v>
      </c>
      <c r="AA966">
        <v>3094</v>
      </c>
      <c r="AF966">
        <v>141</v>
      </c>
      <c r="AH966">
        <v>2022</v>
      </c>
    </row>
    <row r="967" spans="1:34" x14ac:dyDescent="0.25">
      <c r="A967" t="s">
        <v>59</v>
      </c>
      <c r="B967" t="s">
        <v>1100</v>
      </c>
      <c r="C967" t="s">
        <v>1258</v>
      </c>
      <c r="D967" t="s">
        <v>1261</v>
      </c>
      <c r="E967" t="s">
        <v>60</v>
      </c>
      <c r="G967" t="s">
        <v>51</v>
      </c>
      <c r="H967" t="s">
        <v>1289</v>
      </c>
      <c r="I967" t="s">
        <v>1290</v>
      </c>
      <c r="J967">
        <v>1</v>
      </c>
      <c r="K967">
        <v>0.5</v>
      </c>
      <c r="L967" t="s">
        <v>62</v>
      </c>
      <c r="M967" t="s">
        <v>378</v>
      </c>
      <c r="N967">
        <v>3</v>
      </c>
      <c r="O967">
        <v>26</v>
      </c>
      <c r="P967">
        <v>7.5</v>
      </c>
      <c r="Q967" s="20">
        <f t="shared" si="84"/>
        <v>70.326229999999995</v>
      </c>
      <c r="R967">
        <f t="shared" si="76"/>
        <v>3.25</v>
      </c>
      <c r="S967">
        <f t="shared" si="77"/>
        <v>228.56024749999997</v>
      </c>
      <c r="U967">
        <f t="shared" si="78"/>
        <v>228.56024749999997</v>
      </c>
      <c r="V967">
        <f t="shared" si="79"/>
        <v>228560.24749999997</v>
      </c>
      <c r="W967">
        <f t="shared" si="80"/>
        <v>19046.687291666665</v>
      </c>
      <c r="Z967">
        <v>3093</v>
      </c>
      <c r="AA967">
        <v>3094</v>
      </c>
      <c r="AF967">
        <v>141</v>
      </c>
      <c r="AH967">
        <v>2022</v>
      </c>
    </row>
    <row r="968" spans="1:34" x14ac:dyDescent="0.25">
      <c r="A968" t="s">
        <v>59</v>
      </c>
      <c r="B968" t="s">
        <v>1100</v>
      </c>
      <c r="C968" t="s">
        <v>1258</v>
      </c>
      <c r="D968" t="s">
        <v>1261</v>
      </c>
      <c r="E968" t="s">
        <v>60</v>
      </c>
      <c r="G968" t="s">
        <v>51</v>
      </c>
      <c r="H968" t="s">
        <v>1287</v>
      </c>
      <c r="I968" t="s">
        <v>1288</v>
      </c>
      <c r="J968">
        <v>1</v>
      </c>
      <c r="K968">
        <v>0.5</v>
      </c>
      <c r="L968" t="s">
        <v>62</v>
      </c>
      <c r="M968" t="s">
        <v>326</v>
      </c>
      <c r="N968">
        <v>3</v>
      </c>
      <c r="O968">
        <v>30</v>
      </c>
      <c r="P968">
        <v>7.5</v>
      </c>
      <c r="Q968" s="20">
        <f t="shared" si="84"/>
        <v>70.326229999999995</v>
      </c>
      <c r="R968">
        <f t="shared" si="76"/>
        <v>3.75</v>
      </c>
      <c r="S968">
        <f t="shared" si="77"/>
        <v>263.72336250000001</v>
      </c>
      <c r="T968">
        <v>0</v>
      </c>
      <c r="U968">
        <f t="shared" si="78"/>
        <v>263.72336250000001</v>
      </c>
      <c r="V968">
        <f t="shared" si="79"/>
        <v>263723.36249999999</v>
      </c>
      <c r="W968">
        <f t="shared" si="80"/>
        <v>21976.946874999998</v>
      </c>
      <c r="Z968">
        <v>3093</v>
      </c>
      <c r="AA968">
        <v>3094</v>
      </c>
      <c r="AF968">
        <v>141</v>
      </c>
      <c r="AH968">
        <v>2022</v>
      </c>
    </row>
    <row r="969" spans="1:34" x14ac:dyDescent="0.25">
      <c r="A969" t="s">
        <v>59</v>
      </c>
      <c r="B969" t="s">
        <v>1100</v>
      </c>
      <c r="C969" t="s">
        <v>1258</v>
      </c>
      <c r="D969" t="s">
        <v>1261</v>
      </c>
      <c r="E969" t="s">
        <v>60</v>
      </c>
      <c r="G969" t="s">
        <v>51</v>
      </c>
      <c r="H969" t="s">
        <v>1289</v>
      </c>
      <c r="I969" t="s">
        <v>1290</v>
      </c>
      <c r="J969">
        <v>1</v>
      </c>
      <c r="K969">
        <v>0.5</v>
      </c>
      <c r="L969" t="s">
        <v>62</v>
      </c>
      <c r="M969" t="s">
        <v>326</v>
      </c>
      <c r="N969">
        <v>3</v>
      </c>
      <c r="O969">
        <v>30</v>
      </c>
      <c r="P969">
        <v>7.5</v>
      </c>
      <c r="Q969" s="20">
        <f t="shared" si="84"/>
        <v>70.326229999999995</v>
      </c>
      <c r="R969">
        <f t="shared" si="76"/>
        <v>3.75</v>
      </c>
      <c r="S969">
        <f t="shared" si="77"/>
        <v>263.72336250000001</v>
      </c>
      <c r="T969">
        <v>0</v>
      </c>
      <c r="U969">
        <f t="shared" si="78"/>
        <v>263.72336250000001</v>
      </c>
      <c r="V969">
        <f t="shared" si="79"/>
        <v>263723.36249999999</v>
      </c>
      <c r="W969">
        <f t="shared" si="80"/>
        <v>21976.946874999998</v>
      </c>
      <c r="Z969">
        <v>3093</v>
      </c>
      <c r="AA969">
        <v>3094</v>
      </c>
      <c r="AF969">
        <v>141</v>
      </c>
      <c r="AH969">
        <v>2022</v>
      </c>
    </row>
    <row r="970" spans="1:34" x14ac:dyDescent="0.25">
      <c r="A970" t="s">
        <v>59</v>
      </c>
      <c r="B970" t="s">
        <v>1100</v>
      </c>
      <c r="C970" t="s">
        <v>1258</v>
      </c>
      <c r="D970" t="s">
        <v>1261</v>
      </c>
      <c r="E970" t="s">
        <v>60</v>
      </c>
      <c r="G970" t="s">
        <v>51</v>
      </c>
      <c r="H970" t="s">
        <v>1287</v>
      </c>
      <c r="I970" t="s">
        <v>1288</v>
      </c>
      <c r="J970">
        <v>1</v>
      </c>
      <c r="K970">
        <v>1</v>
      </c>
      <c r="L970" t="s">
        <v>62</v>
      </c>
      <c r="M970" t="s">
        <v>378</v>
      </c>
      <c r="N970">
        <v>2</v>
      </c>
      <c r="O970">
        <v>34</v>
      </c>
      <c r="P970">
        <v>7.5</v>
      </c>
      <c r="Q970" s="20">
        <f t="shared" si="84"/>
        <v>70.326229999999995</v>
      </c>
      <c r="R970">
        <f t="shared" si="76"/>
        <v>4.25</v>
      </c>
      <c r="S970">
        <f t="shared" si="77"/>
        <v>298.88647749999996</v>
      </c>
      <c r="T970">
        <v>0</v>
      </c>
      <c r="U970">
        <f t="shared" si="78"/>
        <v>298.88647749999996</v>
      </c>
      <c r="V970">
        <f t="shared" si="79"/>
        <v>298886.47749999998</v>
      </c>
      <c r="W970">
        <f t="shared" si="80"/>
        <v>24907.20645833333</v>
      </c>
      <c r="Z970">
        <v>3093</v>
      </c>
      <c r="AA970">
        <v>3094</v>
      </c>
      <c r="AF970">
        <v>141</v>
      </c>
      <c r="AH970">
        <v>2022</v>
      </c>
    </row>
    <row r="971" spans="1:34" x14ac:dyDescent="0.25">
      <c r="A971" t="s">
        <v>59</v>
      </c>
      <c r="B971" t="s">
        <v>1100</v>
      </c>
      <c r="C971" t="s">
        <v>1258</v>
      </c>
      <c r="D971" t="s">
        <v>1261</v>
      </c>
      <c r="E971" t="s">
        <v>60</v>
      </c>
      <c r="G971" t="s">
        <v>51</v>
      </c>
      <c r="H971" t="s">
        <v>1291</v>
      </c>
      <c r="I971" t="s">
        <v>1290</v>
      </c>
      <c r="J971">
        <v>1</v>
      </c>
      <c r="K971">
        <v>1</v>
      </c>
      <c r="L971" t="s">
        <v>62</v>
      </c>
      <c r="M971" t="s">
        <v>63</v>
      </c>
      <c r="N971">
        <v>2</v>
      </c>
      <c r="O971">
        <v>34</v>
      </c>
      <c r="P971">
        <v>7.5</v>
      </c>
      <c r="Q971" s="20">
        <f t="shared" si="84"/>
        <v>70.326229999999995</v>
      </c>
      <c r="R971">
        <f t="shared" si="76"/>
        <v>4.25</v>
      </c>
      <c r="S971">
        <f t="shared" si="77"/>
        <v>298.88647749999996</v>
      </c>
      <c r="T971">
        <v>0</v>
      </c>
      <c r="U971">
        <f t="shared" si="78"/>
        <v>298.88647749999996</v>
      </c>
      <c r="V971">
        <f t="shared" si="79"/>
        <v>298886.47749999998</v>
      </c>
      <c r="W971">
        <f t="shared" si="80"/>
        <v>24907.20645833333</v>
      </c>
      <c r="Z971">
        <v>3093</v>
      </c>
      <c r="AA971">
        <v>3094</v>
      </c>
      <c r="AF971">
        <v>141</v>
      </c>
      <c r="AH971">
        <v>2022</v>
      </c>
    </row>
    <row r="972" spans="1:34" x14ac:dyDescent="0.25">
      <c r="A972" t="s">
        <v>59</v>
      </c>
      <c r="B972" t="s">
        <v>1100</v>
      </c>
      <c r="C972" t="s">
        <v>1258</v>
      </c>
      <c r="D972" t="s">
        <v>1261</v>
      </c>
      <c r="E972" t="s">
        <v>60</v>
      </c>
      <c r="G972" t="s">
        <v>51</v>
      </c>
      <c r="H972" t="s">
        <v>1287</v>
      </c>
      <c r="I972" t="s">
        <v>1288</v>
      </c>
      <c r="J972">
        <v>1</v>
      </c>
      <c r="K972">
        <v>1</v>
      </c>
      <c r="L972" t="s">
        <v>62</v>
      </c>
      <c r="M972" t="s">
        <v>76</v>
      </c>
      <c r="N972">
        <v>2</v>
      </c>
      <c r="O972">
        <v>34</v>
      </c>
      <c r="P972">
        <v>7.5</v>
      </c>
      <c r="Q972" s="20">
        <f t="shared" si="84"/>
        <v>70.326229999999995</v>
      </c>
      <c r="R972">
        <f t="shared" ref="R972:R1035" si="85">O972*P972/60*J972</f>
        <v>4.25</v>
      </c>
      <c r="S972">
        <f t="shared" ref="S972:S1035" si="86">Q972*R972</f>
        <v>298.88647749999996</v>
      </c>
      <c r="T972">
        <v>0</v>
      </c>
      <c r="U972">
        <f t="shared" ref="U972:U1035" si="87">S972+T972</f>
        <v>298.88647749999996</v>
      </c>
      <c r="V972">
        <f t="shared" ref="V972:V1035" si="88">U972*1000</f>
        <v>298886.47749999998</v>
      </c>
      <c r="W972">
        <f t="shared" ref="W972:W1035" si="89">V972/12</f>
        <v>24907.20645833333</v>
      </c>
      <c r="Z972">
        <v>3093</v>
      </c>
      <c r="AA972">
        <v>3094</v>
      </c>
      <c r="AF972">
        <v>141</v>
      </c>
      <c r="AH972">
        <v>2022</v>
      </c>
    </row>
    <row r="973" spans="1:34" x14ac:dyDescent="0.25">
      <c r="A973" t="s">
        <v>59</v>
      </c>
      <c r="B973" t="s">
        <v>1100</v>
      </c>
      <c r="C973" t="s">
        <v>1258</v>
      </c>
      <c r="D973" t="s">
        <v>1261</v>
      </c>
      <c r="E973" t="s">
        <v>60</v>
      </c>
      <c r="G973" t="s">
        <v>51</v>
      </c>
      <c r="H973" t="s">
        <v>1291</v>
      </c>
      <c r="I973" t="s">
        <v>1290</v>
      </c>
      <c r="J973">
        <v>1</v>
      </c>
      <c r="K973">
        <v>1</v>
      </c>
      <c r="L973" t="s">
        <v>62</v>
      </c>
      <c r="M973" t="s">
        <v>326</v>
      </c>
      <c r="N973">
        <v>2</v>
      </c>
      <c r="O973">
        <v>34</v>
      </c>
      <c r="P973">
        <v>7.5</v>
      </c>
      <c r="Q973" s="20">
        <f t="shared" si="84"/>
        <v>70.326229999999995</v>
      </c>
      <c r="R973">
        <f t="shared" si="85"/>
        <v>4.25</v>
      </c>
      <c r="S973">
        <f t="shared" si="86"/>
        <v>298.88647749999996</v>
      </c>
      <c r="T973">
        <v>0</v>
      </c>
      <c r="U973">
        <f t="shared" si="87"/>
        <v>298.88647749999996</v>
      </c>
      <c r="V973">
        <f t="shared" si="88"/>
        <v>298886.47749999998</v>
      </c>
      <c r="W973">
        <f t="shared" si="89"/>
        <v>24907.20645833333</v>
      </c>
      <c r="Z973">
        <v>3093</v>
      </c>
      <c r="AA973">
        <v>3094</v>
      </c>
      <c r="AF973">
        <v>141</v>
      </c>
      <c r="AH973">
        <v>2022</v>
      </c>
    </row>
    <row r="974" spans="1:34" x14ac:dyDescent="0.25">
      <c r="A974" t="s">
        <v>59</v>
      </c>
      <c r="B974" t="s">
        <v>1100</v>
      </c>
      <c r="C974" t="s">
        <v>1258</v>
      </c>
      <c r="D974" t="s">
        <v>1261</v>
      </c>
      <c r="E974" t="s">
        <v>60</v>
      </c>
      <c r="G974" t="s">
        <v>51</v>
      </c>
      <c r="H974" t="s">
        <v>1316</v>
      </c>
      <c r="I974" t="s">
        <v>1317</v>
      </c>
      <c r="J974">
        <v>1</v>
      </c>
      <c r="K974">
        <v>0.5</v>
      </c>
      <c r="L974" t="s">
        <v>62</v>
      </c>
      <c r="M974" t="s">
        <v>63</v>
      </c>
      <c r="N974">
        <v>1</v>
      </c>
      <c r="O974">
        <v>37</v>
      </c>
      <c r="P974">
        <v>7.5</v>
      </c>
      <c r="Q974" s="20">
        <f t="shared" ref="Q974:Q993" si="90">72.55-0.22377</f>
        <v>72.326229999999995</v>
      </c>
      <c r="R974">
        <f t="shared" si="85"/>
        <v>4.625</v>
      </c>
      <c r="S974">
        <f t="shared" si="86"/>
        <v>334.50881375</v>
      </c>
      <c r="T974">
        <v>0</v>
      </c>
      <c r="U974">
        <f t="shared" si="87"/>
        <v>334.50881375</v>
      </c>
      <c r="V974">
        <f t="shared" si="88"/>
        <v>334508.81375000003</v>
      </c>
      <c r="W974">
        <f t="shared" si="89"/>
        <v>27875.734479166669</v>
      </c>
      <c r="X974" t="s">
        <v>40</v>
      </c>
      <c r="Y974" t="s">
        <v>40</v>
      </c>
      <c r="Z974">
        <v>3093</v>
      </c>
      <c r="AA974">
        <v>3094</v>
      </c>
      <c r="AB974" t="s">
        <v>40</v>
      </c>
      <c r="AC974" t="s">
        <v>40</v>
      </c>
      <c r="AD974" t="s">
        <v>40</v>
      </c>
      <c r="AE974" t="s">
        <v>40</v>
      </c>
      <c r="AF974">
        <v>141</v>
      </c>
      <c r="AH974">
        <v>2022</v>
      </c>
    </row>
    <row r="975" spans="1:34" x14ac:dyDescent="0.25">
      <c r="A975" t="s">
        <v>59</v>
      </c>
      <c r="B975" t="s">
        <v>1100</v>
      </c>
      <c r="C975" t="s">
        <v>1258</v>
      </c>
      <c r="D975" t="s">
        <v>1261</v>
      </c>
      <c r="E975" t="s">
        <v>60</v>
      </c>
      <c r="G975" t="s">
        <v>51</v>
      </c>
      <c r="H975" t="s">
        <v>1316</v>
      </c>
      <c r="I975" t="s">
        <v>1317</v>
      </c>
      <c r="J975">
        <v>1</v>
      </c>
      <c r="K975">
        <v>0.5</v>
      </c>
      <c r="L975" t="s">
        <v>62</v>
      </c>
      <c r="M975" t="s">
        <v>76</v>
      </c>
      <c r="N975">
        <v>1</v>
      </c>
      <c r="O975">
        <v>37</v>
      </c>
      <c r="P975">
        <v>7.5</v>
      </c>
      <c r="Q975" s="20">
        <f t="shared" si="90"/>
        <v>72.326229999999995</v>
      </c>
      <c r="R975">
        <f t="shared" si="85"/>
        <v>4.625</v>
      </c>
      <c r="S975">
        <f t="shared" si="86"/>
        <v>334.50881375</v>
      </c>
      <c r="T975">
        <v>0</v>
      </c>
      <c r="U975">
        <f t="shared" si="87"/>
        <v>334.50881375</v>
      </c>
      <c r="V975">
        <f t="shared" si="88"/>
        <v>334508.81375000003</v>
      </c>
      <c r="W975">
        <f t="shared" si="89"/>
        <v>27875.734479166669</v>
      </c>
      <c r="X975" t="s">
        <v>40</v>
      </c>
      <c r="Y975" t="s">
        <v>40</v>
      </c>
      <c r="Z975">
        <v>3093</v>
      </c>
      <c r="AA975">
        <v>3094</v>
      </c>
      <c r="AB975" t="s">
        <v>40</v>
      </c>
      <c r="AC975" t="s">
        <v>40</v>
      </c>
      <c r="AD975" t="s">
        <v>40</v>
      </c>
      <c r="AE975" t="s">
        <v>40</v>
      </c>
      <c r="AF975">
        <v>141</v>
      </c>
      <c r="AH975">
        <v>2022</v>
      </c>
    </row>
    <row r="976" spans="1:34" x14ac:dyDescent="0.25">
      <c r="A976" t="s">
        <v>59</v>
      </c>
      <c r="B976" t="s">
        <v>1100</v>
      </c>
      <c r="C976" t="s">
        <v>1258</v>
      </c>
      <c r="D976" t="s">
        <v>1261</v>
      </c>
      <c r="E976" t="s">
        <v>60</v>
      </c>
      <c r="G976" t="s">
        <v>51</v>
      </c>
      <c r="H976" t="s">
        <v>1328</v>
      </c>
      <c r="I976" t="s">
        <v>1329</v>
      </c>
      <c r="J976">
        <v>1</v>
      </c>
      <c r="K976">
        <v>0.5</v>
      </c>
      <c r="L976" t="s">
        <v>62</v>
      </c>
      <c r="M976" t="s">
        <v>63</v>
      </c>
      <c r="N976">
        <v>2</v>
      </c>
      <c r="O976">
        <v>32</v>
      </c>
      <c r="P976">
        <v>7.5</v>
      </c>
      <c r="Q976" s="20">
        <f t="shared" si="90"/>
        <v>72.326229999999995</v>
      </c>
      <c r="R976">
        <f t="shared" si="85"/>
        <v>4</v>
      </c>
      <c r="S976">
        <f t="shared" si="86"/>
        <v>289.30491999999998</v>
      </c>
      <c r="T976">
        <v>0</v>
      </c>
      <c r="U976">
        <f t="shared" si="87"/>
        <v>289.30491999999998</v>
      </c>
      <c r="V976">
        <f t="shared" si="88"/>
        <v>289304.92</v>
      </c>
      <c r="W976">
        <f t="shared" si="89"/>
        <v>24108.743333333332</v>
      </c>
      <c r="X976" t="s">
        <v>40</v>
      </c>
      <c r="Y976" t="s">
        <v>40</v>
      </c>
      <c r="Z976">
        <v>3093</v>
      </c>
      <c r="AA976">
        <v>3094</v>
      </c>
      <c r="AB976" t="s">
        <v>40</v>
      </c>
      <c r="AC976" t="s">
        <v>40</v>
      </c>
      <c r="AD976" t="s">
        <v>40</v>
      </c>
      <c r="AE976" t="s">
        <v>40</v>
      </c>
      <c r="AF976">
        <v>141</v>
      </c>
      <c r="AH976">
        <v>2022</v>
      </c>
    </row>
    <row r="977" spans="1:34" x14ac:dyDescent="0.25">
      <c r="A977" t="s">
        <v>59</v>
      </c>
      <c r="B977" t="s">
        <v>1100</v>
      </c>
      <c r="C977" t="s">
        <v>1258</v>
      </c>
      <c r="D977" t="s">
        <v>1261</v>
      </c>
      <c r="E977" t="s">
        <v>60</v>
      </c>
      <c r="G977" t="s">
        <v>1330</v>
      </c>
      <c r="H977" t="s">
        <v>1331</v>
      </c>
      <c r="I977" t="s">
        <v>1332</v>
      </c>
      <c r="J977">
        <v>1</v>
      </c>
      <c r="K977">
        <v>0.5</v>
      </c>
      <c r="L977" t="s">
        <v>62</v>
      </c>
      <c r="M977" t="s">
        <v>378</v>
      </c>
      <c r="N977">
        <v>2</v>
      </c>
      <c r="O977">
        <v>32</v>
      </c>
      <c r="P977">
        <v>7.5</v>
      </c>
      <c r="Q977" s="20">
        <f t="shared" si="90"/>
        <v>72.326229999999995</v>
      </c>
      <c r="R977">
        <f t="shared" si="85"/>
        <v>4</v>
      </c>
      <c r="S977">
        <f t="shared" si="86"/>
        <v>289.30491999999998</v>
      </c>
      <c r="T977">
        <v>0</v>
      </c>
      <c r="U977">
        <f t="shared" si="87"/>
        <v>289.30491999999998</v>
      </c>
      <c r="V977">
        <f t="shared" si="88"/>
        <v>289304.92</v>
      </c>
      <c r="W977">
        <f t="shared" si="89"/>
        <v>24108.743333333332</v>
      </c>
      <c r="Z977">
        <v>3093</v>
      </c>
      <c r="AA977">
        <v>3094</v>
      </c>
      <c r="AF977">
        <v>141</v>
      </c>
      <c r="AH977">
        <v>2022</v>
      </c>
    </row>
    <row r="978" spans="1:34" x14ac:dyDescent="0.25">
      <c r="A978" t="s">
        <v>59</v>
      </c>
      <c r="B978" t="s">
        <v>1100</v>
      </c>
      <c r="C978" t="s">
        <v>1258</v>
      </c>
      <c r="D978" t="s">
        <v>1261</v>
      </c>
      <c r="E978" t="s">
        <v>60</v>
      </c>
      <c r="G978" t="s">
        <v>51</v>
      </c>
      <c r="H978" t="s">
        <v>1328</v>
      </c>
      <c r="I978" t="s">
        <v>1329</v>
      </c>
      <c r="J978">
        <v>1</v>
      </c>
      <c r="K978">
        <v>0.5</v>
      </c>
      <c r="L978" t="s">
        <v>62</v>
      </c>
      <c r="M978" t="s">
        <v>76</v>
      </c>
      <c r="N978">
        <v>2</v>
      </c>
      <c r="O978">
        <v>32</v>
      </c>
      <c r="P978">
        <v>7.5</v>
      </c>
      <c r="Q978" s="20">
        <f t="shared" si="90"/>
        <v>72.326229999999995</v>
      </c>
      <c r="R978">
        <f t="shared" si="85"/>
        <v>4</v>
      </c>
      <c r="S978">
        <f t="shared" si="86"/>
        <v>289.30491999999998</v>
      </c>
      <c r="T978">
        <v>0</v>
      </c>
      <c r="U978">
        <f t="shared" si="87"/>
        <v>289.30491999999998</v>
      </c>
      <c r="V978">
        <f t="shared" si="88"/>
        <v>289304.92</v>
      </c>
      <c r="W978">
        <f t="shared" si="89"/>
        <v>24108.743333333332</v>
      </c>
      <c r="X978" t="s">
        <v>40</v>
      </c>
      <c r="Y978" t="s">
        <v>40</v>
      </c>
      <c r="Z978">
        <v>3093</v>
      </c>
      <c r="AA978">
        <v>3094</v>
      </c>
      <c r="AB978" t="s">
        <v>40</v>
      </c>
      <c r="AC978" t="s">
        <v>40</v>
      </c>
      <c r="AD978" t="s">
        <v>40</v>
      </c>
      <c r="AE978" t="s">
        <v>40</v>
      </c>
      <c r="AF978">
        <v>141</v>
      </c>
      <c r="AH978">
        <v>2022</v>
      </c>
    </row>
    <row r="979" spans="1:34" x14ac:dyDescent="0.25">
      <c r="A979" t="s">
        <v>59</v>
      </c>
      <c r="B979" t="s">
        <v>1100</v>
      </c>
      <c r="C979" t="s">
        <v>1258</v>
      </c>
      <c r="D979" t="s">
        <v>1261</v>
      </c>
      <c r="E979" t="s">
        <v>60</v>
      </c>
      <c r="G979" t="s">
        <v>1330</v>
      </c>
      <c r="H979" t="s">
        <v>1331</v>
      </c>
      <c r="I979" t="s">
        <v>1332</v>
      </c>
      <c r="J979">
        <v>1</v>
      </c>
      <c r="K979">
        <v>0.5</v>
      </c>
      <c r="L979" t="s">
        <v>62</v>
      </c>
      <c r="M979" t="s">
        <v>326</v>
      </c>
      <c r="N979">
        <v>2</v>
      </c>
      <c r="O979">
        <v>32</v>
      </c>
      <c r="P979">
        <v>7.5</v>
      </c>
      <c r="Q979" s="20">
        <f t="shared" si="90"/>
        <v>72.326229999999995</v>
      </c>
      <c r="R979">
        <f t="shared" si="85"/>
        <v>4</v>
      </c>
      <c r="S979">
        <f t="shared" si="86"/>
        <v>289.30491999999998</v>
      </c>
      <c r="T979">
        <v>0</v>
      </c>
      <c r="U979">
        <f t="shared" si="87"/>
        <v>289.30491999999998</v>
      </c>
      <c r="V979">
        <f t="shared" si="88"/>
        <v>289304.92</v>
      </c>
      <c r="W979">
        <f t="shared" si="89"/>
        <v>24108.743333333332</v>
      </c>
      <c r="Z979">
        <v>3093</v>
      </c>
      <c r="AA979">
        <v>3094</v>
      </c>
      <c r="AF979">
        <v>141</v>
      </c>
      <c r="AH979">
        <v>2022</v>
      </c>
    </row>
    <row r="980" spans="1:34" x14ac:dyDescent="0.25">
      <c r="A980" t="s">
        <v>59</v>
      </c>
      <c r="B980" t="s">
        <v>1100</v>
      </c>
      <c r="C980" t="s">
        <v>1258</v>
      </c>
      <c r="D980" t="s">
        <v>1261</v>
      </c>
      <c r="E980" t="s">
        <v>60</v>
      </c>
      <c r="G980" t="s">
        <v>51</v>
      </c>
      <c r="H980" t="s">
        <v>1333</v>
      </c>
      <c r="I980" t="s">
        <v>1334</v>
      </c>
      <c r="J980">
        <v>1</v>
      </c>
      <c r="K980">
        <v>0.5</v>
      </c>
      <c r="L980" t="s">
        <v>62</v>
      </c>
      <c r="M980" t="s">
        <v>63</v>
      </c>
      <c r="N980">
        <v>4</v>
      </c>
      <c r="O980">
        <v>35</v>
      </c>
      <c r="P980">
        <v>15</v>
      </c>
      <c r="Q980" s="20">
        <f t="shared" si="90"/>
        <v>72.326229999999995</v>
      </c>
      <c r="R980">
        <f t="shared" si="85"/>
        <v>8.75</v>
      </c>
      <c r="S980">
        <f t="shared" si="86"/>
        <v>632.85451249999994</v>
      </c>
      <c r="T980">
        <v>0</v>
      </c>
      <c r="U980">
        <f t="shared" si="87"/>
        <v>632.85451249999994</v>
      </c>
      <c r="V980">
        <f t="shared" si="88"/>
        <v>632854.51249999995</v>
      </c>
      <c r="W980">
        <f t="shared" si="89"/>
        <v>52737.876041666663</v>
      </c>
      <c r="X980" t="s">
        <v>40</v>
      </c>
      <c r="Y980" t="s">
        <v>40</v>
      </c>
      <c r="Z980">
        <v>3093</v>
      </c>
      <c r="AA980">
        <v>3094</v>
      </c>
      <c r="AB980" t="s">
        <v>40</v>
      </c>
      <c r="AC980" t="s">
        <v>40</v>
      </c>
      <c r="AD980" t="s">
        <v>40</v>
      </c>
      <c r="AE980" t="s">
        <v>40</v>
      </c>
      <c r="AF980">
        <v>141</v>
      </c>
      <c r="AH980">
        <v>2022</v>
      </c>
    </row>
    <row r="981" spans="1:34" x14ac:dyDescent="0.25">
      <c r="A981" t="s">
        <v>59</v>
      </c>
      <c r="B981" t="s">
        <v>1100</v>
      </c>
      <c r="C981" t="s">
        <v>1258</v>
      </c>
      <c r="D981" t="s">
        <v>1261</v>
      </c>
      <c r="E981" t="s">
        <v>60</v>
      </c>
      <c r="G981" t="s">
        <v>51</v>
      </c>
      <c r="H981" t="s">
        <v>1333</v>
      </c>
      <c r="I981" t="s">
        <v>1334</v>
      </c>
      <c r="J981">
        <v>1</v>
      </c>
      <c r="K981">
        <v>0.5</v>
      </c>
      <c r="L981" t="s">
        <v>62</v>
      </c>
      <c r="M981" t="s">
        <v>335</v>
      </c>
      <c r="N981">
        <v>4</v>
      </c>
      <c r="O981">
        <v>24</v>
      </c>
      <c r="P981">
        <v>15</v>
      </c>
      <c r="Q981" s="20">
        <f t="shared" si="90"/>
        <v>72.326229999999995</v>
      </c>
      <c r="R981">
        <f t="shared" si="85"/>
        <v>6</v>
      </c>
      <c r="S981">
        <f t="shared" si="86"/>
        <v>433.95737999999994</v>
      </c>
      <c r="U981">
        <f t="shared" si="87"/>
        <v>433.95737999999994</v>
      </c>
      <c r="V981">
        <f t="shared" si="88"/>
        <v>433957.37999999995</v>
      </c>
      <c r="W981">
        <f t="shared" si="89"/>
        <v>36163.114999999998</v>
      </c>
      <c r="Z981">
        <v>3093</v>
      </c>
      <c r="AA981">
        <v>3094</v>
      </c>
      <c r="AF981">
        <v>141</v>
      </c>
      <c r="AH981">
        <v>2022</v>
      </c>
    </row>
    <row r="982" spans="1:34" x14ac:dyDescent="0.25">
      <c r="A982" t="s">
        <v>59</v>
      </c>
      <c r="B982" t="s">
        <v>1100</v>
      </c>
      <c r="C982" t="s">
        <v>1258</v>
      </c>
      <c r="D982" t="s">
        <v>1261</v>
      </c>
      <c r="E982" t="s">
        <v>60</v>
      </c>
      <c r="G982" t="s">
        <v>51</v>
      </c>
      <c r="H982" t="s">
        <v>1328</v>
      </c>
      <c r="I982" t="s">
        <v>1329</v>
      </c>
      <c r="J982">
        <v>1</v>
      </c>
      <c r="K982">
        <v>1</v>
      </c>
      <c r="L982" t="s">
        <v>62</v>
      </c>
      <c r="M982" t="s">
        <v>63</v>
      </c>
      <c r="N982">
        <v>1</v>
      </c>
      <c r="O982">
        <v>36</v>
      </c>
      <c r="P982">
        <v>7.5</v>
      </c>
      <c r="Q982" s="20">
        <f t="shared" si="90"/>
        <v>72.326229999999995</v>
      </c>
      <c r="R982">
        <f t="shared" si="85"/>
        <v>4.5</v>
      </c>
      <c r="S982">
        <f t="shared" si="86"/>
        <v>325.46803499999999</v>
      </c>
      <c r="T982">
        <v>0</v>
      </c>
      <c r="U982">
        <f t="shared" si="87"/>
        <v>325.46803499999999</v>
      </c>
      <c r="V982">
        <f t="shared" si="88"/>
        <v>325468.03499999997</v>
      </c>
      <c r="W982">
        <f t="shared" si="89"/>
        <v>27122.336249999997</v>
      </c>
      <c r="X982" t="s">
        <v>40</v>
      </c>
      <c r="Y982" t="s">
        <v>40</v>
      </c>
      <c r="Z982">
        <v>3093</v>
      </c>
      <c r="AA982">
        <v>3094</v>
      </c>
      <c r="AB982" t="s">
        <v>40</v>
      </c>
      <c r="AC982" t="s">
        <v>40</v>
      </c>
      <c r="AD982" t="s">
        <v>40</v>
      </c>
      <c r="AE982" t="s">
        <v>40</v>
      </c>
      <c r="AF982">
        <v>141</v>
      </c>
      <c r="AH982">
        <v>2022</v>
      </c>
    </row>
    <row r="983" spans="1:34" x14ac:dyDescent="0.25">
      <c r="A983" t="s">
        <v>59</v>
      </c>
      <c r="B983" t="s">
        <v>1100</v>
      </c>
      <c r="C983" t="s">
        <v>1258</v>
      </c>
      <c r="D983" t="s">
        <v>1261</v>
      </c>
      <c r="E983" t="s">
        <v>60</v>
      </c>
      <c r="G983" t="s">
        <v>51</v>
      </c>
      <c r="H983" t="s">
        <v>1335</v>
      </c>
      <c r="I983" t="s">
        <v>1332</v>
      </c>
      <c r="J983">
        <v>1</v>
      </c>
      <c r="K983">
        <v>1</v>
      </c>
      <c r="L983" t="s">
        <v>62</v>
      </c>
      <c r="M983" t="s">
        <v>63</v>
      </c>
      <c r="N983">
        <v>1</v>
      </c>
      <c r="O983">
        <v>36</v>
      </c>
      <c r="P983">
        <v>7.5</v>
      </c>
      <c r="Q983" s="20">
        <f t="shared" si="90"/>
        <v>72.326229999999995</v>
      </c>
      <c r="R983">
        <f t="shared" si="85"/>
        <v>4.5</v>
      </c>
      <c r="S983">
        <f t="shared" si="86"/>
        <v>325.46803499999999</v>
      </c>
      <c r="T983">
        <v>0</v>
      </c>
      <c r="U983">
        <f t="shared" si="87"/>
        <v>325.46803499999999</v>
      </c>
      <c r="V983">
        <f t="shared" si="88"/>
        <v>325468.03499999997</v>
      </c>
      <c r="W983">
        <f t="shared" si="89"/>
        <v>27122.336249999997</v>
      </c>
      <c r="Z983">
        <v>3093</v>
      </c>
      <c r="AA983">
        <v>3094</v>
      </c>
      <c r="AF983">
        <v>141</v>
      </c>
      <c r="AH983">
        <v>2022</v>
      </c>
    </row>
    <row r="984" spans="1:34" x14ac:dyDescent="0.25">
      <c r="A984" t="s">
        <v>59</v>
      </c>
      <c r="B984" t="s">
        <v>1100</v>
      </c>
      <c r="C984" t="s">
        <v>1258</v>
      </c>
      <c r="D984" t="s">
        <v>1261</v>
      </c>
      <c r="E984" t="s">
        <v>60</v>
      </c>
      <c r="G984" t="s">
        <v>51</v>
      </c>
      <c r="H984" t="s">
        <v>1316</v>
      </c>
      <c r="I984" t="s">
        <v>1317</v>
      </c>
      <c r="J984">
        <v>1</v>
      </c>
      <c r="K984">
        <v>1</v>
      </c>
      <c r="L984" t="s">
        <v>62</v>
      </c>
      <c r="M984" t="s">
        <v>63</v>
      </c>
      <c r="N984">
        <v>1</v>
      </c>
      <c r="O984">
        <v>36</v>
      </c>
      <c r="P984">
        <v>7.5</v>
      </c>
      <c r="Q984" s="20">
        <f t="shared" si="90"/>
        <v>72.326229999999995</v>
      </c>
      <c r="R984">
        <f t="shared" si="85"/>
        <v>4.5</v>
      </c>
      <c r="S984">
        <f t="shared" si="86"/>
        <v>325.46803499999999</v>
      </c>
      <c r="T984">
        <v>0</v>
      </c>
      <c r="U984">
        <f t="shared" si="87"/>
        <v>325.46803499999999</v>
      </c>
      <c r="V984">
        <f t="shared" si="88"/>
        <v>325468.03499999997</v>
      </c>
      <c r="W984">
        <f t="shared" si="89"/>
        <v>27122.336249999997</v>
      </c>
      <c r="X984" t="s">
        <v>40</v>
      </c>
      <c r="Y984" t="s">
        <v>40</v>
      </c>
      <c r="Z984">
        <v>3093</v>
      </c>
      <c r="AA984">
        <v>3094</v>
      </c>
      <c r="AB984" t="s">
        <v>40</v>
      </c>
      <c r="AC984" t="s">
        <v>40</v>
      </c>
      <c r="AD984" t="s">
        <v>40</v>
      </c>
      <c r="AE984" t="s">
        <v>40</v>
      </c>
      <c r="AF984">
        <v>141</v>
      </c>
      <c r="AH984">
        <v>2022</v>
      </c>
    </row>
    <row r="985" spans="1:34" x14ac:dyDescent="0.25">
      <c r="A985" t="s">
        <v>59</v>
      </c>
      <c r="B985" t="s">
        <v>1100</v>
      </c>
      <c r="C985" t="s">
        <v>1258</v>
      </c>
      <c r="D985" t="s">
        <v>1261</v>
      </c>
      <c r="E985" t="s">
        <v>60</v>
      </c>
      <c r="G985" t="s">
        <v>51</v>
      </c>
      <c r="H985" t="s">
        <v>1328</v>
      </c>
      <c r="I985" t="s">
        <v>1329</v>
      </c>
      <c r="J985">
        <v>1</v>
      </c>
      <c r="K985">
        <v>1</v>
      </c>
      <c r="L985" t="s">
        <v>62</v>
      </c>
      <c r="M985" t="s">
        <v>76</v>
      </c>
      <c r="N985">
        <v>1</v>
      </c>
      <c r="O985">
        <v>36</v>
      </c>
      <c r="P985">
        <v>7.5</v>
      </c>
      <c r="Q985" s="20">
        <f t="shared" si="90"/>
        <v>72.326229999999995</v>
      </c>
      <c r="R985">
        <f t="shared" si="85"/>
        <v>4.5</v>
      </c>
      <c r="S985">
        <f t="shared" si="86"/>
        <v>325.46803499999999</v>
      </c>
      <c r="T985">
        <v>0</v>
      </c>
      <c r="U985">
        <f t="shared" si="87"/>
        <v>325.46803499999999</v>
      </c>
      <c r="V985">
        <f t="shared" si="88"/>
        <v>325468.03499999997</v>
      </c>
      <c r="W985">
        <f t="shared" si="89"/>
        <v>27122.336249999997</v>
      </c>
      <c r="X985" t="s">
        <v>40</v>
      </c>
      <c r="Y985" t="s">
        <v>40</v>
      </c>
      <c r="Z985">
        <v>3093</v>
      </c>
      <c r="AA985">
        <v>3094</v>
      </c>
      <c r="AB985" t="s">
        <v>40</v>
      </c>
      <c r="AC985" t="s">
        <v>40</v>
      </c>
      <c r="AD985" t="s">
        <v>40</v>
      </c>
      <c r="AE985" t="s">
        <v>40</v>
      </c>
      <c r="AF985">
        <v>141</v>
      </c>
      <c r="AH985">
        <v>2022</v>
      </c>
    </row>
    <row r="986" spans="1:34" x14ac:dyDescent="0.25">
      <c r="A986" t="s">
        <v>59</v>
      </c>
      <c r="B986" t="s">
        <v>1100</v>
      </c>
      <c r="C986" t="s">
        <v>1258</v>
      </c>
      <c r="D986" t="s">
        <v>1261</v>
      </c>
      <c r="E986" t="s">
        <v>60</v>
      </c>
      <c r="G986" t="s">
        <v>51</v>
      </c>
      <c r="H986" t="s">
        <v>1335</v>
      </c>
      <c r="I986" t="s">
        <v>1332</v>
      </c>
      <c r="J986">
        <v>1</v>
      </c>
      <c r="K986">
        <v>1</v>
      </c>
      <c r="L986" t="s">
        <v>62</v>
      </c>
      <c r="M986" t="s">
        <v>326</v>
      </c>
      <c r="N986">
        <v>1</v>
      </c>
      <c r="O986">
        <v>36</v>
      </c>
      <c r="P986">
        <v>7.5</v>
      </c>
      <c r="Q986" s="20">
        <f t="shared" si="90"/>
        <v>72.326229999999995</v>
      </c>
      <c r="R986">
        <f t="shared" si="85"/>
        <v>4.5</v>
      </c>
      <c r="S986">
        <f t="shared" si="86"/>
        <v>325.46803499999999</v>
      </c>
      <c r="T986">
        <v>0</v>
      </c>
      <c r="U986">
        <f t="shared" si="87"/>
        <v>325.46803499999999</v>
      </c>
      <c r="V986">
        <f t="shared" si="88"/>
        <v>325468.03499999997</v>
      </c>
      <c r="W986">
        <f t="shared" si="89"/>
        <v>27122.336249999997</v>
      </c>
      <c r="Z986">
        <v>3093</v>
      </c>
      <c r="AA986">
        <v>3094</v>
      </c>
      <c r="AF986">
        <v>141</v>
      </c>
      <c r="AH986">
        <v>2022</v>
      </c>
    </row>
    <row r="987" spans="1:34" x14ac:dyDescent="0.25">
      <c r="A987" t="s">
        <v>59</v>
      </c>
      <c r="B987" t="s">
        <v>1100</v>
      </c>
      <c r="C987" t="s">
        <v>1258</v>
      </c>
      <c r="D987" t="s">
        <v>1261</v>
      </c>
      <c r="E987" t="s">
        <v>60</v>
      </c>
      <c r="G987" t="s">
        <v>51</v>
      </c>
      <c r="H987" t="s">
        <v>1316</v>
      </c>
      <c r="I987" t="s">
        <v>1317</v>
      </c>
      <c r="J987">
        <v>1</v>
      </c>
      <c r="K987">
        <v>1</v>
      </c>
      <c r="L987" t="s">
        <v>62</v>
      </c>
      <c r="M987" t="s">
        <v>76</v>
      </c>
      <c r="N987">
        <v>1</v>
      </c>
      <c r="O987">
        <v>36</v>
      </c>
      <c r="P987">
        <v>7.5</v>
      </c>
      <c r="Q987" s="20">
        <f t="shared" si="90"/>
        <v>72.326229999999995</v>
      </c>
      <c r="R987">
        <f t="shared" si="85"/>
        <v>4.5</v>
      </c>
      <c r="S987">
        <f t="shared" si="86"/>
        <v>325.46803499999999</v>
      </c>
      <c r="T987">
        <v>0</v>
      </c>
      <c r="U987">
        <f t="shared" si="87"/>
        <v>325.46803499999999</v>
      </c>
      <c r="V987">
        <f t="shared" si="88"/>
        <v>325468.03499999997</v>
      </c>
      <c r="W987">
        <f t="shared" si="89"/>
        <v>27122.336249999997</v>
      </c>
      <c r="X987" t="s">
        <v>40</v>
      </c>
      <c r="Y987" t="s">
        <v>40</v>
      </c>
      <c r="Z987">
        <v>3093</v>
      </c>
      <c r="AA987">
        <v>3094</v>
      </c>
      <c r="AB987" t="s">
        <v>40</v>
      </c>
      <c r="AC987" t="s">
        <v>40</v>
      </c>
      <c r="AD987" t="s">
        <v>40</v>
      </c>
      <c r="AE987" t="s">
        <v>40</v>
      </c>
      <c r="AF987">
        <v>141</v>
      </c>
      <c r="AH987">
        <v>2022</v>
      </c>
    </row>
    <row r="988" spans="1:34" x14ac:dyDescent="0.25">
      <c r="A988" t="s">
        <v>59</v>
      </c>
      <c r="B988" t="s">
        <v>1100</v>
      </c>
      <c r="C988" t="s">
        <v>1258</v>
      </c>
      <c r="D988" t="s">
        <v>1261</v>
      </c>
      <c r="E988" t="s">
        <v>60</v>
      </c>
      <c r="G988" t="s">
        <v>51</v>
      </c>
      <c r="H988" t="s">
        <v>1333</v>
      </c>
      <c r="I988" t="s">
        <v>1334</v>
      </c>
      <c r="J988">
        <v>1</v>
      </c>
      <c r="K988">
        <v>1</v>
      </c>
      <c r="L988" t="s">
        <v>62</v>
      </c>
      <c r="M988" t="s">
        <v>63</v>
      </c>
      <c r="N988">
        <v>2</v>
      </c>
      <c r="O988">
        <v>34</v>
      </c>
      <c r="P988">
        <v>15</v>
      </c>
      <c r="Q988" s="20">
        <f t="shared" si="90"/>
        <v>72.326229999999995</v>
      </c>
      <c r="R988">
        <f t="shared" si="85"/>
        <v>8.5</v>
      </c>
      <c r="S988">
        <f t="shared" si="86"/>
        <v>614.77295499999991</v>
      </c>
      <c r="U988">
        <f t="shared" si="87"/>
        <v>614.77295499999991</v>
      </c>
      <c r="V988">
        <f t="shared" si="88"/>
        <v>614772.95499999996</v>
      </c>
      <c r="W988">
        <f t="shared" si="89"/>
        <v>51231.079583333332</v>
      </c>
      <c r="Z988">
        <v>3093</v>
      </c>
      <c r="AA988">
        <v>3094</v>
      </c>
      <c r="AF988">
        <v>141</v>
      </c>
      <c r="AH988">
        <v>2022</v>
      </c>
    </row>
    <row r="989" spans="1:34" x14ac:dyDescent="0.25">
      <c r="A989" t="s">
        <v>59</v>
      </c>
      <c r="B989" t="s">
        <v>1100</v>
      </c>
      <c r="C989" t="s">
        <v>1258</v>
      </c>
      <c r="D989" t="s">
        <v>1261</v>
      </c>
      <c r="E989" t="s">
        <v>60</v>
      </c>
      <c r="G989" t="s">
        <v>51</v>
      </c>
      <c r="H989" t="s">
        <v>1333</v>
      </c>
      <c r="I989" t="s">
        <v>1334</v>
      </c>
      <c r="J989">
        <v>1</v>
      </c>
      <c r="K989">
        <v>1</v>
      </c>
      <c r="L989" t="s">
        <v>62</v>
      </c>
      <c r="M989" t="s">
        <v>76</v>
      </c>
      <c r="N989">
        <v>2</v>
      </c>
      <c r="O989">
        <v>34</v>
      </c>
      <c r="P989">
        <v>15</v>
      </c>
      <c r="Q989" s="20">
        <f t="shared" si="90"/>
        <v>72.326229999999995</v>
      </c>
      <c r="R989">
        <f t="shared" si="85"/>
        <v>8.5</v>
      </c>
      <c r="S989">
        <f t="shared" si="86"/>
        <v>614.77295499999991</v>
      </c>
      <c r="T989">
        <v>0</v>
      </c>
      <c r="U989">
        <f t="shared" si="87"/>
        <v>614.77295499999991</v>
      </c>
      <c r="V989">
        <f t="shared" si="88"/>
        <v>614772.95499999996</v>
      </c>
      <c r="W989">
        <f t="shared" si="89"/>
        <v>51231.079583333332</v>
      </c>
      <c r="X989" t="s">
        <v>40</v>
      </c>
      <c r="Y989" t="s">
        <v>40</v>
      </c>
      <c r="Z989">
        <v>3093</v>
      </c>
      <c r="AA989">
        <v>3094</v>
      </c>
      <c r="AB989" t="s">
        <v>40</v>
      </c>
      <c r="AC989" t="s">
        <v>40</v>
      </c>
      <c r="AD989" t="s">
        <v>40</v>
      </c>
      <c r="AE989" t="s">
        <v>40</v>
      </c>
      <c r="AF989">
        <v>141</v>
      </c>
      <c r="AH989">
        <v>2022</v>
      </c>
    </row>
    <row r="990" spans="1:34" x14ac:dyDescent="0.25">
      <c r="A990" t="s">
        <v>59</v>
      </c>
      <c r="B990" t="s">
        <v>1100</v>
      </c>
      <c r="C990" t="s">
        <v>1258</v>
      </c>
      <c r="D990" t="s">
        <v>1261</v>
      </c>
      <c r="E990" t="s">
        <v>60</v>
      </c>
      <c r="G990" t="s">
        <v>51</v>
      </c>
      <c r="H990" t="s">
        <v>1336</v>
      </c>
      <c r="I990" t="s">
        <v>1337</v>
      </c>
      <c r="J990">
        <v>1</v>
      </c>
      <c r="K990">
        <v>1</v>
      </c>
      <c r="L990" t="s">
        <v>62</v>
      </c>
      <c r="M990" t="s">
        <v>378</v>
      </c>
      <c r="N990">
        <v>3</v>
      </c>
      <c r="O990">
        <v>39</v>
      </c>
      <c r="P990">
        <v>4.5</v>
      </c>
      <c r="Q990" s="20">
        <f t="shared" si="90"/>
        <v>72.326229999999995</v>
      </c>
      <c r="R990">
        <f t="shared" si="85"/>
        <v>2.9249999999999998</v>
      </c>
      <c r="S990">
        <f t="shared" si="86"/>
        <v>211.55422274999998</v>
      </c>
      <c r="U990">
        <f t="shared" si="87"/>
        <v>211.55422274999998</v>
      </c>
      <c r="V990">
        <f t="shared" si="88"/>
        <v>211554.22274999999</v>
      </c>
      <c r="W990">
        <f t="shared" si="89"/>
        <v>17629.518562499998</v>
      </c>
      <c r="Z990">
        <v>3093</v>
      </c>
      <c r="AA990">
        <v>3094</v>
      </c>
      <c r="AF990">
        <v>141</v>
      </c>
      <c r="AH990">
        <v>2022</v>
      </c>
    </row>
    <row r="991" spans="1:34" x14ac:dyDescent="0.25">
      <c r="A991" t="s">
        <v>59</v>
      </c>
      <c r="B991" t="s">
        <v>1100</v>
      </c>
      <c r="C991" t="s">
        <v>1258</v>
      </c>
      <c r="D991" t="s">
        <v>1261</v>
      </c>
      <c r="E991" t="s">
        <v>60</v>
      </c>
      <c r="G991" t="s">
        <v>51</v>
      </c>
      <c r="H991" t="s">
        <v>1338</v>
      </c>
      <c r="I991" t="s">
        <v>1339</v>
      </c>
      <c r="J991">
        <v>1</v>
      </c>
      <c r="K991">
        <v>1</v>
      </c>
      <c r="L991" t="s">
        <v>62</v>
      </c>
      <c r="M991" t="s">
        <v>63</v>
      </c>
      <c r="N991">
        <v>3</v>
      </c>
      <c r="O991">
        <v>39</v>
      </c>
      <c r="P991">
        <v>3</v>
      </c>
      <c r="Q991" s="20">
        <f t="shared" si="90"/>
        <v>72.326229999999995</v>
      </c>
      <c r="R991">
        <f t="shared" si="85"/>
        <v>1.95</v>
      </c>
      <c r="S991">
        <f t="shared" si="86"/>
        <v>141.0361485</v>
      </c>
      <c r="U991">
        <f t="shared" si="87"/>
        <v>141.0361485</v>
      </c>
      <c r="V991">
        <f t="shared" si="88"/>
        <v>141036.14850000001</v>
      </c>
      <c r="W991">
        <f t="shared" si="89"/>
        <v>11753.012375</v>
      </c>
      <c r="Z991">
        <v>3093</v>
      </c>
      <c r="AA991">
        <v>3094</v>
      </c>
      <c r="AF991">
        <v>141</v>
      </c>
      <c r="AH991">
        <v>2022</v>
      </c>
    </row>
    <row r="992" spans="1:34" x14ac:dyDescent="0.25">
      <c r="A992" t="s">
        <v>59</v>
      </c>
      <c r="B992" t="s">
        <v>1100</v>
      </c>
      <c r="C992" t="s">
        <v>1258</v>
      </c>
      <c r="D992" t="s">
        <v>1261</v>
      </c>
      <c r="E992" t="s">
        <v>60</v>
      </c>
      <c r="G992" t="s">
        <v>51</v>
      </c>
      <c r="H992" t="s">
        <v>1336</v>
      </c>
      <c r="I992" t="s">
        <v>1337</v>
      </c>
      <c r="J992">
        <v>1</v>
      </c>
      <c r="K992">
        <v>1</v>
      </c>
      <c r="L992" t="s">
        <v>62</v>
      </c>
      <c r="M992" t="s">
        <v>76</v>
      </c>
      <c r="N992">
        <v>3</v>
      </c>
      <c r="O992">
        <v>32</v>
      </c>
      <c r="P992">
        <v>4.5</v>
      </c>
      <c r="Q992" s="20">
        <f t="shared" si="90"/>
        <v>72.326229999999995</v>
      </c>
      <c r="R992">
        <f t="shared" si="85"/>
        <v>2.4</v>
      </c>
      <c r="S992">
        <f t="shared" si="86"/>
        <v>173.58295199999998</v>
      </c>
      <c r="U992">
        <f t="shared" si="87"/>
        <v>173.58295199999998</v>
      </c>
      <c r="V992">
        <f t="shared" si="88"/>
        <v>173582.95199999999</v>
      </c>
      <c r="W992">
        <f t="shared" si="89"/>
        <v>14465.245999999999</v>
      </c>
      <c r="Z992">
        <v>3093</v>
      </c>
      <c r="AA992">
        <v>3094</v>
      </c>
      <c r="AF992">
        <v>141</v>
      </c>
      <c r="AH992">
        <v>2022</v>
      </c>
    </row>
    <row r="993" spans="1:34" x14ac:dyDescent="0.25">
      <c r="A993" t="s">
        <v>59</v>
      </c>
      <c r="B993" t="s">
        <v>1100</v>
      </c>
      <c r="C993" t="s">
        <v>1258</v>
      </c>
      <c r="D993" t="s">
        <v>1261</v>
      </c>
      <c r="E993" t="s">
        <v>60</v>
      </c>
      <c r="G993" t="s">
        <v>51</v>
      </c>
      <c r="H993" t="s">
        <v>1338</v>
      </c>
      <c r="I993" t="s">
        <v>1339</v>
      </c>
      <c r="J993">
        <v>1</v>
      </c>
      <c r="K993">
        <v>1</v>
      </c>
      <c r="L993" t="s">
        <v>62</v>
      </c>
      <c r="M993" t="s">
        <v>76</v>
      </c>
      <c r="N993">
        <v>3</v>
      </c>
      <c r="O993">
        <v>32</v>
      </c>
      <c r="P993">
        <v>3</v>
      </c>
      <c r="Q993" s="20">
        <f t="shared" si="90"/>
        <v>72.326229999999995</v>
      </c>
      <c r="R993">
        <f t="shared" si="85"/>
        <v>1.6</v>
      </c>
      <c r="S993">
        <f t="shared" si="86"/>
        <v>115.721968</v>
      </c>
      <c r="U993">
        <f t="shared" si="87"/>
        <v>115.721968</v>
      </c>
      <c r="V993">
        <f t="shared" si="88"/>
        <v>115721.96800000001</v>
      </c>
      <c r="W993">
        <f t="shared" si="89"/>
        <v>9643.4973333333346</v>
      </c>
      <c r="Z993">
        <v>3093</v>
      </c>
      <c r="AA993">
        <v>3094</v>
      </c>
      <c r="AF993">
        <v>141</v>
      </c>
      <c r="AH993">
        <v>2022</v>
      </c>
    </row>
    <row r="994" spans="1:34" x14ac:dyDescent="0.25">
      <c r="A994" t="s">
        <v>59</v>
      </c>
      <c r="B994" t="s">
        <v>1100</v>
      </c>
      <c r="C994" t="s">
        <v>1258</v>
      </c>
      <c r="D994" t="s">
        <v>1261</v>
      </c>
      <c r="E994" t="s">
        <v>60</v>
      </c>
      <c r="G994" t="s">
        <v>87</v>
      </c>
      <c r="H994" t="s">
        <v>1398</v>
      </c>
      <c r="I994" t="s">
        <v>1399</v>
      </c>
      <c r="J994">
        <v>1</v>
      </c>
      <c r="K994">
        <v>0.5</v>
      </c>
      <c r="L994" t="s">
        <v>62</v>
      </c>
      <c r="M994" t="s">
        <v>63</v>
      </c>
      <c r="N994">
        <v>1</v>
      </c>
      <c r="O994">
        <v>37</v>
      </c>
      <c r="P994">
        <v>7.5</v>
      </c>
      <c r="Q994" s="20">
        <f t="shared" ref="Q994:Q1001" si="91">82-0.22377</f>
        <v>81.776229999999998</v>
      </c>
      <c r="R994">
        <f t="shared" si="85"/>
        <v>4.625</v>
      </c>
      <c r="S994">
        <f t="shared" si="86"/>
        <v>378.21506375000001</v>
      </c>
      <c r="T994">
        <v>0</v>
      </c>
      <c r="U994">
        <f t="shared" si="87"/>
        <v>378.21506375000001</v>
      </c>
      <c r="V994">
        <f t="shared" si="88"/>
        <v>378215.06375000003</v>
      </c>
      <c r="W994">
        <f t="shared" si="89"/>
        <v>31517.921979166669</v>
      </c>
      <c r="X994" t="s">
        <v>1367</v>
      </c>
      <c r="Y994" t="s">
        <v>1377</v>
      </c>
      <c r="Z994">
        <v>3093</v>
      </c>
      <c r="AA994">
        <v>3094</v>
      </c>
      <c r="AB994" t="s">
        <v>40</v>
      </c>
      <c r="AC994" t="s">
        <v>40</v>
      </c>
      <c r="AD994" t="s">
        <v>40</v>
      </c>
      <c r="AE994" t="s">
        <v>40</v>
      </c>
      <c r="AF994">
        <v>141</v>
      </c>
      <c r="AH994">
        <v>2022</v>
      </c>
    </row>
    <row r="995" spans="1:34" x14ac:dyDescent="0.25">
      <c r="A995" t="s">
        <v>59</v>
      </c>
      <c r="B995" t="s">
        <v>1100</v>
      </c>
      <c r="C995" t="s">
        <v>1258</v>
      </c>
      <c r="D995" t="s">
        <v>1261</v>
      </c>
      <c r="E995" t="s">
        <v>60</v>
      </c>
      <c r="G995" t="s">
        <v>87</v>
      </c>
      <c r="H995" t="s">
        <v>1398</v>
      </c>
      <c r="I995" t="s">
        <v>1399</v>
      </c>
      <c r="J995">
        <v>1</v>
      </c>
      <c r="K995">
        <v>0.5</v>
      </c>
      <c r="L995" t="s">
        <v>62</v>
      </c>
      <c r="M995" t="s">
        <v>76</v>
      </c>
      <c r="N995">
        <v>1</v>
      </c>
      <c r="O995">
        <v>37</v>
      </c>
      <c r="P995">
        <v>7.5</v>
      </c>
      <c r="Q995" s="20">
        <f t="shared" si="91"/>
        <v>81.776229999999998</v>
      </c>
      <c r="R995">
        <f t="shared" si="85"/>
        <v>4.625</v>
      </c>
      <c r="S995">
        <f t="shared" si="86"/>
        <v>378.21506375000001</v>
      </c>
      <c r="T995">
        <v>0</v>
      </c>
      <c r="U995">
        <f t="shared" si="87"/>
        <v>378.21506375000001</v>
      </c>
      <c r="V995">
        <f t="shared" si="88"/>
        <v>378215.06375000003</v>
      </c>
      <c r="W995">
        <f t="shared" si="89"/>
        <v>31517.921979166669</v>
      </c>
      <c r="X995" t="s">
        <v>1367</v>
      </c>
      <c r="Y995" t="s">
        <v>1377</v>
      </c>
      <c r="Z995">
        <v>3093</v>
      </c>
      <c r="AA995">
        <v>3094</v>
      </c>
      <c r="AB995" t="s">
        <v>40</v>
      </c>
      <c r="AC995" t="s">
        <v>40</v>
      </c>
      <c r="AD995" t="s">
        <v>40</v>
      </c>
      <c r="AE995" t="s">
        <v>40</v>
      </c>
      <c r="AF995">
        <v>141</v>
      </c>
      <c r="AH995">
        <v>2022</v>
      </c>
    </row>
    <row r="996" spans="1:34" x14ac:dyDescent="0.25">
      <c r="A996" t="s">
        <v>59</v>
      </c>
      <c r="B996" t="s">
        <v>1100</v>
      </c>
      <c r="C996" t="s">
        <v>1258</v>
      </c>
      <c r="D996" t="s">
        <v>1261</v>
      </c>
      <c r="E996" t="s">
        <v>60</v>
      </c>
      <c r="G996" t="s">
        <v>87</v>
      </c>
      <c r="H996" t="s">
        <v>1400</v>
      </c>
      <c r="I996" t="s">
        <v>1401</v>
      </c>
      <c r="J996">
        <v>1</v>
      </c>
      <c r="K996">
        <v>0.5</v>
      </c>
      <c r="L996" t="s">
        <v>62</v>
      </c>
      <c r="M996" t="s">
        <v>63</v>
      </c>
      <c r="N996">
        <v>5</v>
      </c>
      <c r="O996">
        <v>28</v>
      </c>
      <c r="P996">
        <v>7.5</v>
      </c>
      <c r="Q996" s="20">
        <f t="shared" si="91"/>
        <v>81.776229999999998</v>
      </c>
      <c r="R996">
        <f t="shared" si="85"/>
        <v>3.5</v>
      </c>
      <c r="S996">
        <f t="shared" si="86"/>
        <v>286.21680500000002</v>
      </c>
      <c r="U996">
        <f t="shared" si="87"/>
        <v>286.21680500000002</v>
      </c>
      <c r="V996">
        <f t="shared" si="88"/>
        <v>286216.80500000005</v>
      </c>
      <c r="W996">
        <f t="shared" si="89"/>
        <v>23851.400416666671</v>
      </c>
      <c r="X996" t="s">
        <v>1367</v>
      </c>
      <c r="Y996" t="s">
        <v>1377</v>
      </c>
      <c r="Z996">
        <v>3093</v>
      </c>
      <c r="AA996">
        <v>3094</v>
      </c>
      <c r="AF996">
        <v>141</v>
      </c>
      <c r="AH996">
        <v>2022</v>
      </c>
    </row>
    <row r="997" spans="1:34" x14ac:dyDescent="0.25">
      <c r="A997" t="s">
        <v>59</v>
      </c>
      <c r="B997" t="s">
        <v>1100</v>
      </c>
      <c r="C997" t="s">
        <v>1258</v>
      </c>
      <c r="D997" t="s">
        <v>1261</v>
      </c>
      <c r="E997" t="s">
        <v>60</v>
      </c>
      <c r="G997" t="s">
        <v>87</v>
      </c>
      <c r="H997" t="s">
        <v>1400</v>
      </c>
      <c r="I997" t="s">
        <v>1401</v>
      </c>
      <c r="J997">
        <v>1</v>
      </c>
      <c r="K997">
        <v>0.5</v>
      </c>
      <c r="L997" t="s">
        <v>62</v>
      </c>
      <c r="M997" t="s">
        <v>76</v>
      </c>
      <c r="N997">
        <v>5</v>
      </c>
      <c r="O997">
        <v>32</v>
      </c>
      <c r="P997">
        <v>7.5</v>
      </c>
      <c r="Q997" s="20">
        <f t="shared" si="91"/>
        <v>81.776229999999998</v>
      </c>
      <c r="R997">
        <f t="shared" si="85"/>
        <v>4</v>
      </c>
      <c r="S997">
        <f t="shared" si="86"/>
        <v>327.10491999999999</v>
      </c>
      <c r="U997">
        <f t="shared" si="87"/>
        <v>327.10491999999999</v>
      </c>
      <c r="V997">
        <f t="shared" si="88"/>
        <v>327104.92</v>
      </c>
      <c r="W997">
        <f t="shared" si="89"/>
        <v>27258.743333333332</v>
      </c>
      <c r="X997" t="s">
        <v>1367</v>
      </c>
      <c r="Y997" t="s">
        <v>1377</v>
      </c>
      <c r="Z997">
        <v>3093</v>
      </c>
      <c r="AA997">
        <v>3094</v>
      </c>
      <c r="AF997">
        <v>141</v>
      </c>
      <c r="AH997">
        <v>2022</v>
      </c>
    </row>
    <row r="998" spans="1:34" x14ac:dyDescent="0.25">
      <c r="A998" t="s">
        <v>59</v>
      </c>
      <c r="B998" t="s">
        <v>1100</v>
      </c>
      <c r="C998" t="s">
        <v>1258</v>
      </c>
      <c r="D998" t="s">
        <v>1261</v>
      </c>
      <c r="E998" t="s">
        <v>60</v>
      </c>
      <c r="G998" t="s">
        <v>87</v>
      </c>
      <c r="H998" t="s">
        <v>1398</v>
      </c>
      <c r="I998" t="s">
        <v>1399</v>
      </c>
      <c r="J998">
        <v>1</v>
      </c>
      <c r="K998">
        <v>1</v>
      </c>
      <c r="L998" t="s">
        <v>62</v>
      </c>
      <c r="M998" t="s">
        <v>63</v>
      </c>
      <c r="N998">
        <v>1</v>
      </c>
      <c r="O998">
        <v>36</v>
      </c>
      <c r="P998">
        <v>7.5</v>
      </c>
      <c r="Q998" s="20">
        <f t="shared" si="91"/>
        <v>81.776229999999998</v>
      </c>
      <c r="R998">
        <f t="shared" si="85"/>
        <v>4.5</v>
      </c>
      <c r="S998">
        <f t="shared" si="86"/>
        <v>367.99303499999996</v>
      </c>
      <c r="T998">
        <v>0</v>
      </c>
      <c r="U998">
        <f t="shared" si="87"/>
        <v>367.99303499999996</v>
      </c>
      <c r="V998">
        <f t="shared" si="88"/>
        <v>367993.03499999997</v>
      </c>
      <c r="W998">
        <f t="shared" si="89"/>
        <v>30666.086249999997</v>
      </c>
      <c r="X998" t="s">
        <v>1367</v>
      </c>
      <c r="Y998" t="s">
        <v>1377</v>
      </c>
      <c r="Z998">
        <v>3093</v>
      </c>
      <c r="AA998">
        <v>3094</v>
      </c>
      <c r="AB998" t="s">
        <v>40</v>
      </c>
      <c r="AC998" t="s">
        <v>40</v>
      </c>
      <c r="AD998" t="s">
        <v>40</v>
      </c>
      <c r="AE998" t="s">
        <v>40</v>
      </c>
      <c r="AF998">
        <v>141</v>
      </c>
      <c r="AH998">
        <v>2022</v>
      </c>
    </row>
    <row r="999" spans="1:34" x14ac:dyDescent="0.25">
      <c r="A999" t="s">
        <v>59</v>
      </c>
      <c r="B999" t="s">
        <v>1100</v>
      </c>
      <c r="C999" t="s">
        <v>1258</v>
      </c>
      <c r="D999" t="s">
        <v>1261</v>
      </c>
      <c r="E999" t="s">
        <v>60</v>
      </c>
      <c r="G999" t="s">
        <v>87</v>
      </c>
      <c r="H999" t="s">
        <v>1398</v>
      </c>
      <c r="I999" t="s">
        <v>1399</v>
      </c>
      <c r="J999">
        <v>1</v>
      </c>
      <c r="K999">
        <v>1</v>
      </c>
      <c r="L999" t="s">
        <v>62</v>
      </c>
      <c r="M999" t="s">
        <v>76</v>
      </c>
      <c r="N999">
        <v>1</v>
      </c>
      <c r="O999">
        <v>36</v>
      </c>
      <c r="P999">
        <v>7.5</v>
      </c>
      <c r="Q999" s="20">
        <f t="shared" si="91"/>
        <v>81.776229999999998</v>
      </c>
      <c r="R999">
        <f t="shared" si="85"/>
        <v>4.5</v>
      </c>
      <c r="S999">
        <f t="shared" si="86"/>
        <v>367.99303499999996</v>
      </c>
      <c r="T999">
        <v>0</v>
      </c>
      <c r="U999">
        <f t="shared" si="87"/>
        <v>367.99303499999996</v>
      </c>
      <c r="V999">
        <f t="shared" si="88"/>
        <v>367993.03499999997</v>
      </c>
      <c r="W999">
        <f t="shared" si="89"/>
        <v>30666.086249999997</v>
      </c>
      <c r="X999" t="s">
        <v>1367</v>
      </c>
      <c r="Y999" t="s">
        <v>1377</v>
      </c>
      <c r="Z999">
        <v>3093</v>
      </c>
      <c r="AA999">
        <v>3094</v>
      </c>
      <c r="AB999" t="s">
        <v>40</v>
      </c>
      <c r="AC999" t="s">
        <v>40</v>
      </c>
      <c r="AD999" t="s">
        <v>40</v>
      </c>
      <c r="AE999" t="s">
        <v>40</v>
      </c>
      <c r="AF999">
        <v>141</v>
      </c>
      <c r="AH999">
        <v>2022</v>
      </c>
    </row>
    <row r="1000" spans="1:34" x14ac:dyDescent="0.25">
      <c r="A1000" t="s">
        <v>59</v>
      </c>
      <c r="B1000" t="s">
        <v>1100</v>
      </c>
      <c r="C1000" t="s">
        <v>1258</v>
      </c>
      <c r="D1000" t="s">
        <v>1261</v>
      </c>
      <c r="E1000" t="s">
        <v>60</v>
      </c>
      <c r="G1000" t="s">
        <v>87</v>
      </c>
      <c r="H1000" t="s">
        <v>1400</v>
      </c>
      <c r="I1000" t="s">
        <v>1401</v>
      </c>
      <c r="J1000">
        <v>1</v>
      </c>
      <c r="K1000">
        <v>1</v>
      </c>
      <c r="L1000" t="s">
        <v>62</v>
      </c>
      <c r="M1000" t="s">
        <v>63</v>
      </c>
      <c r="N1000">
        <v>3</v>
      </c>
      <c r="O1000">
        <v>39</v>
      </c>
      <c r="P1000">
        <v>7.5</v>
      </c>
      <c r="Q1000" s="20">
        <f t="shared" si="91"/>
        <v>81.776229999999998</v>
      </c>
      <c r="R1000">
        <f t="shared" si="85"/>
        <v>4.875</v>
      </c>
      <c r="S1000">
        <f t="shared" si="86"/>
        <v>398.65912125</v>
      </c>
      <c r="U1000">
        <f t="shared" si="87"/>
        <v>398.65912125</v>
      </c>
      <c r="V1000">
        <f t="shared" si="88"/>
        <v>398659.12125000003</v>
      </c>
      <c r="W1000">
        <f t="shared" si="89"/>
        <v>33221.5934375</v>
      </c>
      <c r="X1000" t="s">
        <v>1367</v>
      </c>
      <c r="Y1000" t="s">
        <v>1377</v>
      </c>
      <c r="Z1000">
        <v>3093</v>
      </c>
      <c r="AA1000">
        <v>3094</v>
      </c>
      <c r="AF1000">
        <v>141</v>
      </c>
      <c r="AH1000">
        <v>2022</v>
      </c>
    </row>
    <row r="1001" spans="1:34" x14ac:dyDescent="0.25">
      <c r="A1001" t="s">
        <v>59</v>
      </c>
      <c r="B1001" t="s">
        <v>1100</v>
      </c>
      <c r="C1001" t="s">
        <v>1258</v>
      </c>
      <c r="D1001" t="s">
        <v>1261</v>
      </c>
      <c r="E1001" t="s">
        <v>60</v>
      </c>
      <c r="G1001" t="s">
        <v>87</v>
      </c>
      <c r="H1001" t="s">
        <v>1400</v>
      </c>
      <c r="I1001" t="s">
        <v>1401</v>
      </c>
      <c r="J1001">
        <v>1</v>
      </c>
      <c r="K1001">
        <v>1</v>
      </c>
      <c r="L1001" t="s">
        <v>62</v>
      </c>
      <c r="M1001" t="s">
        <v>76</v>
      </c>
      <c r="N1001">
        <v>3</v>
      </c>
      <c r="O1001">
        <v>32</v>
      </c>
      <c r="P1001">
        <v>7.5</v>
      </c>
      <c r="Q1001" s="20">
        <f t="shared" si="91"/>
        <v>81.776229999999998</v>
      </c>
      <c r="R1001">
        <f t="shared" si="85"/>
        <v>4</v>
      </c>
      <c r="S1001">
        <f t="shared" si="86"/>
        <v>327.10491999999999</v>
      </c>
      <c r="U1001">
        <f t="shared" si="87"/>
        <v>327.10491999999999</v>
      </c>
      <c r="V1001">
        <f t="shared" si="88"/>
        <v>327104.92</v>
      </c>
      <c r="W1001">
        <f t="shared" si="89"/>
        <v>27258.743333333332</v>
      </c>
      <c r="X1001" t="s">
        <v>1367</v>
      </c>
      <c r="Y1001" t="s">
        <v>1377</v>
      </c>
      <c r="Z1001">
        <v>3093</v>
      </c>
      <c r="AA1001">
        <v>3094</v>
      </c>
      <c r="AF1001">
        <v>141</v>
      </c>
      <c r="AH1001">
        <v>2022</v>
      </c>
    </row>
    <row r="1002" spans="1:34" x14ac:dyDescent="0.25">
      <c r="A1002" t="s">
        <v>59</v>
      </c>
      <c r="B1002" t="s">
        <v>1100</v>
      </c>
      <c r="C1002" t="s">
        <v>1258</v>
      </c>
      <c r="D1002" t="s">
        <v>1292</v>
      </c>
      <c r="E1002" t="s">
        <v>60</v>
      </c>
      <c r="G1002" t="s">
        <v>51</v>
      </c>
      <c r="H1002" t="s">
        <v>1293</v>
      </c>
      <c r="I1002" t="s">
        <v>1294</v>
      </c>
      <c r="J1002">
        <v>1</v>
      </c>
      <c r="K1002">
        <v>1</v>
      </c>
      <c r="L1002" t="s">
        <v>62</v>
      </c>
      <c r="M1002" t="s">
        <v>63</v>
      </c>
      <c r="N1002">
        <v>1</v>
      </c>
      <c r="O1002">
        <v>24</v>
      </c>
      <c r="P1002">
        <v>15</v>
      </c>
      <c r="Q1002" s="20">
        <f t="shared" ref="Q1002:Q1007" si="92">70.55-0.22377</f>
        <v>70.326229999999995</v>
      </c>
      <c r="R1002">
        <f t="shared" si="85"/>
        <v>6</v>
      </c>
      <c r="S1002">
        <f t="shared" si="86"/>
        <v>421.95737999999994</v>
      </c>
      <c r="T1002">
        <v>0</v>
      </c>
      <c r="U1002">
        <f t="shared" si="87"/>
        <v>421.95737999999994</v>
      </c>
      <c r="V1002">
        <f t="shared" si="88"/>
        <v>421957.37999999995</v>
      </c>
      <c r="W1002">
        <f t="shared" si="89"/>
        <v>35163.114999999998</v>
      </c>
      <c r="X1002" t="s">
        <v>40</v>
      </c>
      <c r="Y1002" t="s">
        <v>40</v>
      </c>
      <c r="Z1002">
        <v>3093</v>
      </c>
      <c r="AA1002">
        <v>3094</v>
      </c>
      <c r="AB1002" t="s">
        <v>40</v>
      </c>
      <c r="AC1002" t="s">
        <v>40</v>
      </c>
      <c r="AD1002" t="s">
        <v>40</v>
      </c>
      <c r="AE1002" t="s">
        <v>40</v>
      </c>
      <c r="AF1002">
        <v>141</v>
      </c>
      <c r="AH1002">
        <v>2022</v>
      </c>
    </row>
    <row r="1003" spans="1:34" x14ac:dyDescent="0.25">
      <c r="A1003" t="s">
        <v>59</v>
      </c>
      <c r="B1003" t="s">
        <v>1100</v>
      </c>
      <c r="C1003" t="s">
        <v>1258</v>
      </c>
      <c r="D1003" t="s">
        <v>1292</v>
      </c>
      <c r="E1003" t="s">
        <v>60</v>
      </c>
      <c r="G1003" t="s">
        <v>51</v>
      </c>
      <c r="H1003" t="s">
        <v>1293</v>
      </c>
      <c r="I1003" t="s">
        <v>1294</v>
      </c>
      <c r="J1003">
        <v>1</v>
      </c>
      <c r="K1003">
        <v>1</v>
      </c>
      <c r="L1003" t="s">
        <v>62</v>
      </c>
      <c r="M1003" t="s">
        <v>76</v>
      </c>
      <c r="N1003">
        <v>1</v>
      </c>
      <c r="O1003">
        <v>24</v>
      </c>
      <c r="P1003">
        <v>15</v>
      </c>
      <c r="Q1003" s="20">
        <f t="shared" si="92"/>
        <v>70.326229999999995</v>
      </c>
      <c r="R1003">
        <f t="shared" si="85"/>
        <v>6</v>
      </c>
      <c r="S1003">
        <f t="shared" si="86"/>
        <v>421.95737999999994</v>
      </c>
      <c r="T1003">
        <v>0</v>
      </c>
      <c r="U1003">
        <f t="shared" si="87"/>
        <v>421.95737999999994</v>
      </c>
      <c r="V1003">
        <f t="shared" si="88"/>
        <v>421957.37999999995</v>
      </c>
      <c r="W1003">
        <f t="shared" si="89"/>
        <v>35163.114999999998</v>
      </c>
      <c r="X1003" t="s">
        <v>40</v>
      </c>
      <c r="Y1003" t="s">
        <v>40</v>
      </c>
      <c r="Z1003">
        <v>3093</v>
      </c>
      <c r="AA1003">
        <v>3094</v>
      </c>
      <c r="AB1003" t="s">
        <v>40</v>
      </c>
      <c r="AC1003" t="s">
        <v>40</v>
      </c>
      <c r="AD1003" t="s">
        <v>40</v>
      </c>
      <c r="AE1003" t="s">
        <v>40</v>
      </c>
      <c r="AF1003">
        <v>141</v>
      </c>
      <c r="AH1003">
        <v>2022</v>
      </c>
    </row>
    <row r="1004" spans="1:34" x14ac:dyDescent="0.25">
      <c r="A1004" t="s">
        <v>59</v>
      </c>
      <c r="B1004" t="s">
        <v>1100</v>
      </c>
      <c r="C1004" t="s">
        <v>1258</v>
      </c>
      <c r="D1004" t="s">
        <v>1292</v>
      </c>
      <c r="E1004" t="s">
        <v>60</v>
      </c>
      <c r="G1004" t="s">
        <v>51</v>
      </c>
      <c r="H1004" t="s">
        <v>1295</v>
      </c>
      <c r="I1004" t="s">
        <v>1296</v>
      </c>
      <c r="J1004">
        <v>1</v>
      </c>
      <c r="K1004">
        <v>1</v>
      </c>
      <c r="L1004" t="s">
        <v>62</v>
      </c>
      <c r="M1004" t="s">
        <v>63</v>
      </c>
      <c r="N1004">
        <v>2</v>
      </c>
      <c r="O1004">
        <v>22</v>
      </c>
      <c r="P1004">
        <v>7.5</v>
      </c>
      <c r="Q1004" s="20">
        <f t="shared" si="92"/>
        <v>70.326229999999995</v>
      </c>
      <c r="R1004">
        <f t="shared" si="85"/>
        <v>2.75</v>
      </c>
      <c r="S1004">
        <f t="shared" si="86"/>
        <v>193.3971325</v>
      </c>
      <c r="T1004">
        <v>0</v>
      </c>
      <c r="U1004">
        <f t="shared" si="87"/>
        <v>193.3971325</v>
      </c>
      <c r="V1004">
        <f t="shared" si="88"/>
        <v>193397.13250000001</v>
      </c>
      <c r="W1004">
        <f t="shared" si="89"/>
        <v>16116.427708333335</v>
      </c>
      <c r="X1004" t="s">
        <v>40</v>
      </c>
      <c r="Y1004" t="s">
        <v>40</v>
      </c>
      <c r="Z1004">
        <v>3093</v>
      </c>
      <c r="AA1004">
        <v>3094</v>
      </c>
      <c r="AB1004" t="s">
        <v>40</v>
      </c>
      <c r="AC1004" t="s">
        <v>40</v>
      </c>
      <c r="AD1004" t="s">
        <v>40</v>
      </c>
      <c r="AE1004" t="s">
        <v>40</v>
      </c>
      <c r="AF1004">
        <v>141</v>
      </c>
      <c r="AH1004">
        <v>2022</v>
      </c>
    </row>
    <row r="1005" spans="1:34" x14ac:dyDescent="0.25">
      <c r="A1005" t="s">
        <v>59</v>
      </c>
      <c r="B1005" t="s">
        <v>1100</v>
      </c>
      <c r="C1005" t="s">
        <v>1258</v>
      </c>
      <c r="D1005" t="s">
        <v>1292</v>
      </c>
      <c r="E1005" t="s">
        <v>60</v>
      </c>
      <c r="G1005" t="s">
        <v>51</v>
      </c>
      <c r="H1005" t="s">
        <v>1297</v>
      </c>
      <c r="I1005" t="s">
        <v>1298</v>
      </c>
      <c r="J1005">
        <v>1</v>
      </c>
      <c r="K1005">
        <v>1</v>
      </c>
      <c r="L1005" t="s">
        <v>62</v>
      </c>
      <c r="M1005" t="s">
        <v>63</v>
      </c>
      <c r="N1005">
        <v>2</v>
      </c>
      <c r="O1005">
        <v>22</v>
      </c>
      <c r="P1005">
        <v>7.5</v>
      </c>
      <c r="Q1005" s="20">
        <f t="shared" si="92"/>
        <v>70.326229999999995</v>
      </c>
      <c r="R1005">
        <f t="shared" si="85"/>
        <v>2.75</v>
      </c>
      <c r="S1005">
        <f t="shared" si="86"/>
        <v>193.3971325</v>
      </c>
      <c r="T1005">
        <v>0</v>
      </c>
      <c r="U1005">
        <f t="shared" si="87"/>
        <v>193.3971325</v>
      </c>
      <c r="V1005">
        <f t="shared" si="88"/>
        <v>193397.13250000001</v>
      </c>
      <c r="W1005">
        <f t="shared" si="89"/>
        <v>16116.427708333335</v>
      </c>
      <c r="X1005" t="s">
        <v>40</v>
      </c>
      <c r="Y1005" t="s">
        <v>40</v>
      </c>
      <c r="Z1005">
        <v>3093</v>
      </c>
      <c r="AA1005">
        <v>3094</v>
      </c>
      <c r="AB1005" t="s">
        <v>40</v>
      </c>
      <c r="AC1005" t="s">
        <v>40</v>
      </c>
      <c r="AD1005" t="s">
        <v>40</v>
      </c>
      <c r="AE1005" t="s">
        <v>40</v>
      </c>
      <c r="AF1005">
        <v>141</v>
      </c>
      <c r="AH1005">
        <v>2022</v>
      </c>
    </row>
    <row r="1006" spans="1:34" x14ac:dyDescent="0.25">
      <c r="A1006" t="s">
        <v>59</v>
      </c>
      <c r="B1006" t="s">
        <v>1100</v>
      </c>
      <c r="C1006" t="s">
        <v>1258</v>
      </c>
      <c r="D1006" t="s">
        <v>1292</v>
      </c>
      <c r="E1006" t="s">
        <v>60</v>
      </c>
      <c r="G1006" t="s">
        <v>51</v>
      </c>
      <c r="H1006" t="s">
        <v>1295</v>
      </c>
      <c r="I1006" t="s">
        <v>1296</v>
      </c>
      <c r="J1006">
        <v>1</v>
      </c>
      <c r="K1006">
        <v>1</v>
      </c>
      <c r="L1006" t="s">
        <v>62</v>
      </c>
      <c r="M1006" t="s">
        <v>76</v>
      </c>
      <c r="N1006">
        <v>2</v>
      </c>
      <c r="O1006">
        <v>22</v>
      </c>
      <c r="P1006">
        <v>7.5</v>
      </c>
      <c r="Q1006" s="20">
        <f t="shared" si="92"/>
        <v>70.326229999999995</v>
      </c>
      <c r="R1006">
        <f t="shared" si="85"/>
        <v>2.75</v>
      </c>
      <c r="S1006">
        <f t="shared" si="86"/>
        <v>193.3971325</v>
      </c>
      <c r="T1006">
        <v>0</v>
      </c>
      <c r="U1006">
        <f t="shared" si="87"/>
        <v>193.3971325</v>
      </c>
      <c r="V1006">
        <f t="shared" si="88"/>
        <v>193397.13250000001</v>
      </c>
      <c r="W1006">
        <f t="shared" si="89"/>
        <v>16116.427708333335</v>
      </c>
      <c r="X1006" t="s">
        <v>40</v>
      </c>
      <c r="Y1006" t="s">
        <v>40</v>
      </c>
      <c r="Z1006">
        <v>3093</v>
      </c>
      <c r="AA1006">
        <v>3094</v>
      </c>
      <c r="AB1006" t="s">
        <v>40</v>
      </c>
      <c r="AC1006" t="s">
        <v>40</v>
      </c>
      <c r="AD1006" t="s">
        <v>40</v>
      </c>
      <c r="AE1006" t="s">
        <v>40</v>
      </c>
      <c r="AF1006">
        <v>141</v>
      </c>
      <c r="AH1006">
        <v>2022</v>
      </c>
    </row>
    <row r="1007" spans="1:34" x14ac:dyDescent="0.25">
      <c r="A1007" t="s">
        <v>59</v>
      </c>
      <c r="B1007" t="s">
        <v>1100</v>
      </c>
      <c r="C1007" t="s">
        <v>1258</v>
      </c>
      <c r="D1007" t="s">
        <v>1292</v>
      </c>
      <c r="E1007" t="s">
        <v>60</v>
      </c>
      <c r="G1007" t="s">
        <v>51</v>
      </c>
      <c r="H1007" t="s">
        <v>1297</v>
      </c>
      <c r="I1007" t="s">
        <v>1298</v>
      </c>
      <c r="J1007">
        <v>1</v>
      </c>
      <c r="K1007">
        <v>1</v>
      </c>
      <c r="L1007" t="s">
        <v>62</v>
      </c>
      <c r="M1007" t="s">
        <v>76</v>
      </c>
      <c r="N1007">
        <v>2</v>
      </c>
      <c r="O1007">
        <v>22</v>
      </c>
      <c r="P1007">
        <v>7.5</v>
      </c>
      <c r="Q1007" s="20">
        <f t="shared" si="92"/>
        <v>70.326229999999995</v>
      </c>
      <c r="R1007">
        <f t="shared" si="85"/>
        <v>2.75</v>
      </c>
      <c r="S1007">
        <f t="shared" si="86"/>
        <v>193.3971325</v>
      </c>
      <c r="T1007">
        <v>0</v>
      </c>
      <c r="U1007">
        <f t="shared" si="87"/>
        <v>193.3971325</v>
      </c>
      <c r="V1007">
        <f t="shared" si="88"/>
        <v>193397.13250000001</v>
      </c>
      <c r="W1007">
        <f t="shared" si="89"/>
        <v>16116.427708333335</v>
      </c>
      <c r="X1007" t="s">
        <v>40</v>
      </c>
      <c r="Y1007" t="s">
        <v>40</v>
      </c>
      <c r="Z1007">
        <v>3093</v>
      </c>
      <c r="AA1007">
        <v>3094</v>
      </c>
      <c r="AB1007" t="s">
        <v>40</v>
      </c>
      <c r="AC1007" t="s">
        <v>40</v>
      </c>
      <c r="AD1007" t="s">
        <v>40</v>
      </c>
      <c r="AE1007" t="s">
        <v>40</v>
      </c>
      <c r="AF1007">
        <v>141</v>
      </c>
      <c r="AH1007">
        <v>2022</v>
      </c>
    </row>
    <row r="1008" spans="1:34" x14ac:dyDescent="0.25">
      <c r="A1008" t="s">
        <v>59</v>
      </c>
      <c r="B1008" t="s">
        <v>1100</v>
      </c>
      <c r="C1008" t="s">
        <v>1258</v>
      </c>
      <c r="D1008" t="s">
        <v>1292</v>
      </c>
      <c r="E1008" t="s">
        <v>60</v>
      </c>
      <c r="G1008" t="s">
        <v>51</v>
      </c>
      <c r="H1008" t="s">
        <v>1316</v>
      </c>
      <c r="I1008" t="s">
        <v>1317</v>
      </c>
      <c r="J1008">
        <v>1</v>
      </c>
      <c r="K1008">
        <v>1</v>
      </c>
      <c r="L1008" t="s">
        <v>62</v>
      </c>
      <c r="M1008" t="s">
        <v>63</v>
      </c>
      <c r="N1008">
        <v>1</v>
      </c>
      <c r="O1008">
        <v>24</v>
      </c>
      <c r="P1008">
        <v>7.5</v>
      </c>
      <c r="Q1008" s="20">
        <f>72.55-0.22377</f>
        <v>72.326229999999995</v>
      </c>
      <c r="R1008">
        <f t="shared" si="85"/>
        <v>3</v>
      </c>
      <c r="S1008">
        <f t="shared" si="86"/>
        <v>216.97868999999997</v>
      </c>
      <c r="T1008">
        <v>0</v>
      </c>
      <c r="U1008">
        <f t="shared" si="87"/>
        <v>216.97868999999997</v>
      </c>
      <c r="V1008">
        <f t="shared" si="88"/>
        <v>216978.68999999997</v>
      </c>
      <c r="W1008">
        <f t="shared" si="89"/>
        <v>18081.557499999999</v>
      </c>
      <c r="X1008" t="s">
        <v>40</v>
      </c>
      <c r="Y1008" t="s">
        <v>40</v>
      </c>
      <c r="Z1008">
        <v>3093</v>
      </c>
      <c r="AA1008">
        <v>3094</v>
      </c>
      <c r="AB1008" t="s">
        <v>40</v>
      </c>
      <c r="AC1008" t="s">
        <v>40</v>
      </c>
      <c r="AD1008" t="s">
        <v>40</v>
      </c>
      <c r="AE1008" t="s">
        <v>40</v>
      </c>
      <c r="AF1008">
        <v>141</v>
      </c>
      <c r="AH1008">
        <v>2022</v>
      </c>
    </row>
    <row r="1009" spans="1:34" x14ac:dyDescent="0.25">
      <c r="A1009" t="s">
        <v>59</v>
      </c>
      <c r="B1009" t="s">
        <v>1100</v>
      </c>
      <c r="C1009" t="s">
        <v>1258</v>
      </c>
      <c r="D1009" t="s">
        <v>1292</v>
      </c>
      <c r="E1009" t="s">
        <v>60</v>
      </c>
      <c r="G1009" t="s">
        <v>51</v>
      </c>
      <c r="H1009" t="s">
        <v>1316</v>
      </c>
      <c r="I1009" t="s">
        <v>1317</v>
      </c>
      <c r="J1009">
        <v>1</v>
      </c>
      <c r="K1009">
        <v>1</v>
      </c>
      <c r="L1009" t="s">
        <v>62</v>
      </c>
      <c r="M1009" t="s">
        <v>76</v>
      </c>
      <c r="N1009">
        <v>1</v>
      </c>
      <c r="O1009">
        <v>24</v>
      </c>
      <c r="P1009">
        <v>7.5</v>
      </c>
      <c r="Q1009" s="20">
        <f>72.55-0.22377</f>
        <v>72.326229999999995</v>
      </c>
      <c r="R1009">
        <f t="shared" si="85"/>
        <v>3</v>
      </c>
      <c r="S1009">
        <f t="shared" si="86"/>
        <v>216.97868999999997</v>
      </c>
      <c r="T1009">
        <v>0</v>
      </c>
      <c r="U1009">
        <f t="shared" si="87"/>
        <v>216.97868999999997</v>
      </c>
      <c r="V1009">
        <f t="shared" si="88"/>
        <v>216978.68999999997</v>
      </c>
      <c r="W1009">
        <f t="shared" si="89"/>
        <v>18081.557499999999</v>
      </c>
      <c r="X1009" t="s">
        <v>40</v>
      </c>
      <c r="Y1009" t="s">
        <v>40</v>
      </c>
      <c r="Z1009">
        <v>3093</v>
      </c>
      <c r="AA1009">
        <v>3094</v>
      </c>
      <c r="AB1009" t="s">
        <v>40</v>
      </c>
      <c r="AC1009" t="s">
        <v>40</v>
      </c>
      <c r="AD1009" t="s">
        <v>40</v>
      </c>
      <c r="AE1009" t="s">
        <v>40</v>
      </c>
      <c r="AF1009">
        <v>141</v>
      </c>
      <c r="AH1009">
        <v>2022</v>
      </c>
    </row>
    <row r="1010" spans="1:34" x14ac:dyDescent="0.25">
      <c r="A1010" t="s">
        <v>59</v>
      </c>
      <c r="B1010" t="s">
        <v>1100</v>
      </c>
      <c r="C1010" t="s">
        <v>1258</v>
      </c>
      <c r="D1010" t="s">
        <v>1292</v>
      </c>
      <c r="E1010" t="s">
        <v>60</v>
      </c>
      <c r="G1010" t="s">
        <v>51</v>
      </c>
      <c r="H1010" t="s">
        <v>1340</v>
      </c>
      <c r="I1010" t="s">
        <v>1341</v>
      </c>
      <c r="J1010">
        <v>1</v>
      </c>
      <c r="K1010">
        <v>1</v>
      </c>
      <c r="L1010" t="s">
        <v>62</v>
      </c>
      <c r="M1010" t="s">
        <v>63</v>
      </c>
      <c r="N1010">
        <v>2</v>
      </c>
      <c r="O1010">
        <v>22</v>
      </c>
      <c r="P1010">
        <v>15</v>
      </c>
      <c r="Q1010" s="20">
        <f>72.55-0.22377</f>
        <v>72.326229999999995</v>
      </c>
      <c r="R1010">
        <f t="shared" si="85"/>
        <v>5.5</v>
      </c>
      <c r="S1010">
        <f t="shared" si="86"/>
        <v>397.794265</v>
      </c>
      <c r="T1010">
        <v>0</v>
      </c>
      <c r="U1010">
        <f t="shared" si="87"/>
        <v>397.794265</v>
      </c>
      <c r="V1010">
        <f t="shared" si="88"/>
        <v>397794.26500000001</v>
      </c>
      <c r="W1010">
        <f t="shared" si="89"/>
        <v>33149.522083333337</v>
      </c>
      <c r="X1010" t="s">
        <v>40</v>
      </c>
      <c r="Y1010" t="s">
        <v>40</v>
      </c>
      <c r="Z1010">
        <v>3093</v>
      </c>
      <c r="AA1010">
        <v>3094</v>
      </c>
      <c r="AB1010" t="s">
        <v>40</v>
      </c>
      <c r="AC1010" t="s">
        <v>40</v>
      </c>
      <c r="AD1010" t="s">
        <v>40</v>
      </c>
      <c r="AE1010" t="s">
        <v>40</v>
      </c>
      <c r="AF1010">
        <v>141</v>
      </c>
      <c r="AH1010">
        <v>2022</v>
      </c>
    </row>
    <row r="1011" spans="1:34" x14ac:dyDescent="0.25">
      <c r="A1011" t="s">
        <v>59</v>
      </c>
      <c r="B1011" t="s">
        <v>1100</v>
      </c>
      <c r="C1011" t="s">
        <v>1258</v>
      </c>
      <c r="D1011" t="s">
        <v>1292</v>
      </c>
      <c r="E1011" t="s">
        <v>60</v>
      </c>
      <c r="G1011" t="s">
        <v>51</v>
      </c>
      <c r="H1011" t="s">
        <v>1340</v>
      </c>
      <c r="I1011" t="s">
        <v>1341</v>
      </c>
      <c r="J1011">
        <v>1</v>
      </c>
      <c r="K1011">
        <v>1</v>
      </c>
      <c r="L1011" t="s">
        <v>62</v>
      </c>
      <c r="M1011" t="s">
        <v>76</v>
      </c>
      <c r="N1011">
        <v>2</v>
      </c>
      <c r="O1011">
        <v>22</v>
      </c>
      <c r="P1011">
        <v>15</v>
      </c>
      <c r="Q1011" s="20">
        <f>72.55-0.22377</f>
        <v>72.326229999999995</v>
      </c>
      <c r="R1011">
        <f t="shared" si="85"/>
        <v>5.5</v>
      </c>
      <c r="S1011">
        <f t="shared" si="86"/>
        <v>397.794265</v>
      </c>
      <c r="T1011">
        <v>0</v>
      </c>
      <c r="U1011">
        <f t="shared" si="87"/>
        <v>397.794265</v>
      </c>
      <c r="V1011">
        <f t="shared" si="88"/>
        <v>397794.26500000001</v>
      </c>
      <c r="W1011">
        <f t="shared" si="89"/>
        <v>33149.522083333337</v>
      </c>
      <c r="X1011" t="s">
        <v>40</v>
      </c>
      <c r="Y1011" t="s">
        <v>40</v>
      </c>
      <c r="Z1011">
        <v>3093</v>
      </c>
      <c r="AA1011">
        <v>3094</v>
      </c>
      <c r="AB1011" t="s">
        <v>40</v>
      </c>
      <c r="AC1011" t="s">
        <v>40</v>
      </c>
      <c r="AD1011" t="s">
        <v>40</v>
      </c>
      <c r="AE1011" t="s">
        <v>40</v>
      </c>
      <c r="AF1011">
        <v>141</v>
      </c>
      <c r="AH1011">
        <v>2022</v>
      </c>
    </row>
    <row r="1012" spans="1:34" x14ac:dyDescent="0.25">
      <c r="A1012" t="s">
        <v>59</v>
      </c>
      <c r="B1012" t="s">
        <v>1100</v>
      </c>
      <c r="C1012" t="s">
        <v>1258</v>
      </c>
      <c r="D1012" t="s">
        <v>1292</v>
      </c>
      <c r="E1012" t="s">
        <v>60</v>
      </c>
      <c r="G1012" t="s">
        <v>87</v>
      </c>
      <c r="H1012" t="s">
        <v>1375</v>
      </c>
      <c r="I1012" t="s">
        <v>1376</v>
      </c>
      <c r="J1012">
        <v>1</v>
      </c>
      <c r="K1012">
        <v>1</v>
      </c>
      <c r="L1012" t="s">
        <v>62</v>
      </c>
      <c r="M1012" t="s">
        <v>63</v>
      </c>
      <c r="N1012">
        <v>1</v>
      </c>
      <c r="O1012">
        <v>24</v>
      </c>
      <c r="P1012">
        <v>7.5</v>
      </c>
      <c r="Q1012" s="20">
        <f>81-0.22377</f>
        <v>80.776229999999998</v>
      </c>
      <c r="R1012">
        <f t="shared" si="85"/>
        <v>3</v>
      </c>
      <c r="S1012">
        <f t="shared" si="86"/>
        <v>242.32868999999999</v>
      </c>
      <c r="T1012">
        <v>0</v>
      </c>
      <c r="U1012">
        <f t="shared" si="87"/>
        <v>242.32868999999999</v>
      </c>
      <c r="V1012">
        <f t="shared" si="88"/>
        <v>242328.69</v>
      </c>
      <c r="W1012">
        <f t="shared" si="89"/>
        <v>20194.057499999999</v>
      </c>
      <c r="X1012" t="s">
        <v>1367</v>
      </c>
      <c r="Y1012" t="s">
        <v>1377</v>
      </c>
      <c r="Z1012">
        <v>3093</v>
      </c>
      <c r="AA1012">
        <v>3094</v>
      </c>
      <c r="AB1012" t="s">
        <v>40</v>
      </c>
      <c r="AC1012" t="s">
        <v>40</v>
      </c>
      <c r="AD1012" t="s">
        <v>40</v>
      </c>
      <c r="AE1012" t="s">
        <v>40</v>
      </c>
      <c r="AF1012">
        <v>141</v>
      </c>
      <c r="AH1012">
        <v>2022</v>
      </c>
    </row>
    <row r="1013" spans="1:34" x14ac:dyDescent="0.25">
      <c r="A1013" t="s">
        <v>59</v>
      </c>
      <c r="B1013" t="s">
        <v>1100</v>
      </c>
      <c r="C1013" t="s">
        <v>1258</v>
      </c>
      <c r="D1013" t="s">
        <v>1292</v>
      </c>
      <c r="E1013" t="s">
        <v>60</v>
      </c>
      <c r="G1013" t="s">
        <v>87</v>
      </c>
      <c r="H1013" t="s">
        <v>1375</v>
      </c>
      <c r="I1013" t="s">
        <v>1376</v>
      </c>
      <c r="J1013">
        <v>1</v>
      </c>
      <c r="K1013">
        <v>1</v>
      </c>
      <c r="L1013" t="s">
        <v>62</v>
      </c>
      <c r="M1013" t="s">
        <v>76</v>
      </c>
      <c r="N1013">
        <v>1</v>
      </c>
      <c r="O1013">
        <v>24</v>
      </c>
      <c r="P1013">
        <v>7.5</v>
      </c>
      <c r="Q1013" s="20">
        <f>81-0.22377</f>
        <v>80.776229999999998</v>
      </c>
      <c r="R1013">
        <f t="shared" si="85"/>
        <v>3</v>
      </c>
      <c r="S1013">
        <f t="shared" si="86"/>
        <v>242.32868999999999</v>
      </c>
      <c r="T1013">
        <v>0</v>
      </c>
      <c r="U1013">
        <f t="shared" si="87"/>
        <v>242.32868999999999</v>
      </c>
      <c r="V1013">
        <f t="shared" si="88"/>
        <v>242328.69</v>
      </c>
      <c r="W1013">
        <f t="shared" si="89"/>
        <v>20194.057499999999</v>
      </c>
      <c r="X1013" t="s">
        <v>1367</v>
      </c>
      <c r="Y1013" t="s">
        <v>1377</v>
      </c>
      <c r="Z1013">
        <v>3093</v>
      </c>
      <c r="AA1013">
        <v>3094</v>
      </c>
      <c r="AB1013" t="s">
        <v>40</v>
      </c>
      <c r="AC1013" t="s">
        <v>40</v>
      </c>
      <c r="AD1013" t="s">
        <v>40</v>
      </c>
      <c r="AE1013" t="s">
        <v>40</v>
      </c>
      <c r="AF1013">
        <v>141</v>
      </c>
      <c r="AH1013">
        <v>2022</v>
      </c>
    </row>
    <row r="1014" spans="1:34" x14ac:dyDescent="0.25">
      <c r="A1014" t="s">
        <v>59</v>
      </c>
      <c r="B1014" t="s">
        <v>1100</v>
      </c>
      <c r="C1014" t="s">
        <v>1258</v>
      </c>
      <c r="D1014" t="s">
        <v>1262</v>
      </c>
      <c r="E1014" t="s">
        <v>60</v>
      </c>
      <c r="G1014" t="s">
        <v>51</v>
      </c>
      <c r="H1014" t="s">
        <v>1102</v>
      </c>
      <c r="I1014" t="s">
        <v>40</v>
      </c>
      <c r="J1014">
        <v>1</v>
      </c>
      <c r="K1014">
        <v>0.5</v>
      </c>
      <c r="L1014" t="s">
        <v>124</v>
      </c>
      <c r="M1014" t="s">
        <v>63</v>
      </c>
      <c r="N1014">
        <v>4</v>
      </c>
      <c r="O1014">
        <v>14</v>
      </c>
      <c r="P1014">
        <v>7.5</v>
      </c>
      <c r="Q1014" s="20">
        <f>64.55-0.22377</f>
        <v>64.326229999999995</v>
      </c>
      <c r="R1014">
        <f t="shared" si="85"/>
        <v>1.75</v>
      </c>
      <c r="S1014">
        <f t="shared" si="86"/>
        <v>112.57090249999999</v>
      </c>
      <c r="T1014">
        <v>0</v>
      </c>
      <c r="U1014">
        <f t="shared" si="87"/>
        <v>112.57090249999999</v>
      </c>
      <c r="V1014">
        <f t="shared" si="88"/>
        <v>112570.90249999998</v>
      </c>
      <c r="W1014">
        <f t="shared" si="89"/>
        <v>9380.9085416666658</v>
      </c>
      <c r="X1014" t="s">
        <v>40</v>
      </c>
      <c r="Y1014" t="s">
        <v>40</v>
      </c>
      <c r="Z1014">
        <v>3093</v>
      </c>
      <c r="AA1014">
        <v>3094</v>
      </c>
      <c r="AB1014" t="s">
        <v>40</v>
      </c>
      <c r="AC1014" t="s">
        <v>40</v>
      </c>
      <c r="AD1014" t="s">
        <v>40</v>
      </c>
      <c r="AE1014" t="s">
        <v>40</v>
      </c>
      <c r="AF1014">
        <v>141</v>
      </c>
      <c r="AH1014">
        <v>2022</v>
      </c>
    </row>
    <row r="1015" spans="1:34" x14ac:dyDescent="0.25">
      <c r="A1015" t="s">
        <v>59</v>
      </c>
      <c r="B1015" t="s">
        <v>1100</v>
      </c>
      <c r="C1015" t="s">
        <v>1258</v>
      </c>
      <c r="D1015" t="s">
        <v>1262</v>
      </c>
      <c r="E1015" t="s">
        <v>60</v>
      </c>
      <c r="G1015" t="s">
        <v>51</v>
      </c>
      <c r="H1015" t="s">
        <v>1299</v>
      </c>
      <c r="I1015" t="s">
        <v>1300</v>
      </c>
      <c r="J1015">
        <v>1</v>
      </c>
      <c r="K1015">
        <v>0.5</v>
      </c>
      <c r="L1015" t="s">
        <v>62</v>
      </c>
      <c r="M1015" t="s">
        <v>76</v>
      </c>
      <c r="N1015">
        <v>3</v>
      </c>
      <c r="O1015">
        <v>15</v>
      </c>
      <c r="P1015">
        <v>7.5</v>
      </c>
      <c r="Q1015" s="20">
        <f>70.55-0.22377</f>
        <v>70.326229999999995</v>
      </c>
      <c r="R1015">
        <f t="shared" si="85"/>
        <v>1.875</v>
      </c>
      <c r="S1015">
        <f t="shared" si="86"/>
        <v>131.86168125</v>
      </c>
      <c r="U1015">
        <f t="shared" si="87"/>
        <v>131.86168125</v>
      </c>
      <c r="V1015">
        <f t="shared" si="88"/>
        <v>131861.68124999999</v>
      </c>
      <c r="W1015">
        <f t="shared" si="89"/>
        <v>10988.473437499999</v>
      </c>
      <c r="Z1015">
        <v>3093</v>
      </c>
      <c r="AA1015">
        <v>3094</v>
      </c>
      <c r="AF1015">
        <v>141</v>
      </c>
      <c r="AH1015">
        <v>2022</v>
      </c>
    </row>
    <row r="1016" spans="1:34" x14ac:dyDescent="0.25">
      <c r="A1016" t="s">
        <v>59</v>
      </c>
      <c r="B1016" t="s">
        <v>1100</v>
      </c>
      <c r="C1016" t="s">
        <v>1258</v>
      </c>
      <c r="D1016" t="s">
        <v>1262</v>
      </c>
      <c r="E1016" t="s">
        <v>60</v>
      </c>
      <c r="G1016" t="s">
        <v>51</v>
      </c>
      <c r="H1016" t="s">
        <v>1304</v>
      </c>
      <c r="I1016" t="s">
        <v>1305</v>
      </c>
      <c r="J1016">
        <v>1</v>
      </c>
      <c r="K1016">
        <v>0.5</v>
      </c>
      <c r="L1016" t="s">
        <v>62</v>
      </c>
      <c r="M1016" t="s">
        <v>76</v>
      </c>
      <c r="N1016">
        <v>1</v>
      </c>
      <c r="O1016">
        <v>20</v>
      </c>
      <c r="P1016">
        <v>7.5</v>
      </c>
      <c r="Q1016" s="20">
        <f>71.55-0.22377</f>
        <v>71.326229999999995</v>
      </c>
      <c r="R1016">
        <f t="shared" si="85"/>
        <v>2.5</v>
      </c>
      <c r="S1016">
        <f t="shared" si="86"/>
        <v>178.315575</v>
      </c>
      <c r="T1016">
        <v>0</v>
      </c>
      <c r="U1016">
        <f t="shared" si="87"/>
        <v>178.315575</v>
      </c>
      <c r="V1016">
        <f t="shared" si="88"/>
        <v>178315.57499999998</v>
      </c>
      <c r="W1016">
        <f t="shared" si="89"/>
        <v>14859.631249999999</v>
      </c>
      <c r="X1016" t="s">
        <v>40</v>
      </c>
      <c r="Y1016" t="s">
        <v>40</v>
      </c>
      <c r="Z1016">
        <v>3093</v>
      </c>
      <c r="AA1016">
        <v>3094</v>
      </c>
      <c r="AB1016" t="s">
        <v>40</v>
      </c>
      <c r="AC1016" t="s">
        <v>40</v>
      </c>
      <c r="AD1016" t="s">
        <v>40</v>
      </c>
      <c r="AE1016" t="s">
        <v>40</v>
      </c>
      <c r="AF1016">
        <v>141</v>
      </c>
      <c r="AH1016">
        <v>2022</v>
      </c>
    </row>
    <row r="1017" spans="1:34" x14ac:dyDescent="0.25">
      <c r="A1017" t="s">
        <v>59</v>
      </c>
      <c r="B1017" t="s">
        <v>1100</v>
      </c>
      <c r="C1017" t="s">
        <v>1258</v>
      </c>
      <c r="D1017" t="s">
        <v>1262</v>
      </c>
      <c r="E1017" t="s">
        <v>60</v>
      </c>
      <c r="G1017" t="s">
        <v>51</v>
      </c>
      <c r="H1017" t="s">
        <v>1316</v>
      </c>
      <c r="I1017" t="s">
        <v>1317</v>
      </c>
      <c r="J1017">
        <v>1</v>
      </c>
      <c r="K1017">
        <v>0.5</v>
      </c>
      <c r="L1017" t="s">
        <v>62</v>
      </c>
      <c r="M1017" t="s">
        <v>76</v>
      </c>
      <c r="N1017">
        <v>1</v>
      </c>
      <c r="O1017">
        <v>20</v>
      </c>
      <c r="P1017">
        <v>7.5</v>
      </c>
      <c r="Q1017" s="20">
        <f>72.55-0.22377</f>
        <v>72.326229999999995</v>
      </c>
      <c r="R1017">
        <f t="shared" si="85"/>
        <v>2.5</v>
      </c>
      <c r="S1017">
        <f t="shared" si="86"/>
        <v>180.815575</v>
      </c>
      <c r="T1017">
        <v>0</v>
      </c>
      <c r="U1017">
        <f t="shared" si="87"/>
        <v>180.815575</v>
      </c>
      <c r="V1017">
        <f t="shared" si="88"/>
        <v>180815.57499999998</v>
      </c>
      <c r="W1017">
        <f t="shared" si="89"/>
        <v>15067.964583333332</v>
      </c>
      <c r="X1017" t="s">
        <v>40</v>
      </c>
      <c r="Y1017" t="s">
        <v>40</v>
      </c>
      <c r="Z1017">
        <v>3093</v>
      </c>
      <c r="AA1017">
        <v>3094</v>
      </c>
      <c r="AB1017" t="s">
        <v>40</v>
      </c>
      <c r="AC1017" t="s">
        <v>40</v>
      </c>
      <c r="AD1017" t="s">
        <v>40</v>
      </c>
      <c r="AE1017" t="s">
        <v>40</v>
      </c>
      <c r="AF1017">
        <v>141</v>
      </c>
      <c r="AH1017">
        <v>2022</v>
      </c>
    </row>
    <row r="1018" spans="1:34" x14ac:dyDescent="0.25">
      <c r="A1018" t="s">
        <v>59</v>
      </c>
      <c r="B1018" t="s">
        <v>1100</v>
      </c>
      <c r="C1018" t="s">
        <v>1258</v>
      </c>
      <c r="D1018" t="s">
        <v>1262</v>
      </c>
      <c r="E1018" t="s">
        <v>60</v>
      </c>
      <c r="G1018" t="s">
        <v>51</v>
      </c>
      <c r="H1018" t="s">
        <v>1342</v>
      </c>
      <c r="I1018" t="s">
        <v>1343</v>
      </c>
      <c r="J1018">
        <v>1</v>
      </c>
      <c r="K1018">
        <v>0.5</v>
      </c>
      <c r="L1018" t="s">
        <v>62</v>
      </c>
      <c r="M1018" t="s">
        <v>63</v>
      </c>
      <c r="N1018">
        <v>4</v>
      </c>
      <c r="O1018">
        <v>14</v>
      </c>
      <c r="P1018">
        <v>7.5</v>
      </c>
      <c r="Q1018" s="20">
        <f>72.55-0.22377</f>
        <v>72.326229999999995</v>
      </c>
      <c r="R1018">
        <f t="shared" si="85"/>
        <v>1.75</v>
      </c>
      <c r="S1018">
        <f t="shared" si="86"/>
        <v>126.57090249999999</v>
      </c>
      <c r="T1018">
        <v>0</v>
      </c>
      <c r="U1018">
        <f t="shared" si="87"/>
        <v>126.57090249999999</v>
      </c>
      <c r="V1018">
        <f t="shared" si="88"/>
        <v>126570.90249999998</v>
      </c>
      <c r="W1018">
        <f t="shared" si="89"/>
        <v>10547.575208333332</v>
      </c>
      <c r="X1018" t="s">
        <v>40</v>
      </c>
      <c r="Y1018" t="s">
        <v>40</v>
      </c>
      <c r="Z1018">
        <v>3093</v>
      </c>
      <c r="AA1018">
        <v>3094</v>
      </c>
      <c r="AB1018" t="s">
        <v>40</v>
      </c>
      <c r="AC1018" t="s">
        <v>40</v>
      </c>
      <c r="AD1018" t="s">
        <v>40</v>
      </c>
      <c r="AE1018" t="s">
        <v>40</v>
      </c>
      <c r="AF1018">
        <v>141</v>
      </c>
      <c r="AH1018">
        <v>2022</v>
      </c>
    </row>
    <row r="1019" spans="1:34" x14ac:dyDescent="0.25">
      <c r="A1019" t="s">
        <v>59</v>
      </c>
      <c r="B1019" t="s">
        <v>1100</v>
      </c>
      <c r="C1019" t="s">
        <v>1258</v>
      </c>
      <c r="D1019" t="s">
        <v>1262</v>
      </c>
      <c r="E1019" t="s">
        <v>60</v>
      </c>
      <c r="G1019" t="s">
        <v>51</v>
      </c>
      <c r="H1019" t="s">
        <v>1344</v>
      </c>
      <c r="I1019" t="s">
        <v>1345</v>
      </c>
      <c r="J1019">
        <v>1</v>
      </c>
      <c r="K1019">
        <v>0.5</v>
      </c>
      <c r="L1019" t="s">
        <v>62</v>
      </c>
      <c r="M1019" t="s">
        <v>76</v>
      </c>
      <c r="N1019">
        <v>3</v>
      </c>
      <c r="O1019">
        <v>15</v>
      </c>
      <c r="P1019">
        <v>7.5</v>
      </c>
      <c r="Q1019" s="20">
        <f>72.55-0.22377</f>
        <v>72.326229999999995</v>
      </c>
      <c r="R1019">
        <f t="shared" si="85"/>
        <v>1.875</v>
      </c>
      <c r="S1019">
        <f t="shared" si="86"/>
        <v>135.61168125</v>
      </c>
      <c r="U1019">
        <f t="shared" si="87"/>
        <v>135.61168125</v>
      </c>
      <c r="V1019">
        <f t="shared" si="88"/>
        <v>135611.68124999999</v>
      </c>
      <c r="W1019">
        <f t="shared" si="89"/>
        <v>11300.973437499999</v>
      </c>
      <c r="Z1019">
        <v>3093</v>
      </c>
      <c r="AA1019">
        <v>3094</v>
      </c>
      <c r="AF1019">
        <v>141</v>
      </c>
      <c r="AH1019">
        <v>2022</v>
      </c>
    </row>
    <row r="1020" spans="1:34" x14ac:dyDescent="0.25">
      <c r="A1020" t="s">
        <v>59</v>
      </c>
      <c r="B1020" t="s">
        <v>1100</v>
      </c>
      <c r="C1020" t="s">
        <v>1258</v>
      </c>
      <c r="D1020" t="s">
        <v>1262</v>
      </c>
      <c r="E1020" t="s">
        <v>60</v>
      </c>
      <c r="G1020" t="s">
        <v>98</v>
      </c>
      <c r="H1020" t="s">
        <v>1373</v>
      </c>
      <c r="I1020" t="s">
        <v>1374</v>
      </c>
      <c r="J1020">
        <v>1</v>
      </c>
      <c r="K1020">
        <v>0.5</v>
      </c>
      <c r="L1020" t="s">
        <v>62</v>
      </c>
      <c r="M1020" t="s">
        <v>63</v>
      </c>
      <c r="N1020">
        <v>2</v>
      </c>
      <c r="O1020">
        <v>15</v>
      </c>
      <c r="P1020">
        <v>15</v>
      </c>
      <c r="Q1020" s="20">
        <f>80-0.22377</f>
        <v>79.776229999999998</v>
      </c>
      <c r="R1020">
        <f t="shared" si="85"/>
        <v>3.75</v>
      </c>
      <c r="S1020">
        <f t="shared" si="86"/>
        <v>299.16086250000001</v>
      </c>
      <c r="T1020">
        <v>0</v>
      </c>
      <c r="U1020">
        <f t="shared" si="87"/>
        <v>299.16086250000001</v>
      </c>
      <c r="V1020">
        <f t="shared" si="88"/>
        <v>299160.86249999999</v>
      </c>
      <c r="W1020">
        <f t="shared" si="89"/>
        <v>24930.071874999998</v>
      </c>
      <c r="X1020" t="s">
        <v>1367</v>
      </c>
      <c r="Y1020" t="s">
        <v>1368</v>
      </c>
      <c r="Z1020">
        <v>3093</v>
      </c>
      <c r="AA1020">
        <v>3094</v>
      </c>
      <c r="AB1020" t="s">
        <v>40</v>
      </c>
      <c r="AC1020" t="s">
        <v>40</v>
      </c>
      <c r="AD1020" t="s">
        <v>40</v>
      </c>
      <c r="AE1020" t="s">
        <v>40</v>
      </c>
      <c r="AF1020">
        <v>141</v>
      </c>
      <c r="AH1020">
        <v>2022</v>
      </c>
    </row>
    <row r="1021" spans="1:34" x14ac:dyDescent="0.25">
      <c r="A1021" t="s">
        <v>59</v>
      </c>
      <c r="B1021" t="s">
        <v>1100</v>
      </c>
      <c r="C1021" t="s">
        <v>1258</v>
      </c>
      <c r="D1021" t="s">
        <v>1263</v>
      </c>
      <c r="E1021" t="s">
        <v>60</v>
      </c>
      <c r="G1021" t="s">
        <v>51</v>
      </c>
      <c r="H1021" t="s">
        <v>1102</v>
      </c>
      <c r="I1021" t="s">
        <v>40</v>
      </c>
      <c r="J1021">
        <v>1</v>
      </c>
      <c r="K1021">
        <v>0.5</v>
      </c>
      <c r="L1021" t="s">
        <v>124</v>
      </c>
      <c r="M1021" t="s">
        <v>63</v>
      </c>
      <c r="N1021">
        <v>4</v>
      </c>
      <c r="O1021">
        <v>12</v>
      </c>
      <c r="P1021">
        <v>7.5</v>
      </c>
      <c r="Q1021" s="20">
        <f>64.55-0.22377</f>
        <v>64.326229999999995</v>
      </c>
      <c r="R1021">
        <f t="shared" si="85"/>
        <v>1.5</v>
      </c>
      <c r="S1021">
        <f t="shared" si="86"/>
        <v>96.489344999999986</v>
      </c>
      <c r="T1021">
        <v>0</v>
      </c>
      <c r="U1021">
        <f t="shared" si="87"/>
        <v>96.489344999999986</v>
      </c>
      <c r="V1021">
        <f t="shared" si="88"/>
        <v>96489.344999999987</v>
      </c>
      <c r="W1021">
        <f t="shared" si="89"/>
        <v>8040.7787499999986</v>
      </c>
      <c r="X1021" t="s">
        <v>40</v>
      </c>
      <c r="Y1021" t="s">
        <v>40</v>
      </c>
      <c r="Z1021">
        <v>3093</v>
      </c>
      <c r="AA1021">
        <v>3094</v>
      </c>
      <c r="AB1021" t="s">
        <v>40</v>
      </c>
      <c r="AC1021" t="s">
        <v>40</v>
      </c>
      <c r="AD1021" t="s">
        <v>40</v>
      </c>
      <c r="AE1021" t="s">
        <v>40</v>
      </c>
      <c r="AF1021">
        <v>141</v>
      </c>
      <c r="AH1021">
        <v>2022</v>
      </c>
    </row>
    <row r="1022" spans="1:34" x14ac:dyDescent="0.25">
      <c r="A1022" t="s">
        <v>59</v>
      </c>
      <c r="B1022" t="s">
        <v>1100</v>
      </c>
      <c r="C1022" t="s">
        <v>1258</v>
      </c>
      <c r="D1022" t="s">
        <v>1263</v>
      </c>
      <c r="E1022" t="s">
        <v>60</v>
      </c>
      <c r="G1022" t="s">
        <v>51</v>
      </c>
      <c r="H1022" t="s">
        <v>1272</v>
      </c>
      <c r="I1022" t="s">
        <v>1273</v>
      </c>
      <c r="J1022">
        <v>1</v>
      </c>
      <c r="K1022">
        <v>0.5</v>
      </c>
      <c r="L1022" t="s">
        <v>62</v>
      </c>
      <c r="M1022" t="s">
        <v>76</v>
      </c>
      <c r="N1022">
        <v>3</v>
      </c>
      <c r="O1022">
        <v>12</v>
      </c>
      <c r="P1022">
        <v>7.5</v>
      </c>
      <c r="Q1022" s="20">
        <f>69.55-0.22377</f>
        <v>69.326229999999995</v>
      </c>
      <c r="R1022">
        <f t="shared" si="85"/>
        <v>1.5</v>
      </c>
      <c r="S1022">
        <f t="shared" si="86"/>
        <v>103.98934499999999</v>
      </c>
      <c r="U1022">
        <f t="shared" si="87"/>
        <v>103.98934499999999</v>
      </c>
      <c r="V1022">
        <f t="shared" si="88"/>
        <v>103989.34499999999</v>
      </c>
      <c r="W1022">
        <f t="shared" si="89"/>
        <v>8665.7787499999995</v>
      </c>
      <c r="Z1022">
        <v>3093</v>
      </c>
      <c r="AA1022">
        <v>3094</v>
      </c>
      <c r="AF1022">
        <v>141</v>
      </c>
      <c r="AH1022">
        <v>2022</v>
      </c>
    </row>
    <row r="1023" spans="1:34" x14ac:dyDescent="0.25">
      <c r="A1023" t="s">
        <v>59</v>
      </c>
      <c r="B1023" t="s">
        <v>1100</v>
      </c>
      <c r="C1023" t="s">
        <v>1258</v>
      </c>
      <c r="D1023" t="s">
        <v>1263</v>
      </c>
      <c r="E1023" t="s">
        <v>60</v>
      </c>
      <c r="G1023" t="s">
        <v>51</v>
      </c>
      <c r="H1023" t="s">
        <v>1304</v>
      </c>
      <c r="I1023" t="s">
        <v>1305</v>
      </c>
      <c r="J1023">
        <v>1</v>
      </c>
      <c r="K1023">
        <v>0.5</v>
      </c>
      <c r="L1023" t="s">
        <v>62</v>
      </c>
      <c r="M1023" t="s">
        <v>76</v>
      </c>
      <c r="N1023">
        <v>1</v>
      </c>
      <c r="O1023">
        <v>20</v>
      </c>
      <c r="P1023">
        <v>7.5</v>
      </c>
      <c r="Q1023" s="20">
        <f>71.55-0.22377</f>
        <v>71.326229999999995</v>
      </c>
      <c r="R1023">
        <f t="shared" si="85"/>
        <v>2.5</v>
      </c>
      <c r="S1023">
        <f t="shared" si="86"/>
        <v>178.315575</v>
      </c>
      <c r="T1023">
        <v>0</v>
      </c>
      <c r="U1023">
        <f t="shared" si="87"/>
        <v>178.315575</v>
      </c>
      <c r="V1023">
        <f t="shared" si="88"/>
        <v>178315.57499999998</v>
      </c>
      <c r="W1023">
        <f t="shared" si="89"/>
        <v>14859.631249999999</v>
      </c>
      <c r="X1023" t="s">
        <v>40</v>
      </c>
      <c r="Y1023" t="s">
        <v>40</v>
      </c>
      <c r="Z1023">
        <v>3093</v>
      </c>
      <c r="AA1023">
        <v>3094</v>
      </c>
      <c r="AB1023" t="s">
        <v>40</v>
      </c>
      <c r="AC1023" t="s">
        <v>40</v>
      </c>
      <c r="AD1023" t="s">
        <v>40</v>
      </c>
      <c r="AE1023" t="s">
        <v>40</v>
      </c>
      <c r="AF1023">
        <v>141</v>
      </c>
      <c r="AH1023">
        <v>2022</v>
      </c>
    </row>
    <row r="1024" spans="1:34" x14ac:dyDescent="0.25">
      <c r="A1024" t="s">
        <v>59</v>
      </c>
      <c r="B1024" t="s">
        <v>1100</v>
      </c>
      <c r="C1024" t="s">
        <v>1258</v>
      </c>
      <c r="D1024" t="s">
        <v>1263</v>
      </c>
      <c r="E1024" t="s">
        <v>60</v>
      </c>
      <c r="G1024" t="s">
        <v>51</v>
      </c>
      <c r="H1024" t="s">
        <v>1316</v>
      </c>
      <c r="I1024" t="s">
        <v>1317</v>
      </c>
      <c r="J1024">
        <v>1</v>
      </c>
      <c r="K1024">
        <v>0.5</v>
      </c>
      <c r="L1024" t="s">
        <v>62</v>
      </c>
      <c r="M1024" t="s">
        <v>76</v>
      </c>
      <c r="N1024">
        <v>1</v>
      </c>
      <c r="O1024">
        <v>20</v>
      </c>
      <c r="P1024">
        <v>7.5</v>
      </c>
      <c r="Q1024" s="20">
        <f>72.55-0.22377</f>
        <v>72.326229999999995</v>
      </c>
      <c r="R1024">
        <f t="shared" si="85"/>
        <v>2.5</v>
      </c>
      <c r="S1024">
        <f t="shared" si="86"/>
        <v>180.815575</v>
      </c>
      <c r="T1024">
        <v>0</v>
      </c>
      <c r="U1024">
        <f t="shared" si="87"/>
        <v>180.815575</v>
      </c>
      <c r="V1024">
        <f t="shared" si="88"/>
        <v>180815.57499999998</v>
      </c>
      <c r="W1024">
        <f t="shared" si="89"/>
        <v>15067.964583333332</v>
      </c>
      <c r="X1024" t="s">
        <v>40</v>
      </c>
      <c r="Y1024" t="s">
        <v>40</v>
      </c>
      <c r="Z1024">
        <v>3093</v>
      </c>
      <c r="AA1024">
        <v>3094</v>
      </c>
      <c r="AB1024" t="s">
        <v>40</v>
      </c>
      <c r="AC1024" t="s">
        <v>40</v>
      </c>
      <c r="AD1024" t="s">
        <v>40</v>
      </c>
      <c r="AE1024" t="s">
        <v>40</v>
      </c>
      <c r="AF1024">
        <v>141</v>
      </c>
      <c r="AH1024">
        <v>2022</v>
      </c>
    </row>
    <row r="1025" spans="1:34" x14ac:dyDescent="0.25">
      <c r="A1025" t="s">
        <v>59</v>
      </c>
      <c r="B1025" t="s">
        <v>1100</v>
      </c>
      <c r="C1025" t="s">
        <v>1258</v>
      </c>
      <c r="D1025" t="s">
        <v>1263</v>
      </c>
      <c r="E1025" t="s">
        <v>60</v>
      </c>
      <c r="G1025" t="s">
        <v>51</v>
      </c>
      <c r="H1025" t="s">
        <v>1346</v>
      </c>
      <c r="I1025" t="s">
        <v>1347</v>
      </c>
      <c r="J1025">
        <v>1</v>
      </c>
      <c r="K1025">
        <v>0.5</v>
      </c>
      <c r="L1025" t="s">
        <v>62</v>
      </c>
      <c r="M1025" t="s">
        <v>76</v>
      </c>
      <c r="N1025">
        <v>3</v>
      </c>
      <c r="O1025">
        <v>12</v>
      </c>
      <c r="P1025">
        <v>7.5</v>
      </c>
      <c r="Q1025" s="20">
        <f>72.55-0.22377</f>
        <v>72.326229999999995</v>
      </c>
      <c r="R1025">
        <f t="shared" si="85"/>
        <v>1.5</v>
      </c>
      <c r="S1025">
        <f t="shared" si="86"/>
        <v>108.48934499999999</v>
      </c>
      <c r="T1025">
        <v>0</v>
      </c>
      <c r="U1025">
        <f t="shared" si="87"/>
        <v>108.48934499999999</v>
      </c>
      <c r="V1025">
        <f t="shared" si="88"/>
        <v>108489.34499999999</v>
      </c>
      <c r="W1025">
        <f t="shared" si="89"/>
        <v>9040.7787499999995</v>
      </c>
      <c r="X1025" t="s">
        <v>40</v>
      </c>
      <c r="Y1025" t="s">
        <v>40</v>
      </c>
      <c r="Z1025">
        <v>3093</v>
      </c>
      <c r="AA1025">
        <v>3094</v>
      </c>
      <c r="AB1025" t="s">
        <v>40</v>
      </c>
      <c r="AC1025" t="s">
        <v>40</v>
      </c>
      <c r="AD1025" t="s">
        <v>40</v>
      </c>
      <c r="AE1025" t="s">
        <v>40</v>
      </c>
      <c r="AF1025">
        <v>141</v>
      </c>
      <c r="AH1025">
        <v>2022</v>
      </c>
    </row>
    <row r="1026" spans="1:34" x14ac:dyDescent="0.25">
      <c r="A1026" t="s">
        <v>59</v>
      </c>
      <c r="B1026" t="s">
        <v>1100</v>
      </c>
      <c r="C1026" t="s">
        <v>1258</v>
      </c>
      <c r="D1026" t="s">
        <v>1263</v>
      </c>
      <c r="E1026" t="s">
        <v>60</v>
      </c>
      <c r="G1026" t="s">
        <v>51</v>
      </c>
      <c r="H1026" t="s">
        <v>1346</v>
      </c>
      <c r="I1026" t="s">
        <v>1347</v>
      </c>
      <c r="J1026">
        <v>1</v>
      </c>
      <c r="K1026">
        <v>0.5</v>
      </c>
      <c r="L1026" t="s">
        <v>62</v>
      </c>
      <c r="M1026" t="s">
        <v>63</v>
      </c>
      <c r="N1026">
        <v>4</v>
      </c>
      <c r="O1026">
        <v>12</v>
      </c>
      <c r="P1026">
        <v>7.5</v>
      </c>
      <c r="Q1026" s="20">
        <f>72.55-0.22377</f>
        <v>72.326229999999995</v>
      </c>
      <c r="R1026">
        <f t="shared" si="85"/>
        <v>1.5</v>
      </c>
      <c r="S1026">
        <f t="shared" si="86"/>
        <v>108.48934499999999</v>
      </c>
      <c r="T1026">
        <v>0</v>
      </c>
      <c r="U1026">
        <f t="shared" si="87"/>
        <v>108.48934499999999</v>
      </c>
      <c r="V1026">
        <f t="shared" si="88"/>
        <v>108489.34499999999</v>
      </c>
      <c r="W1026">
        <f t="shared" si="89"/>
        <v>9040.7787499999995</v>
      </c>
      <c r="X1026" t="s">
        <v>40</v>
      </c>
      <c r="Y1026" t="s">
        <v>40</v>
      </c>
      <c r="Z1026">
        <v>3093</v>
      </c>
      <c r="AA1026">
        <v>3094</v>
      </c>
      <c r="AB1026" t="s">
        <v>40</v>
      </c>
      <c r="AC1026" t="s">
        <v>40</v>
      </c>
      <c r="AD1026" t="s">
        <v>40</v>
      </c>
      <c r="AE1026" t="s">
        <v>40</v>
      </c>
      <c r="AF1026">
        <v>141</v>
      </c>
      <c r="AH1026">
        <v>2022</v>
      </c>
    </row>
    <row r="1027" spans="1:34" x14ac:dyDescent="0.25">
      <c r="A1027" t="s">
        <v>59</v>
      </c>
      <c r="B1027" t="s">
        <v>1100</v>
      </c>
      <c r="C1027" t="s">
        <v>1258</v>
      </c>
      <c r="D1027" t="s">
        <v>1263</v>
      </c>
      <c r="E1027" t="s">
        <v>60</v>
      </c>
      <c r="G1027" t="s">
        <v>98</v>
      </c>
      <c r="H1027" t="s">
        <v>1371</v>
      </c>
      <c r="I1027" t="s">
        <v>1372</v>
      </c>
      <c r="J1027">
        <v>1</v>
      </c>
      <c r="K1027">
        <v>0.5</v>
      </c>
      <c r="L1027" t="s">
        <v>62</v>
      </c>
      <c r="M1027" t="s">
        <v>63</v>
      </c>
      <c r="N1027">
        <v>2</v>
      </c>
      <c r="O1027">
        <v>16</v>
      </c>
      <c r="P1027">
        <v>15</v>
      </c>
      <c r="Q1027" s="20">
        <f>79-0.22377</f>
        <v>78.776229999999998</v>
      </c>
      <c r="R1027">
        <f t="shared" si="85"/>
        <v>4</v>
      </c>
      <c r="S1027">
        <f t="shared" si="86"/>
        <v>315.10491999999999</v>
      </c>
      <c r="T1027">
        <v>0</v>
      </c>
      <c r="U1027">
        <f t="shared" si="87"/>
        <v>315.10491999999999</v>
      </c>
      <c r="V1027">
        <f t="shared" si="88"/>
        <v>315104.92</v>
      </c>
      <c r="W1027">
        <f t="shared" si="89"/>
        <v>26258.743333333332</v>
      </c>
      <c r="X1027" t="s">
        <v>1367</v>
      </c>
      <c r="Y1027" t="s">
        <v>1368</v>
      </c>
      <c r="Z1027">
        <v>3093</v>
      </c>
      <c r="AA1027">
        <v>3094</v>
      </c>
      <c r="AB1027" t="s">
        <v>40</v>
      </c>
      <c r="AC1027" t="s">
        <v>40</v>
      </c>
      <c r="AD1027" t="s">
        <v>40</v>
      </c>
      <c r="AE1027" t="s">
        <v>40</v>
      </c>
      <c r="AF1027">
        <v>141</v>
      </c>
      <c r="AH1027">
        <v>2022</v>
      </c>
    </row>
    <row r="1028" spans="1:34" x14ac:dyDescent="0.25">
      <c r="A1028" t="s">
        <v>59</v>
      </c>
      <c r="B1028" t="s">
        <v>1100</v>
      </c>
      <c r="C1028" t="s">
        <v>1258</v>
      </c>
      <c r="D1028" t="s">
        <v>1264</v>
      </c>
      <c r="E1028" t="s">
        <v>60</v>
      </c>
      <c r="G1028" t="s">
        <v>51</v>
      </c>
      <c r="H1028" t="s">
        <v>1265</v>
      </c>
      <c r="I1028" t="s">
        <v>40</v>
      </c>
      <c r="J1028">
        <v>1</v>
      </c>
      <c r="K1028">
        <v>0.5</v>
      </c>
      <c r="L1028" t="s">
        <v>124</v>
      </c>
      <c r="M1028" t="s">
        <v>76</v>
      </c>
      <c r="N1028">
        <v>4</v>
      </c>
      <c r="O1028">
        <v>20</v>
      </c>
      <c r="P1028">
        <v>7.5</v>
      </c>
      <c r="Q1028" s="20">
        <f>64.55-0.22377</f>
        <v>64.326229999999995</v>
      </c>
      <c r="R1028">
        <f t="shared" si="85"/>
        <v>2.5</v>
      </c>
      <c r="S1028">
        <f t="shared" si="86"/>
        <v>160.815575</v>
      </c>
      <c r="T1028">
        <v>0</v>
      </c>
      <c r="U1028">
        <f t="shared" si="87"/>
        <v>160.815575</v>
      </c>
      <c r="V1028">
        <f t="shared" si="88"/>
        <v>160815.57499999998</v>
      </c>
      <c r="W1028">
        <f t="shared" si="89"/>
        <v>13401.297916666665</v>
      </c>
      <c r="X1028" t="s">
        <v>40</v>
      </c>
      <c r="Y1028" t="s">
        <v>40</v>
      </c>
      <c r="Z1028">
        <v>3093</v>
      </c>
      <c r="AA1028">
        <v>3094</v>
      </c>
      <c r="AB1028" t="s">
        <v>40</v>
      </c>
      <c r="AC1028" t="s">
        <v>40</v>
      </c>
      <c r="AD1028" t="s">
        <v>40</v>
      </c>
      <c r="AE1028" t="s">
        <v>40</v>
      </c>
      <c r="AF1028">
        <v>141</v>
      </c>
      <c r="AH1028">
        <v>2022</v>
      </c>
    </row>
    <row r="1029" spans="1:34" x14ac:dyDescent="0.25">
      <c r="A1029" t="s">
        <v>59</v>
      </c>
      <c r="B1029" t="s">
        <v>1100</v>
      </c>
      <c r="C1029" t="s">
        <v>1258</v>
      </c>
      <c r="D1029" t="s">
        <v>1264</v>
      </c>
      <c r="E1029" t="s">
        <v>60</v>
      </c>
      <c r="G1029" t="s">
        <v>51</v>
      </c>
      <c r="H1029" t="s">
        <v>1274</v>
      </c>
      <c r="I1029" t="s">
        <v>1275</v>
      </c>
      <c r="J1029">
        <v>1</v>
      </c>
      <c r="K1029">
        <v>0.5</v>
      </c>
      <c r="L1029" t="s">
        <v>62</v>
      </c>
      <c r="M1029" t="s">
        <v>63</v>
      </c>
      <c r="N1029">
        <v>1</v>
      </c>
      <c r="O1029">
        <v>24</v>
      </c>
      <c r="P1029">
        <v>7.5</v>
      </c>
      <c r="Q1029" s="20">
        <f>69.55-0.22377</f>
        <v>69.326229999999995</v>
      </c>
      <c r="R1029">
        <f t="shared" si="85"/>
        <v>3</v>
      </c>
      <c r="S1029">
        <f t="shared" si="86"/>
        <v>207.97868999999997</v>
      </c>
      <c r="T1029">
        <v>0</v>
      </c>
      <c r="U1029">
        <f t="shared" si="87"/>
        <v>207.97868999999997</v>
      </c>
      <c r="V1029">
        <f t="shared" si="88"/>
        <v>207978.68999999997</v>
      </c>
      <c r="W1029">
        <f t="shared" si="89"/>
        <v>17331.557499999999</v>
      </c>
      <c r="X1029" t="s">
        <v>40</v>
      </c>
      <c r="Y1029" t="s">
        <v>40</v>
      </c>
      <c r="Z1029">
        <v>3093</v>
      </c>
      <c r="AA1029">
        <v>3094</v>
      </c>
      <c r="AB1029" t="s">
        <v>40</v>
      </c>
      <c r="AC1029" t="s">
        <v>40</v>
      </c>
      <c r="AD1029" t="s">
        <v>40</v>
      </c>
      <c r="AE1029" t="s">
        <v>40</v>
      </c>
      <c r="AF1029">
        <v>141</v>
      </c>
      <c r="AH1029">
        <v>2022</v>
      </c>
    </row>
    <row r="1030" spans="1:34" x14ac:dyDescent="0.25">
      <c r="A1030" t="s">
        <v>59</v>
      </c>
      <c r="B1030" t="s">
        <v>1100</v>
      </c>
      <c r="C1030" t="s">
        <v>1258</v>
      </c>
      <c r="D1030" t="s">
        <v>1264</v>
      </c>
      <c r="E1030" t="s">
        <v>60</v>
      </c>
      <c r="G1030" t="s">
        <v>51</v>
      </c>
      <c r="H1030" t="s">
        <v>1276</v>
      </c>
      <c r="I1030" t="s">
        <v>1275</v>
      </c>
      <c r="J1030">
        <v>1</v>
      </c>
      <c r="K1030">
        <v>0.5</v>
      </c>
      <c r="L1030" t="s">
        <v>62</v>
      </c>
      <c r="M1030" t="s">
        <v>63</v>
      </c>
      <c r="N1030">
        <v>1</v>
      </c>
      <c r="O1030">
        <v>8</v>
      </c>
      <c r="P1030">
        <v>7.5</v>
      </c>
      <c r="Q1030" s="20">
        <f>69.55-0.22377</f>
        <v>69.326229999999995</v>
      </c>
      <c r="R1030">
        <f t="shared" si="85"/>
        <v>1</v>
      </c>
      <c r="S1030">
        <f t="shared" si="86"/>
        <v>69.326229999999995</v>
      </c>
      <c r="T1030">
        <v>0</v>
      </c>
      <c r="U1030">
        <f t="shared" si="87"/>
        <v>69.326229999999995</v>
      </c>
      <c r="V1030">
        <f t="shared" si="88"/>
        <v>69326.23</v>
      </c>
      <c r="W1030">
        <f t="shared" si="89"/>
        <v>5777.185833333333</v>
      </c>
      <c r="X1030" t="s">
        <v>40</v>
      </c>
      <c r="Y1030" t="s">
        <v>40</v>
      </c>
      <c r="Z1030">
        <v>3093</v>
      </c>
      <c r="AA1030">
        <v>3094</v>
      </c>
      <c r="AB1030" t="s">
        <v>40</v>
      </c>
      <c r="AC1030" t="s">
        <v>40</v>
      </c>
      <c r="AD1030" t="s">
        <v>40</v>
      </c>
      <c r="AE1030" t="s">
        <v>40</v>
      </c>
      <c r="AF1030">
        <v>141</v>
      </c>
      <c r="AH1030">
        <v>2022</v>
      </c>
    </row>
    <row r="1031" spans="1:34" x14ac:dyDescent="0.25">
      <c r="A1031" t="s">
        <v>59</v>
      </c>
      <c r="B1031" t="s">
        <v>1100</v>
      </c>
      <c r="C1031" t="s">
        <v>1258</v>
      </c>
      <c r="D1031" t="s">
        <v>1264</v>
      </c>
      <c r="E1031" t="s">
        <v>60</v>
      </c>
      <c r="G1031" t="s">
        <v>51</v>
      </c>
      <c r="H1031" t="s">
        <v>1274</v>
      </c>
      <c r="I1031" t="s">
        <v>1275</v>
      </c>
      <c r="J1031">
        <v>1</v>
      </c>
      <c r="K1031">
        <v>0.5</v>
      </c>
      <c r="L1031" t="s">
        <v>62</v>
      </c>
      <c r="M1031" t="s">
        <v>76</v>
      </c>
      <c r="N1031">
        <v>2</v>
      </c>
      <c r="O1031">
        <v>20</v>
      </c>
      <c r="P1031">
        <v>7.5</v>
      </c>
      <c r="Q1031" s="20">
        <f>69.55-0.22377</f>
        <v>69.326229999999995</v>
      </c>
      <c r="R1031">
        <f t="shared" si="85"/>
        <v>2.5</v>
      </c>
      <c r="S1031">
        <f t="shared" si="86"/>
        <v>173.315575</v>
      </c>
      <c r="T1031">
        <v>0</v>
      </c>
      <c r="U1031">
        <f t="shared" si="87"/>
        <v>173.315575</v>
      </c>
      <c r="V1031">
        <f t="shared" si="88"/>
        <v>173315.57499999998</v>
      </c>
      <c r="W1031">
        <f t="shared" si="89"/>
        <v>14442.964583333332</v>
      </c>
      <c r="X1031" t="s">
        <v>40</v>
      </c>
      <c r="Y1031" t="s">
        <v>40</v>
      </c>
      <c r="Z1031">
        <v>3093</v>
      </c>
      <c r="AA1031">
        <v>3094</v>
      </c>
      <c r="AB1031" t="s">
        <v>40</v>
      </c>
      <c r="AC1031" t="s">
        <v>40</v>
      </c>
      <c r="AD1031" t="s">
        <v>40</v>
      </c>
      <c r="AE1031" t="s">
        <v>40</v>
      </c>
      <c r="AF1031">
        <v>141</v>
      </c>
      <c r="AH1031">
        <v>2022</v>
      </c>
    </row>
    <row r="1032" spans="1:34" x14ac:dyDescent="0.25">
      <c r="A1032" t="s">
        <v>59</v>
      </c>
      <c r="B1032" t="s">
        <v>1100</v>
      </c>
      <c r="C1032" t="s">
        <v>1258</v>
      </c>
      <c r="D1032" t="s">
        <v>1264</v>
      </c>
      <c r="E1032" t="s">
        <v>60</v>
      </c>
      <c r="G1032" t="s">
        <v>51</v>
      </c>
      <c r="H1032" t="s">
        <v>1276</v>
      </c>
      <c r="I1032" t="s">
        <v>1275</v>
      </c>
      <c r="J1032">
        <v>1</v>
      </c>
      <c r="K1032">
        <v>0.5</v>
      </c>
      <c r="L1032" t="s">
        <v>62</v>
      </c>
      <c r="M1032" t="s">
        <v>76</v>
      </c>
      <c r="N1032">
        <v>2</v>
      </c>
      <c r="O1032">
        <v>6</v>
      </c>
      <c r="P1032">
        <v>7.5</v>
      </c>
      <c r="Q1032" s="20">
        <f>69.55-0.22377</f>
        <v>69.326229999999995</v>
      </c>
      <c r="R1032">
        <f t="shared" si="85"/>
        <v>0.75</v>
      </c>
      <c r="S1032">
        <f t="shared" si="86"/>
        <v>51.994672499999993</v>
      </c>
      <c r="T1032">
        <v>0</v>
      </c>
      <c r="U1032">
        <f t="shared" si="87"/>
        <v>51.994672499999993</v>
      </c>
      <c r="V1032">
        <f t="shared" si="88"/>
        <v>51994.672499999993</v>
      </c>
      <c r="W1032">
        <f t="shared" si="89"/>
        <v>4332.8893749999997</v>
      </c>
      <c r="X1032" t="s">
        <v>40</v>
      </c>
      <c r="Y1032" t="s">
        <v>40</v>
      </c>
      <c r="Z1032">
        <v>3093</v>
      </c>
      <c r="AA1032">
        <v>3094</v>
      </c>
      <c r="AB1032" t="s">
        <v>40</v>
      </c>
      <c r="AC1032" t="s">
        <v>40</v>
      </c>
      <c r="AD1032" t="s">
        <v>40</v>
      </c>
      <c r="AE1032" t="s">
        <v>40</v>
      </c>
      <c r="AF1032">
        <v>141</v>
      </c>
      <c r="AH1032">
        <v>2022</v>
      </c>
    </row>
    <row r="1033" spans="1:34" x14ac:dyDescent="0.25">
      <c r="A1033" t="s">
        <v>59</v>
      </c>
      <c r="B1033" t="s">
        <v>1100</v>
      </c>
      <c r="C1033" t="s">
        <v>1258</v>
      </c>
      <c r="D1033" t="s">
        <v>1264</v>
      </c>
      <c r="E1033" t="s">
        <v>60</v>
      </c>
      <c r="G1033" t="s">
        <v>51</v>
      </c>
      <c r="H1033" t="s">
        <v>1277</v>
      </c>
      <c r="I1033" t="s">
        <v>1278</v>
      </c>
      <c r="J1033">
        <v>1</v>
      </c>
      <c r="K1033">
        <v>0.5</v>
      </c>
      <c r="L1033" t="s">
        <v>62</v>
      </c>
      <c r="M1033" t="s">
        <v>76</v>
      </c>
      <c r="N1033">
        <v>4</v>
      </c>
      <c r="O1033">
        <v>5</v>
      </c>
      <c r="P1033">
        <v>7.5</v>
      </c>
      <c r="Q1033" s="20">
        <f>69.55-0.22377</f>
        <v>69.326229999999995</v>
      </c>
      <c r="R1033">
        <f t="shared" si="85"/>
        <v>0.625</v>
      </c>
      <c r="S1033">
        <f t="shared" si="86"/>
        <v>43.328893749999999</v>
      </c>
      <c r="T1033">
        <v>0</v>
      </c>
      <c r="U1033">
        <f t="shared" si="87"/>
        <v>43.328893749999999</v>
      </c>
      <c r="V1033">
        <f t="shared" si="88"/>
        <v>43328.893749999996</v>
      </c>
      <c r="W1033">
        <f t="shared" si="89"/>
        <v>3610.7411458333331</v>
      </c>
      <c r="X1033" t="s">
        <v>40</v>
      </c>
      <c r="Y1033" t="s">
        <v>40</v>
      </c>
      <c r="Z1033">
        <v>3093</v>
      </c>
      <c r="AA1033">
        <v>3094</v>
      </c>
      <c r="AB1033" t="s">
        <v>40</v>
      </c>
      <c r="AC1033" t="s">
        <v>40</v>
      </c>
      <c r="AD1033" t="s">
        <v>40</v>
      </c>
      <c r="AE1033" t="s">
        <v>40</v>
      </c>
      <c r="AF1033">
        <v>141</v>
      </c>
      <c r="AH1033">
        <v>2022</v>
      </c>
    </row>
    <row r="1034" spans="1:34" x14ac:dyDescent="0.25">
      <c r="A1034" t="s">
        <v>59</v>
      </c>
      <c r="B1034" t="s">
        <v>1100</v>
      </c>
      <c r="C1034" t="s">
        <v>1258</v>
      </c>
      <c r="D1034" t="s">
        <v>1264</v>
      </c>
      <c r="E1034" t="s">
        <v>60</v>
      </c>
      <c r="G1034" t="s">
        <v>51</v>
      </c>
      <c r="H1034" t="s">
        <v>1306</v>
      </c>
      <c r="I1034" t="s">
        <v>1307</v>
      </c>
      <c r="J1034">
        <v>1</v>
      </c>
      <c r="K1034">
        <v>0.5</v>
      </c>
      <c r="L1034" t="s">
        <v>62</v>
      </c>
      <c r="M1034" t="s">
        <v>76</v>
      </c>
      <c r="N1034">
        <v>2</v>
      </c>
      <c r="O1034">
        <v>20</v>
      </c>
      <c r="P1034">
        <v>7.5</v>
      </c>
      <c r="Q1034" s="20">
        <f>71.55-0.22377</f>
        <v>71.326229999999995</v>
      </c>
      <c r="R1034">
        <f t="shared" si="85"/>
        <v>2.5</v>
      </c>
      <c r="S1034">
        <f t="shared" si="86"/>
        <v>178.315575</v>
      </c>
      <c r="T1034">
        <v>0</v>
      </c>
      <c r="U1034">
        <f t="shared" si="87"/>
        <v>178.315575</v>
      </c>
      <c r="V1034">
        <f t="shared" si="88"/>
        <v>178315.57499999998</v>
      </c>
      <c r="W1034">
        <f t="shared" si="89"/>
        <v>14859.631249999999</v>
      </c>
      <c r="X1034" t="s">
        <v>40</v>
      </c>
      <c r="Y1034" t="s">
        <v>40</v>
      </c>
      <c r="Z1034">
        <v>3093</v>
      </c>
      <c r="AA1034">
        <v>3094</v>
      </c>
      <c r="AB1034" t="s">
        <v>40</v>
      </c>
      <c r="AC1034" t="s">
        <v>40</v>
      </c>
      <c r="AD1034" t="s">
        <v>40</v>
      </c>
      <c r="AE1034" t="s">
        <v>40</v>
      </c>
      <c r="AF1034">
        <v>141</v>
      </c>
      <c r="AH1034">
        <v>2022</v>
      </c>
    </row>
    <row r="1035" spans="1:34" x14ac:dyDescent="0.25">
      <c r="A1035" t="s">
        <v>59</v>
      </c>
      <c r="B1035" t="s">
        <v>1100</v>
      </c>
      <c r="C1035" t="s">
        <v>1258</v>
      </c>
      <c r="D1035" t="s">
        <v>1264</v>
      </c>
      <c r="E1035" t="s">
        <v>60</v>
      </c>
      <c r="G1035" t="s">
        <v>51</v>
      </c>
      <c r="H1035" t="s">
        <v>1308</v>
      </c>
      <c r="I1035" t="s">
        <v>1309</v>
      </c>
      <c r="J1035">
        <v>1</v>
      </c>
      <c r="K1035">
        <v>0.5</v>
      </c>
      <c r="L1035" t="s">
        <v>62</v>
      </c>
      <c r="M1035" t="s">
        <v>76</v>
      </c>
      <c r="N1035">
        <v>2</v>
      </c>
      <c r="O1035">
        <v>6</v>
      </c>
      <c r="P1035">
        <v>7.5</v>
      </c>
      <c r="Q1035" s="20">
        <f>71.55-0.22377</f>
        <v>71.326229999999995</v>
      </c>
      <c r="R1035">
        <f t="shared" si="85"/>
        <v>0.75</v>
      </c>
      <c r="S1035">
        <f t="shared" si="86"/>
        <v>53.494672499999993</v>
      </c>
      <c r="T1035">
        <v>0</v>
      </c>
      <c r="U1035">
        <f t="shared" si="87"/>
        <v>53.494672499999993</v>
      </c>
      <c r="V1035">
        <f t="shared" si="88"/>
        <v>53494.672499999993</v>
      </c>
      <c r="W1035">
        <f t="shared" si="89"/>
        <v>4457.8893749999997</v>
      </c>
      <c r="X1035" t="s">
        <v>40</v>
      </c>
      <c r="Y1035" t="s">
        <v>40</v>
      </c>
      <c r="Z1035">
        <v>3093</v>
      </c>
      <c r="AA1035">
        <v>3094</v>
      </c>
      <c r="AB1035" t="s">
        <v>40</v>
      </c>
      <c r="AC1035" t="s">
        <v>40</v>
      </c>
      <c r="AD1035" t="s">
        <v>40</v>
      </c>
      <c r="AE1035" t="s">
        <v>40</v>
      </c>
      <c r="AF1035">
        <v>141</v>
      </c>
      <c r="AH1035">
        <v>2022</v>
      </c>
    </row>
    <row r="1036" spans="1:34" x14ac:dyDescent="0.25">
      <c r="A1036" t="s">
        <v>59</v>
      </c>
      <c r="B1036" t="s">
        <v>1100</v>
      </c>
      <c r="C1036" t="s">
        <v>1258</v>
      </c>
      <c r="D1036" t="s">
        <v>1264</v>
      </c>
      <c r="E1036" t="s">
        <v>60</v>
      </c>
      <c r="G1036" t="s">
        <v>51</v>
      </c>
      <c r="H1036" t="s">
        <v>1310</v>
      </c>
      <c r="I1036" t="s">
        <v>1311</v>
      </c>
      <c r="J1036">
        <v>1</v>
      </c>
      <c r="K1036">
        <v>0.5</v>
      </c>
      <c r="L1036" t="s">
        <v>62</v>
      </c>
      <c r="M1036" t="s">
        <v>63</v>
      </c>
      <c r="N1036">
        <v>3</v>
      </c>
      <c r="O1036">
        <v>20</v>
      </c>
      <c r="P1036">
        <v>7.5</v>
      </c>
      <c r="Q1036" s="20">
        <f>71.55-0.22377</f>
        <v>71.326229999999995</v>
      </c>
      <c r="R1036">
        <f t="shared" ref="R1036:R1099" si="93">O1036*P1036/60*J1036</f>
        <v>2.5</v>
      </c>
      <c r="S1036">
        <f t="shared" ref="S1036:S1099" si="94">Q1036*R1036</f>
        <v>178.315575</v>
      </c>
      <c r="T1036">
        <v>0</v>
      </c>
      <c r="U1036">
        <f t="shared" ref="U1036:U1099" si="95">S1036+T1036</f>
        <v>178.315575</v>
      </c>
      <c r="V1036">
        <f t="shared" ref="V1036:V1099" si="96">U1036*1000</f>
        <v>178315.57499999998</v>
      </c>
      <c r="W1036">
        <f t="shared" ref="W1036:W1099" si="97">V1036/12</f>
        <v>14859.631249999999</v>
      </c>
      <c r="X1036" t="s">
        <v>40</v>
      </c>
      <c r="Y1036" t="s">
        <v>40</v>
      </c>
      <c r="Z1036">
        <v>3093</v>
      </c>
      <c r="AA1036">
        <v>3094</v>
      </c>
      <c r="AB1036" t="s">
        <v>40</v>
      </c>
      <c r="AC1036" t="s">
        <v>40</v>
      </c>
      <c r="AD1036" t="s">
        <v>40</v>
      </c>
      <c r="AE1036" t="s">
        <v>40</v>
      </c>
      <c r="AF1036">
        <v>141</v>
      </c>
      <c r="AH1036">
        <v>2022</v>
      </c>
    </row>
    <row r="1037" spans="1:34" x14ac:dyDescent="0.25">
      <c r="A1037" t="s">
        <v>59</v>
      </c>
      <c r="B1037" t="s">
        <v>1100</v>
      </c>
      <c r="C1037" t="s">
        <v>1258</v>
      </c>
      <c r="D1037" t="s">
        <v>1264</v>
      </c>
      <c r="E1037" t="s">
        <v>60</v>
      </c>
      <c r="G1037" t="s">
        <v>51</v>
      </c>
      <c r="H1037" t="s">
        <v>1308</v>
      </c>
      <c r="I1037" t="s">
        <v>1309</v>
      </c>
      <c r="J1037">
        <v>1</v>
      </c>
      <c r="K1037">
        <v>0.5</v>
      </c>
      <c r="L1037" t="s">
        <v>62</v>
      </c>
      <c r="M1037" t="s">
        <v>63</v>
      </c>
      <c r="N1037">
        <v>3</v>
      </c>
      <c r="O1037">
        <v>5</v>
      </c>
      <c r="P1037">
        <v>7.5</v>
      </c>
      <c r="Q1037" s="20">
        <f>71.55-0.22377</f>
        <v>71.326229999999995</v>
      </c>
      <c r="R1037">
        <f t="shared" si="93"/>
        <v>0.625</v>
      </c>
      <c r="S1037">
        <f t="shared" si="94"/>
        <v>44.578893749999999</v>
      </c>
      <c r="T1037">
        <v>0</v>
      </c>
      <c r="U1037">
        <f t="shared" si="95"/>
        <v>44.578893749999999</v>
      </c>
      <c r="V1037">
        <f t="shared" si="96"/>
        <v>44578.893749999996</v>
      </c>
      <c r="W1037">
        <f t="shared" si="97"/>
        <v>3714.9078124999996</v>
      </c>
      <c r="X1037" t="s">
        <v>40</v>
      </c>
      <c r="Y1037" t="s">
        <v>40</v>
      </c>
      <c r="Z1037">
        <v>3093</v>
      </c>
      <c r="AA1037">
        <v>3094</v>
      </c>
      <c r="AB1037" t="s">
        <v>40</v>
      </c>
      <c r="AC1037" t="s">
        <v>40</v>
      </c>
      <c r="AD1037" t="s">
        <v>40</v>
      </c>
      <c r="AE1037" t="s">
        <v>40</v>
      </c>
      <c r="AF1037">
        <v>141</v>
      </c>
      <c r="AH1037">
        <v>2022</v>
      </c>
    </row>
    <row r="1038" spans="1:34" x14ac:dyDescent="0.25">
      <c r="A1038" t="s">
        <v>59</v>
      </c>
      <c r="B1038" t="s">
        <v>1100</v>
      </c>
      <c r="C1038" t="s">
        <v>1258</v>
      </c>
      <c r="D1038" t="s">
        <v>1264</v>
      </c>
      <c r="E1038" t="s">
        <v>60</v>
      </c>
      <c r="G1038" t="s">
        <v>51</v>
      </c>
      <c r="H1038" t="s">
        <v>1348</v>
      </c>
      <c r="I1038" t="s">
        <v>1317</v>
      </c>
      <c r="J1038">
        <v>1</v>
      </c>
      <c r="K1038">
        <v>0.5</v>
      </c>
      <c r="L1038" t="s">
        <v>62</v>
      </c>
      <c r="M1038" t="s">
        <v>63</v>
      </c>
      <c r="N1038">
        <v>1</v>
      </c>
      <c r="O1038">
        <v>24</v>
      </c>
      <c r="P1038">
        <v>7.5</v>
      </c>
      <c r="Q1038" s="20">
        <f t="shared" ref="Q1038:Q1043" si="98">72.55-0.22377</f>
        <v>72.326229999999995</v>
      </c>
      <c r="R1038">
        <f t="shared" si="93"/>
        <v>3</v>
      </c>
      <c r="S1038">
        <f t="shared" si="94"/>
        <v>216.97868999999997</v>
      </c>
      <c r="T1038">
        <v>0</v>
      </c>
      <c r="U1038">
        <f t="shared" si="95"/>
        <v>216.97868999999997</v>
      </c>
      <c r="V1038">
        <f t="shared" si="96"/>
        <v>216978.68999999997</v>
      </c>
      <c r="W1038">
        <f t="shared" si="97"/>
        <v>18081.557499999999</v>
      </c>
      <c r="X1038" t="s">
        <v>40</v>
      </c>
      <c r="Y1038" t="s">
        <v>40</v>
      </c>
      <c r="Z1038">
        <v>3093</v>
      </c>
      <c r="AA1038">
        <v>3094</v>
      </c>
      <c r="AB1038" t="s">
        <v>40</v>
      </c>
      <c r="AC1038" t="s">
        <v>40</v>
      </c>
      <c r="AD1038" t="s">
        <v>40</v>
      </c>
      <c r="AE1038" t="s">
        <v>40</v>
      </c>
      <c r="AF1038">
        <v>141</v>
      </c>
      <c r="AH1038">
        <v>2022</v>
      </c>
    </row>
    <row r="1039" spans="1:34" x14ac:dyDescent="0.25">
      <c r="A1039" t="s">
        <v>59</v>
      </c>
      <c r="B1039" t="s">
        <v>1100</v>
      </c>
      <c r="C1039" t="s">
        <v>1258</v>
      </c>
      <c r="D1039" t="s">
        <v>1264</v>
      </c>
      <c r="E1039" t="s">
        <v>60</v>
      </c>
      <c r="G1039" t="s">
        <v>51</v>
      </c>
      <c r="H1039" t="s">
        <v>1349</v>
      </c>
      <c r="I1039" t="s">
        <v>1317</v>
      </c>
      <c r="J1039">
        <v>1</v>
      </c>
      <c r="K1039">
        <v>0.5</v>
      </c>
      <c r="L1039" t="s">
        <v>62</v>
      </c>
      <c r="M1039" t="s">
        <v>63</v>
      </c>
      <c r="N1039">
        <v>1</v>
      </c>
      <c r="O1039">
        <v>8</v>
      </c>
      <c r="P1039">
        <v>7.5</v>
      </c>
      <c r="Q1039" s="20">
        <f t="shared" si="98"/>
        <v>72.326229999999995</v>
      </c>
      <c r="R1039">
        <f t="shared" si="93"/>
        <v>1</v>
      </c>
      <c r="S1039">
        <f t="shared" si="94"/>
        <v>72.326229999999995</v>
      </c>
      <c r="T1039">
        <v>0</v>
      </c>
      <c r="U1039">
        <f t="shared" si="95"/>
        <v>72.326229999999995</v>
      </c>
      <c r="V1039">
        <f t="shared" si="96"/>
        <v>72326.23</v>
      </c>
      <c r="W1039">
        <f t="shared" si="97"/>
        <v>6027.185833333333</v>
      </c>
      <c r="X1039" t="s">
        <v>40</v>
      </c>
      <c r="Y1039" t="s">
        <v>40</v>
      </c>
      <c r="Z1039">
        <v>3093</v>
      </c>
      <c r="AA1039">
        <v>3094</v>
      </c>
      <c r="AB1039" t="s">
        <v>40</v>
      </c>
      <c r="AC1039" t="s">
        <v>40</v>
      </c>
      <c r="AD1039" t="s">
        <v>40</v>
      </c>
      <c r="AE1039" t="s">
        <v>40</v>
      </c>
      <c r="AF1039">
        <v>141</v>
      </c>
      <c r="AH1039">
        <v>2022</v>
      </c>
    </row>
    <row r="1040" spans="1:34" x14ac:dyDescent="0.25">
      <c r="A1040" t="s">
        <v>59</v>
      </c>
      <c r="B1040" t="s">
        <v>1100</v>
      </c>
      <c r="C1040" t="s">
        <v>1258</v>
      </c>
      <c r="D1040" t="s">
        <v>1264</v>
      </c>
      <c r="E1040" t="s">
        <v>60</v>
      </c>
      <c r="G1040" t="s">
        <v>51</v>
      </c>
      <c r="H1040" t="s">
        <v>1350</v>
      </c>
      <c r="I1040" t="s">
        <v>1351</v>
      </c>
      <c r="J1040">
        <v>1</v>
      </c>
      <c r="K1040">
        <v>0.5</v>
      </c>
      <c r="L1040" t="s">
        <v>62</v>
      </c>
      <c r="M1040" t="s">
        <v>63</v>
      </c>
      <c r="N1040">
        <v>3</v>
      </c>
      <c r="O1040">
        <v>5</v>
      </c>
      <c r="P1040">
        <v>7.5</v>
      </c>
      <c r="Q1040" s="20">
        <f t="shared" si="98"/>
        <v>72.326229999999995</v>
      </c>
      <c r="R1040">
        <f t="shared" si="93"/>
        <v>0.625</v>
      </c>
      <c r="S1040">
        <f t="shared" si="94"/>
        <v>45.203893749999999</v>
      </c>
      <c r="T1040">
        <v>0</v>
      </c>
      <c r="U1040">
        <f t="shared" si="95"/>
        <v>45.203893749999999</v>
      </c>
      <c r="V1040">
        <f t="shared" si="96"/>
        <v>45203.893749999996</v>
      </c>
      <c r="W1040">
        <f t="shared" si="97"/>
        <v>3766.9911458333331</v>
      </c>
      <c r="X1040" t="s">
        <v>40</v>
      </c>
      <c r="Y1040" t="s">
        <v>40</v>
      </c>
      <c r="Z1040">
        <v>3093</v>
      </c>
      <c r="AA1040">
        <v>3094</v>
      </c>
      <c r="AB1040" t="s">
        <v>40</v>
      </c>
      <c r="AC1040" t="s">
        <v>40</v>
      </c>
      <c r="AD1040" t="s">
        <v>40</v>
      </c>
      <c r="AE1040" t="s">
        <v>40</v>
      </c>
      <c r="AF1040">
        <v>141</v>
      </c>
      <c r="AH1040">
        <v>2022</v>
      </c>
    </row>
    <row r="1041" spans="1:34" x14ac:dyDescent="0.25">
      <c r="A1041" t="s">
        <v>59</v>
      </c>
      <c r="B1041" t="s">
        <v>1100</v>
      </c>
      <c r="C1041" t="s">
        <v>1258</v>
      </c>
      <c r="D1041" t="s">
        <v>1264</v>
      </c>
      <c r="E1041" t="s">
        <v>60</v>
      </c>
      <c r="G1041" t="s">
        <v>51</v>
      </c>
      <c r="H1041" t="s">
        <v>1352</v>
      </c>
      <c r="I1041" t="s">
        <v>1351</v>
      </c>
      <c r="J1041">
        <v>1</v>
      </c>
      <c r="K1041">
        <v>0.5</v>
      </c>
      <c r="L1041" t="s">
        <v>62</v>
      </c>
      <c r="M1041" t="s">
        <v>63</v>
      </c>
      <c r="N1041">
        <v>3</v>
      </c>
      <c r="O1041">
        <v>20</v>
      </c>
      <c r="P1041">
        <v>7.5</v>
      </c>
      <c r="Q1041" s="20">
        <f t="shared" si="98"/>
        <v>72.326229999999995</v>
      </c>
      <c r="R1041">
        <f t="shared" si="93"/>
        <v>2.5</v>
      </c>
      <c r="S1041">
        <f t="shared" si="94"/>
        <v>180.815575</v>
      </c>
      <c r="T1041">
        <v>0</v>
      </c>
      <c r="U1041">
        <f t="shared" si="95"/>
        <v>180.815575</v>
      </c>
      <c r="V1041">
        <f t="shared" si="96"/>
        <v>180815.57499999998</v>
      </c>
      <c r="W1041">
        <f t="shared" si="97"/>
        <v>15067.964583333332</v>
      </c>
      <c r="X1041" t="s">
        <v>40</v>
      </c>
      <c r="Y1041" t="s">
        <v>40</v>
      </c>
      <c r="Z1041">
        <v>3093</v>
      </c>
      <c r="AA1041">
        <v>3094</v>
      </c>
      <c r="AB1041" t="s">
        <v>40</v>
      </c>
      <c r="AC1041" t="s">
        <v>40</v>
      </c>
      <c r="AD1041" t="s">
        <v>40</v>
      </c>
      <c r="AE1041" t="s">
        <v>40</v>
      </c>
      <c r="AF1041">
        <v>141</v>
      </c>
      <c r="AH1041">
        <v>2022</v>
      </c>
    </row>
    <row r="1042" spans="1:34" x14ac:dyDescent="0.25">
      <c r="A1042" t="s">
        <v>59</v>
      </c>
      <c r="B1042" t="s">
        <v>1100</v>
      </c>
      <c r="C1042" t="s">
        <v>1258</v>
      </c>
      <c r="D1042" t="s">
        <v>1264</v>
      </c>
      <c r="E1042" t="s">
        <v>60</v>
      </c>
      <c r="G1042" t="s">
        <v>51</v>
      </c>
      <c r="H1042" t="s">
        <v>1352</v>
      </c>
      <c r="I1042" t="s">
        <v>1351</v>
      </c>
      <c r="J1042">
        <v>1</v>
      </c>
      <c r="K1042">
        <v>0.5</v>
      </c>
      <c r="L1042" t="s">
        <v>62</v>
      </c>
      <c r="M1042" t="s">
        <v>76</v>
      </c>
      <c r="N1042">
        <v>4</v>
      </c>
      <c r="O1042">
        <v>20</v>
      </c>
      <c r="P1042">
        <v>7.5</v>
      </c>
      <c r="Q1042" s="20">
        <f t="shared" si="98"/>
        <v>72.326229999999995</v>
      </c>
      <c r="R1042">
        <f t="shared" si="93"/>
        <v>2.5</v>
      </c>
      <c r="S1042">
        <f t="shared" si="94"/>
        <v>180.815575</v>
      </c>
      <c r="T1042">
        <v>0</v>
      </c>
      <c r="U1042">
        <f t="shared" si="95"/>
        <v>180.815575</v>
      </c>
      <c r="V1042">
        <f t="shared" si="96"/>
        <v>180815.57499999998</v>
      </c>
      <c r="W1042">
        <f t="shared" si="97"/>
        <v>15067.964583333332</v>
      </c>
      <c r="X1042" t="s">
        <v>40</v>
      </c>
      <c r="Y1042" t="s">
        <v>40</v>
      </c>
      <c r="Z1042">
        <v>3093</v>
      </c>
      <c r="AA1042">
        <v>3094</v>
      </c>
      <c r="AB1042" t="s">
        <v>40</v>
      </c>
      <c r="AC1042" t="s">
        <v>40</v>
      </c>
      <c r="AD1042" t="s">
        <v>40</v>
      </c>
      <c r="AE1042" t="s">
        <v>40</v>
      </c>
      <c r="AF1042">
        <v>141</v>
      </c>
      <c r="AH1042">
        <v>2022</v>
      </c>
    </row>
    <row r="1043" spans="1:34" x14ac:dyDescent="0.25">
      <c r="A1043" t="s">
        <v>59</v>
      </c>
      <c r="B1043" t="s">
        <v>1100</v>
      </c>
      <c r="C1043" t="s">
        <v>1258</v>
      </c>
      <c r="D1043" t="s">
        <v>1264</v>
      </c>
      <c r="E1043" t="s">
        <v>60</v>
      </c>
      <c r="G1043" t="s">
        <v>51</v>
      </c>
      <c r="H1043" t="s">
        <v>1353</v>
      </c>
      <c r="I1043" t="s">
        <v>1351</v>
      </c>
      <c r="J1043">
        <v>1</v>
      </c>
      <c r="K1043">
        <v>0.5</v>
      </c>
      <c r="L1043" t="s">
        <v>62</v>
      </c>
      <c r="M1043" t="s">
        <v>76</v>
      </c>
      <c r="N1043">
        <v>4</v>
      </c>
      <c r="O1043">
        <v>5</v>
      </c>
      <c r="P1043">
        <v>7.5</v>
      </c>
      <c r="Q1043" s="20">
        <f t="shared" si="98"/>
        <v>72.326229999999995</v>
      </c>
      <c r="R1043">
        <f t="shared" si="93"/>
        <v>0.625</v>
      </c>
      <c r="S1043">
        <f t="shared" si="94"/>
        <v>45.203893749999999</v>
      </c>
      <c r="T1043">
        <v>0</v>
      </c>
      <c r="U1043">
        <f t="shared" si="95"/>
        <v>45.203893749999999</v>
      </c>
      <c r="V1043">
        <f t="shared" si="96"/>
        <v>45203.893749999996</v>
      </c>
      <c r="W1043">
        <f t="shared" si="97"/>
        <v>3766.9911458333331</v>
      </c>
      <c r="X1043" t="s">
        <v>40</v>
      </c>
      <c r="Y1043" t="s">
        <v>40</v>
      </c>
      <c r="Z1043">
        <v>3093</v>
      </c>
      <c r="AA1043">
        <v>3094</v>
      </c>
      <c r="AB1043" t="s">
        <v>40</v>
      </c>
      <c r="AC1043" t="s">
        <v>40</v>
      </c>
      <c r="AD1043" t="s">
        <v>40</v>
      </c>
      <c r="AE1043" t="s">
        <v>40</v>
      </c>
      <c r="AF1043">
        <v>141</v>
      </c>
      <c r="AH1043">
        <v>2022</v>
      </c>
    </row>
    <row r="1044" spans="1:34" x14ac:dyDescent="0.25">
      <c r="A1044" t="s">
        <v>59</v>
      </c>
      <c r="B1044" t="s">
        <v>1100</v>
      </c>
      <c r="C1044" t="s">
        <v>1258</v>
      </c>
      <c r="D1044" t="s">
        <v>1385</v>
      </c>
      <c r="E1044" t="s">
        <v>60</v>
      </c>
      <c r="G1044" t="s">
        <v>98</v>
      </c>
      <c r="H1044" t="s">
        <v>1386</v>
      </c>
      <c r="I1044" t="s">
        <v>1387</v>
      </c>
      <c r="J1044">
        <v>1</v>
      </c>
      <c r="K1044">
        <v>1</v>
      </c>
      <c r="L1044" t="s">
        <v>62</v>
      </c>
      <c r="M1044" t="s">
        <v>63</v>
      </c>
      <c r="N1044">
        <v>1</v>
      </c>
      <c r="O1044">
        <v>24</v>
      </c>
      <c r="P1044">
        <v>15</v>
      </c>
      <c r="Q1044" s="20">
        <f t="shared" ref="Q1044:Q1049" si="99">81-0.22377</f>
        <v>80.776229999999998</v>
      </c>
      <c r="R1044">
        <f t="shared" si="93"/>
        <v>6</v>
      </c>
      <c r="S1044">
        <f t="shared" si="94"/>
        <v>484.65737999999999</v>
      </c>
      <c r="U1044">
        <f t="shared" si="95"/>
        <v>484.65737999999999</v>
      </c>
      <c r="V1044">
        <f t="shared" si="96"/>
        <v>484657.38</v>
      </c>
      <c r="W1044">
        <f t="shared" si="97"/>
        <v>40388.114999999998</v>
      </c>
      <c r="X1044" t="s">
        <v>1367</v>
      </c>
      <c r="Y1044" t="s">
        <v>1368</v>
      </c>
      <c r="Z1044">
        <v>3093</v>
      </c>
      <c r="AA1044">
        <v>3094</v>
      </c>
      <c r="AF1044">
        <v>141</v>
      </c>
      <c r="AH1044">
        <v>2022</v>
      </c>
    </row>
    <row r="1045" spans="1:34" x14ac:dyDescent="0.25">
      <c r="A1045" t="s">
        <v>59</v>
      </c>
      <c r="B1045" t="s">
        <v>1100</v>
      </c>
      <c r="C1045" t="s">
        <v>1258</v>
      </c>
      <c r="D1045" t="s">
        <v>1385</v>
      </c>
      <c r="E1045" t="s">
        <v>60</v>
      </c>
      <c r="G1045" t="s">
        <v>98</v>
      </c>
      <c r="H1045" t="s">
        <v>1386</v>
      </c>
      <c r="I1045" t="s">
        <v>1387</v>
      </c>
      <c r="J1045">
        <v>1</v>
      </c>
      <c r="K1045">
        <v>1</v>
      </c>
      <c r="L1045" t="s">
        <v>62</v>
      </c>
      <c r="M1045" t="s">
        <v>76</v>
      </c>
      <c r="N1045">
        <v>1</v>
      </c>
      <c r="O1045">
        <v>24</v>
      </c>
      <c r="P1045">
        <v>15</v>
      </c>
      <c r="Q1045" s="20">
        <f t="shared" si="99"/>
        <v>80.776229999999998</v>
      </c>
      <c r="R1045">
        <f t="shared" si="93"/>
        <v>6</v>
      </c>
      <c r="S1045">
        <f t="shared" si="94"/>
        <v>484.65737999999999</v>
      </c>
      <c r="U1045">
        <f t="shared" si="95"/>
        <v>484.65737999999999</v>
      </c>
      <c r="V1045">
        <f t="shared" si="96"/>
        <v>484657.38</v>
      </c>
      <c r="W1045">
        <f t="shared" si="97"/>
        <v>40388.114999999998</v>
      </c>
      <c r="X1045" t="s">
        <v>1367</v>
      </c>
      <c r="Y1045" t="s">
        <v>1368</v>
      </c>
      <c r="Z1045">
        <v>3093</v>
      </c>
      <c r="AA1045">
        <v>3094</v>
      </c>
      <c r="AF1045">
        <v>141</v>
      </c>
      <c r="AH1045">
        <v>2022</v>
      </c>
    </row>
    <row r="1046" spans="1:34" x14ac:dyDescent="0.25">
      <c r="A1046" t="s">
        <v>59</v>
      </c>
      <c r="B1046" t="s">
        <v>1100</v>
      </c>
      <c r="C1046" t="s">
        <v>1258</v>
      </c>
      <c r="D1046" t="s">
        <v>1385</v>
      </c>
      <c r="E1046" t="s">
        <v>60</v>
      </c>
      <c r="G1046" t="s">
        <v>98</v>
      </c>
      <c r="H1046" t="s">
        <v>1388</v>
      </c>
      <c r="I1046" t="s">
        <v>1389</v>
      </c>
      <c r="J1046">
        <v>1</v>
      </c>
      <c r="K1046">
        <v>1</v>
      </c>
      <c r="L1046" t="s">
        <v>62</v>
      </c>
      <c r="M1046" t="s">
        <v>378</v>
      </c>
      <c r="N1046">
        <v>2</v>
      </c>
      <c r="O1046">
        <v>20</v>
      </c>
      <c r="P1046">
        <v>7.5</v>
      </c>
      <c r="Q1046" s="20">
        <f t="shared" si="99"/>
        <v>80.776229999999998</v>
      </c>
      <c r="R1046">
        <f t="shared" si="93"/>
        <v>2.5</v>
      </c>
      <c r="S1046">
        <f t="shared" si="94"/>
        <v>201.940575</v>
      </c>
      <c r="U1046">
        <f t="shared" si="95"/>
        <v>201.940575</v>
      </c>
      <c r="V1046">
        <f t="shared" si="96"/>
        <v>201940.57499999998</v>
      </c>
      <c r="W1046">
        <f t="shared" si="97"/>
        <v>16828.381249999999</v>
      </c>
      <c r="X1046" t="s">
        <v>1367</v>
      </c>
      <c r="Y1046" t="s">
        <v>1368</v>
      </c>
      <c r="Z1046">
        <v>3093</v>
      </c>
      <c r="AA1046">
        <v>3094</v>
      </c>
      <c r="AF1046">
        <v>141</v>
      </c>
      <c r="AH1046">
        <v>2022</v>
      </c>
    </row>
    <row r="1047" spans="1:34" x14ac:dyDescent="0.25">
      <c r="A1047" t="s">
        <v>59</v>
      </c>
      <c r="B1047" t="s">
        <v>1100</v>
      </c>
      <c r="C1047" t="s">
        <v>1258</v>
      </c>
      <c r="D1047" t="s">
        <v>1385</v>
      </c>
      <c r="E1047" t="s">
        <v>60</v>
      </c>
      <c r="G1047" t="s">
        <v>98</v>
      </c>
      <c r="H1047" t="s">
        <v>1390</v>
      </c>
      <c r="I1047" t="s">
        <v>1391</v>
      </c>
      <c r="J1047">
        <v>1</v>
      </c>
      <c r="K1047">
        <v>1</v>
      </c>
      <c r="L1047" t="s">
        <v>62</v>
      </c>
      <c r="M1047" t="s">
        <v>378</v>
      </c>
      <c r="N1047">
        <v>2</v>
      </c>
      <c r="O1047">
        <v>20</v>
      </c>
      <c r="P1047">
        <v>7.5</v>
      </c>
      <c r="Q1047" s="20">
        <f t="shared" si="99"/>
        <v>80.776229999999998</v>
      </c>
      <c r="R1047">
        <f t="shared" si="93"/>
        <v>2.5</v>
      </c>
      <c r="S1047">
        <f t="shared" si="94"/>
        <v>201.940575</v>
      </c>
      <c r="U1047">
        <f t="shared" si="95"/>
        <v>201.940575</v>
      </c>
      <c r="V1047">
        <f t="shared" si="96"/>
        <v>201940.57499999998</v>
      </c>
      <c r="W1047">
        <f t="shared" si="97"/>
        <v>16828.381249999999</v>
      </c>
      <c r="X1047" t="s">
        <v>1367</v>
      </c>
      <c r="Y1047" t="s">
        <v>1368</v>
      </c>
      <c r="Z1047">
        <v>3093</v>
      </c>
      <c r="AA1047">
        <v>3094</v>
      </c>
      <c r="AF1047">
        <v>141</v>
      </c>
      <c r="AH1047">
        <v>2022</v>
      </c>
    </row>
    <row r="1048" spans="1:34" x14ac:dyDescent="0.25">
      <c r="A1048" t="s">
        <v>59</v>
      </c>
      <c r="B1048" t="s">
        <v>1100</v>
      </c>
      <c r="C1048" t="s">
        <v>1258</v>
      </c>
      <c r="D1048" t="s">
        <v>1385</v>
      </c>
      <c r="E1048" t="s">
        <v>60</v>
      </c>
      <c r="G1048" t="s">
        <v>98</v>
      </c>
      <c r="H1048" t="s">
        <v>1388</v>
      </c>
      <c r="I1048" t="s">
        <v>1389</v>
      </c>
      <c r="J1048">
        <v>1</v>
      </c>
      <c r="K1048">
        <v>1</v>
      </c>
      <c r="L1048" t="s">
        <v>62</v>
      </c>
      <c r="M1048" t="s">
        <v>76</v>
      </c>
      <c r="N1048">
        <v>2</v>
      </c>
      <c r="O1048">
        <v>20</v>
      </c>
      <c r="P1048">
        <v>7.5</v>
      </c>
      <c r="Q1048" s="20">
        <f t="shared" si="99"/>
        <v>80.776229999999998</v>
      </c>
      <c r="R1048">
        <f t="shared" si="93"/>
        <v>2.5</v>
      </c>
      <c r="S1048">
        <f t="shared" si="94"/>
        <v>201.940575</v>
      </c>
      <c r="U1048">
        <f t="shared" si="95"/>
        <v>201.940575</v>
      </c>
      <c r="V1048">
        <f t="shared" si="96"/>
        <v>201940.57499999998</v>
      </c>
      <c r="W1048">
        <f t="shared" si="97"/>
        <v>16828.381249999999</v>
      </c>
      <c r="X1048" t="s">
        <v>1367</v>
      </c>
      <c r="Y1048" t="s">
        <v>1368</v>
      </c>
      <c r="Z1048">
        <v>3093</v>
      </c>
      <c r="AA1048">
        <v>3094</v>
      </c>
      <c r="AF1048">
        <v>141</v>
      </c>
      <c r="AH1048">
        <v>2022</v>
      </c>
    </row>
    <row r="1049" spans="1:34" x14ac:dyDescent="0.25">
      <c r="A1049" t="s">
        <v>59</v>
      </c>
      <c r="B1049" t="s">
        <v>1100</v>
      </c>
      <c r="C1049" t="s">
        <v>1258</v>
      </c>
      <c r="D1049" t="s">
        <v>1385</v>
      </c>
      <c r="E1049" t="s">
        <v>60</v>
      </c>
      <c r="G1049" t="s">
        <v>98</v>
      </c>
      <c r="H1049" t="s">
        <v>1390</v>
      </c>
      <c r="I1049" t="s">
        <v>1391</v>
      </c>
      <c r="J1049">
        <v>1</v>
      </c>
      <c r="K1049">
        <v>1</v>
      </c>
      <c r="L1049" t="s">
        <v>62</v>
      </c>
      <c r="M1049" t="s">
        <v>76</v>
      </c>
      <c r="N1049">
        <v>2</v>
      </c>
      <c r="O1049">
        <v>20</v>
      </c>
      <c r="P1049">
        <v>7.5</v>
      </c>
      <c r="Q1049" s="20">
        <f t="shared" si="99"/>
        <v>80.776229999999998</v>
      </c>
      <c r="R1049">
        <f t="shared" si="93"/>
        <v>2.5</v>
      </c>
      <c r="S1049">
        <f t="shared" si="94"/>
        <v>201.940575</v>
      </c>
      <c r="U1049">
        <f t="shared" si="95"/>
        <v>201.940575</v>
      </c>
      <c r="V1049">
        <f t="shared" si="96"/>
        <v>201940.57499999998</v>
      </c>
      <c r="W1049">
        <f t="shared" si="97"/>
        <v>16828.381249999999</v>
      </c>
      <c r="X1049" t="s">
        <v>1367</v>
      </c>
      <c r="Y1049" t="s">
        <v>1368</v>
      </c>
      <c r="Z1049">
        <v>3093</v>
      </c>
      <c r="AA1049">
        <v>3094</v>
      </c>
      <c r="AF1049">
        <v>141</v>
      </c>
      <c r="AH1049">
        <v>2022</v>
      </c>
    </row>
    <row r="1050" spans="1:34" x14ac:dyDescent="0.25">
      <c r="A1050" t="s">
        <v>59</v>
      </c>
      <c r="B1050" t="s">
        <v>1100</v>
      </c>
      <c r="C1050" t="s">
        <v>1258</v>
      </c>
      <c r="D1050" t="s">
        <v>1385</v>
      </c>
      <c r="E1050" t="s">
        <v>60</v>
      </c>
      <c r="G1050" t="s">
        <v>87</v>
      </c>
      <c r="H1050" t="s">
        <v>1402</v>
      </c>
      <c r="I1050" t="s">
        <v>1403</v>
      </c>
      <c r="J1050">
        <v>1</v>
      </c>
      <c r="K1050">
        <v>1</v>
      </c>
      <c r="L1050" t="s">
        <v>62</v>
      </c>
      <c r="M1050" t="s">
        <v>63</v>
      </c>
      <c r="N1050">
        <v>1</v>
      </c>
      <c r="O1050">
        <v>24</v>
      </c>
      <c r="P1050">
        <v>7.5</v>
      </c>
      <c r="Q1050" s="20">
        <f t="shared" ref="Q1050:Q1055" si="100">82-0.22377</f>
        <v>81.776229999999998</v>
      </c>
      <c r="R1050">
        <f t="shared" si="93"/>
        <v>3</v>
      </c>
      <c r="S1050">
        <f t="shared" si="94"/>
        <v>245.32868999999999</v>
      </c>
      <c r="U1050">
        <f t="shared" si="95"/>
        <v>245.32868999999999</v>
      </c>
      <c r="V1050">
        <f t="shared" si="96"/>
        <v>245328.69</v>
      </c>
      <c r="W1050">
        <f t="shared" si="97"/>
        <v>20444.057499999999</v>
      </c>
      <c r="X1050" t="s">
        <v>1367</v>
      </c>
      <c r="Y1050" t="s">
        <v>1377</v>
      </c>
      <c r="Z1050">
        <v>3093</v>
      </c>
      <c r="AA1050">
        <v>3094</v>
      </c>
      <c r="AF1050">
        <v>141</v>
      </c>
      <c r="AH1050">
        <v>2022</v>
      </c>
    </row>
    <row r="1051" spans="1:34" x14ac:dyDescent="0.25">
      <c r="A1051" t="s">
        <v>59</v>
      </c>
      <c r="B1051" t="s">
        <v>1100</v>
      </c>
      <c r="C1051" t="s">
        <v>1258</v>
      </c>
      <c r="D1051" t="s">
        <v>1385</v>
      </c>
      <c r="E1051" t="s">
        <v>60</v>
      </c>
      <c r="G1051" t="s">
        <v>98</v>
      </c>
      <c r="H1051" t="s">
        <v>1404</v>
      </c>
      <c r="I1051" t="s">
        <v>1405</v>
      </c>
      <c r="J1051">
        <v>1</v>
      </c>
      <c r="K1051">
        <v>1</v>
      </c>
      <c r="L1051" t="s">
        <v>62</v>
      </c>
      <c r="M1051" t="s">
        <v>63</v>
      </c>
      <c r="N1051">
        <v>1</v>
      </c>
      <c r="O1051">
        <v>24</v>
      </c>
      <c r="P1051">
        <v>7.5</v>
      </c>
      <c r="Q1051" s="20">
        <f t="shared" si="100"/>
        <v>81.776229999999998</v>
      </c>
      <c r="R1051">
        <f t="shared" si="93"/>
        <v>3</v>
      </c>
      <c r="S1051">
        <f t="shared" si="94"/>
        <v>245.32868999999999</v>
      </c>
      <c r="U1051">
        <f t="shared" si="95"/>
        <v>245.32868999999999</v>
      </c>
      <c r="V1051">
        <f t="shared" si="96"/>
        <v>245328.69</v>
      </c>
      <c r="W1051">
        <f t="shared" si="97"/>
        <v>20444.057499999999</v>
      </c>
      <c r="X1051" t="s">
        <v>1367</v>
      </c>
      <c r="Y1051" t="s">
        <v>1368</v>
      </c>
      <c r="Z1051">
        <v>3093</v>
      </c>
      <c r="AA1051">
        <v>3094</v>
      </c>
      <c r="AF1051">
        <v>141</v>
      </c>
      <c r="AH1051">
        <v>2022</v>
      </c>
    </row>
    <row r="1052" spans="1:34" x14ac:dyDescent="0.25">
      <c r="A1052" t="s">
        <v>59</v>
      </c>
      <c r="B1052" t="s">
        <v>1100</v>
      </c>
      <c r="C1052" t="s">
        <v>1258</v>
      </c>
      <c r="D1052" t="s">
        <v>1385</v>
      </c>
      <c r="E1052" t="s">
        <v>60</v>
      </c>
      <c r="G1052" t="s">
        <v>87</v>
      </c>
      <c r="H1052" t="s">
        <v>1402</v>
      </c>
      <c r="I1052" t="s">
        <v>1403</v>
      </c>
      <c r="J1052">
        <v>1</v>
      </c>
      <c r="K1052">
        <v>1</v>
      </c>
      <c r="L1052" t="s">
        <v>62</v>
      </c>
      <c r="M1052" t="s">
        <v>76</v>
      </c>
      <c r="N1052">
        <v>1</v>
      </c>
      <c r="O1052">
        <v>24</v>
      </c>
      <c r="P1052">
        <v>7.5</v>
      </c>
      <c r="Q1052" s="20">
        <f t="shared" si="100"/>
        <v>81.776229999999998</v>
      </c>
      <c r="R1052">
        <f t="shared" si="93"/>
        <v>3</v>
      </c>
      <c r="S1052">
        <f t="shared" si="94"/>
        <v>245.32868999999999</v>
      </c>
      <c r="U1052">
        <f t="shared" si="95"/>
        <v>245.32868999999999</v>
      </c>
      <c r="V1052">
        <f t="shared" si="96"/>
        <v>245328.69</v>
      </c>
      <c r="W1052">
        <f t="shared" si="97"/>
        <v>20444.057499999999</v>
      </c>
      <c r="X1052" t="s">
        <v>1367</v>
      </c>
      <c r="Y1052" t="s">
        <v>1377</v>
      </c>
      <c r="Z1052">
        <v>3093</v>
      </c>
      <c r="AA1052">
        <v>3094</v>
      </c>
      <c r="AF1052">
        <v>141</v>
      </c>
      <c r="AH1052">
        <v>2022</v>
      </c>
    </row>
    <row r="1053" spans="1:34" x14ac:dyDescent="0.25">
      <c r="A1053" t="s">
        <v>59</v>
      </c>
      <c r="B1053" t="s">
        <v>1100</v>
      </c>
      <c r="C1053" t="s">
        <v>1258</v>
      </c>
      <c r="D1053" t="s">
        <v>1385</v>
      </c>
      <c r="E1053" t="s">
        <v>60</v>
      </c>
      <c r="G1053" t="s">
        <v>98</v>
      </c>
      <c r="H1053" t="s">
        <v>1404</v>
      </c>
      <c r="I1053" t="s">
        <v>1405</v>
      </c>
      <c r="J1053">
        <v>1</v>
      </c>
      <c r="K1053">
        <v>1</v>
      </c>
      <c r="L1053" t="s">
        <v>62</v>
      </c>
      <c r="M1053" t="s">
        <v>76</v>
      </c>
      <c r="N1053">
        <v>1</v>
      </c>
      <c r="O1053">
        <v>24</v>
      </c>
      <c r="P1053">
        <v>7.5</v>
      </c>
      <c r="Q1053" s="20">
        <f t="shared" si="100"/>
        <v>81.776229999999998</v>
      </c>
      <c r="R1053">
        <f t="shared" si="93"/>
        <v>3</v>
      </c>
      <c r="S1053">
        <f t="shared" si="94"/>
        <v>245.32868999999999</v>
      </c>
      <c r="U1053">
        <f t="shared" si="95"/>
        <v>245.32868999999999</v>
      </c>
      <c r="V1053">
        <f t="shared" si="96"/>
        <v>245328.69</v>
      </c>
      <c r="W1053">
        <f t="shared" si="97"/>
        <v>20444.057499999999</v>
      </c>
      <c r="X1053" t="s">
        <v>1367</v>
      </c>
      <c r="Y1053" t="s">
        <v>1368</v>
      </c>
      <c r="Z1053">
        <v>3093</v>
      </c>
      <c r="AA1053">
        <v>3094</v>
      </c>
      <c r="AF1053">
        <v>141</v>
      </c>
      <c r="AH1053">
        <v>2022</v>
      </c>
    </row>
    <row r="1054" spans="1:34" x14ac:dyDescent="0.25">
      <c r="A1054" t="s">
        <v>59</v>
      </c>
      <c r="B1054" t="s">
        <v>1100</v>
      </c>
      <c r="C1054" t="s">
        <v>1258</v>
      </c>
      <c r="D1054" t="s">
        <v>1385</v>
      </c>
      <c r="E1054" t="s">
        <v>60</v>
      </c>
      <c r="G1054" t="s">
        <v>98</v>
      </c>
      <c r="H1054" t="s">
        <v>1406</v>
      </c>
      <c r="I1054" t="s">
        <v>1407</v>
      </c>
      <c r="J1054">
        <v>1</v>
      </c>
      <c r="K1054">
        <v>1</v>
      </c>
      <c r="L1054" t="s">
        <v>62</v>
      </c>
      <c r="M1054" t="s">
        <v>378</v>
      </c>
      <c r="N1054">
        <v>2</v>
      </c>
      <c r="O1054">
        <v>20</v>
      </c>
      <c r="P1054">
        <v>15</v>
      </c>
      <c r="Q1054" s="20">
        <f t="shared" si="100"/>
        <v>81.776229999999998</v>
      </c>
      <c r="R1054">
        <f t="shared" si="93"/>
        <v>5</v>
      </c>
      <c r="S1054">
        <f t="shared" si="94"/>
        <v>408.88114999999999</v>
      </c>
      <c r="U1054">
        <f t="shared" si="95"/>
        <v>408.88114999999999</v>
      </c>
      <c r="V1054">
        <f t="shared" si="96"/>
        <v>408881.14999999997</v>
      </c>
      <c r="W1054">
        <f t="shared" si="97"/>
        <v>34073.429166666661</v>
      </c>
      <c r="X1054" t="s">
        <v>1367</v>
      </c>
      <c r="Y1054" t="s">
        <v>1368</v>
      </c>
      <c r="Z1054">
        <v>3093</v>
      </c>
      <c r="AA1054">
        <v>3094</v>
      </c>
      <c r="AF1054">
        <v>141</v>
      </c>
      <c r="AH1054">
        <v>2022</v>
      </c>
    </row>
    <row r="1055" spans="1:34" x14ac:dyDescent="0.25">
      <c r="A1055" t="s">
        <v>59</v>
      </c>
      <c r="B1055" t="s">
        <v>1100</v>
      </c>
      <c r="C1055" t="s">
        <v>1258</v>
      </c>
      <c r="D1055" t="s">
        <v>1385</v>
      </c>
      <c r="E1055" t="s">
        <v>60</v>
      </c>
      <c r="G1055" t="s">
        <v>98</v>
      </c>
      <c r="H1055" t="s">
        <v>1406</v>
      </c>
      <c r="I1055" t="s">
        <v>1407</v>
      </c>
      <c r="J1055">
        <v>1</v>
      </c>
      <c r="K1055">
        <v>1</v>
      </c>
      <c r="L1055" t="s">
        <v>62</v>
      </c>
      <c r="M1055" t="s">
        <v>76</v>
      </c>
      <c r="N1055">
        <v>2</v>
      </c>
      <c r="O1055">
        <v>20</v>
      </c>
      <c r="P1055">
        <v>15</v>
      </c>
      <c r="Q1055" s="20">
        <f t="shared" si="100"/>
        <v>81.776229999999998</v>
      </c>
      <c r="R1055">
        <f t="shared" si="93"/>
        <v>5</v>
      </c>
      <c r="S1055">
        <f t="shared" si="94"/>
        <v>408.88114999999999</v>
      </c>
      <c r="U1055">
        <f t="shared" si="95"/>
        <v>408.88114999999999</v>
      </c>
      <c r="V1055">
        <f t="shared" si="96"/>
        <v>408881.14999999997</v>
      </c>
      <c r="W1055">
        <f t="shared" si="97"/>
        <v>34073.429166666661</v>
      </c>
      <c r="X1055" t="s">
        <v>1367</v>
      </c>
      <c r="Y1055" t="s">
        <v>1368</v>
      </c>
      <c r="Z1055">
        <v>3093</v>
      </c>
      <c r="AA1055">
        <v>3094</v>
      </c>
      <c r="AF1055">
        <v>141</v>
      </c>
      <c r="AH1055">
        <v>2022</v>
      </c>
    </row>
    <row r="1056" spans="1:34" x14ac:dyDescent="0.25">
      <c r="A1056" t="s">
        <v>59</v>
      </c>
      <c r="B1056" t="s">
        <v>1100</v>
      </c>
      <c r="C1056" t="s">
        <v>1258</v>
      </c>
      <c r="D1056" t="s">
        <v>1301</v>
      </c>
      <c r="E1056" t="s">
        <v>60</v>
      </c>
      <c r="G1056" t="s">
        <v>51</v>
      </c>
      <c r="H1056" t="s">
        <v>1302</v>
      </c>
      <c r="I1056" t="s">
        <v>1303</v>
      </c>
      <c r="J1056">
        <v>1</v>
      </c>
      <c r="K1056">
        <v>0.5</v>
      </c>
      <c r="L1056" t="s">
        <v>62</v>
      </c>
      <c r="M1056" t="s">
        <v>76</v>
      </c>
      <c r="N1056">
        <v>2</v>
      </c>
      <c r="O1056">
        <v>25</v>
      </c>
      <c r="P1056">
        <v>15</v>
      </c>
      <c r="Q1056" s="20">
        <f>70.55-0.22377</f>
        <v>70.326229999999995</v>
      </c>
      <c r="R1056">
        <f t="shared" si="93"/>
        <v>6.25</v>
      </c>
      <c r="S1056">
        <f t="shared" si="94"/>
        <v>439.53893749999997</v>
      </c>
      <c r="T1056">
        <v>0</v>
      </c>
      <c r="U1056">
        <f t="shared" si="95"/>
        <v>439.53893749999997</v>
      </c>
      <c r="V1056">
        <f t="shared" si="96"/>
        <v>439538.9375</v>
      </c>
      <c r="W1056">
        <f t="shared" si="97"/>
        <v>36628.244791666664</v>
      </c>
      <c r="X1056" t="s">
        <v>40</v>
      </c>
      <c r="Y1056" t="s">
        <v>40</v>
      </c>
      <c r="Z1056">
        <v>3093</v>
      </c>
      <c r="AA1056">
        <v>3094</v>
      </c>
      <c r="AB1056" t="s">
        <v>40</v>
      </c>
      <c r="AC1056" t="s">
        <v>40</v>
      </c>
      <c r="AD1056" t="s">
        <v>40</v>
      </c>
      <c r="AE1056" t="s">
        <v>40</v>
      </c>
      <c r="AF1056">
        <v>141</v>
      </c>
      <c r="AH1056">
        <v>2022</v>
      </c>
    </row>
    <row r="1057" spans="1:35" x14ac:dyDescent="0.25">
      <c r="A1057" t="s">
        <v>59</v>
      </c>
      <c r="B1057" t="s">
        <v>1100</v>
      </c>
      <c r="C1057" t="s">
        <v>1258</v>
      </c>
      <c r="D1057" t="s">
        <v>1301</v>
      </c>
      <c r="E1057" t="s">
        <v>60</v>
      </c>
      <c r="G1057" t="s">
        <v>51</v>
      </c>
      <c r="H1057" t="s">
        <v>1338</v>
      </c>
      <c r="I1057" t="s">
        <v>1339</v>
      </c>
      <c r="J1057">
        <v>1</v>
      </c>
      <c r="K1057">
        <v>0.5</v>
      </c>
      <c r="L1057" t="s">
        <v>62</v>
      </c>
      <c r="M1057" t="s">
        <v>63</v>
      </c>
      <c r="N1057">
        <v>3</v>
      </c>
      <c r="O1057">
        <v>22</v>
      </c>
      <c r="P1057">
        <v>3</v>
      </c>
      <c r="Q1057" s="20">
        <f t="shared" ref="Q1057:Q1063" si="101">72.55-0.22377</f>
        <v>72.326229999999995</v>
      </c>
      <c r="R1057">
        <f t="shared" si="93"/>
        <v>1.1000000000000001</v>
      </c>
      <c r="S1057">
        <f t="shared" si="94"/>
        <v>79.558852999999999</v>
      </c>
      <c r="U1057">
        <f t="shared" si="95"/>
        <v>79.558852999999999</v>
      </c>
      <c r="V1057">
        <f t="shared" si="96"/>
        <v>79558.853000000003</v>
      </c>
      <c r="W1057">
        <f t="shared" si="97"/>
        <v>6629.9044166666672</v>
      </c>
      <c r="Z1057">
        <v>3093</v>
      </c>
      <c r="AA1057">
        <v>3094</v>
      </c>
      <c r="AF1057">
        <v>141</v>
      </c>
      <c r="AH1057">
        <v>2022</v>
      </c>
    </row>
    <row r="1058" spans="1:35" x14ac:dyDescent="0.25">
      <c r="A1058" t="s">
        <v>59</v>
      </c>
      <c r="B1058" t="s">
        <v>1100</v>
      </c>
      <c r="C1058" t="s">
        <v>1258</v>
      </c>
      <c r="D1058" t="s">
        <v>1301</v>
      </c>
      <c r="E1058" t="s">
        <v>60</v>
      </c>
      <c r="G1058" t="s">
        <v>51</v>
      </c>
      <c r="H1058" t="s">
        <v>1354</v>
      </c>
      <c r="I1058" t="s">
        <v>1355</v>
      </c>
      <c r="J1058">
        <v>1</v>
      </c>
      <c r="K1058">
        <v>0.5</v>
      </c>
      <c r="L1058" t="s">
        <v>62</v>
      </c>
      <c r="M1058" t="s">
        <v>63</v>
      </c>
      <c r="N1058">
        <v>1</v>
      </c>
      <c r="O1058">
        <v>28</v>
      </c>
      <c r="P1058">
        <v>7.5</v>
      </c>
      <c r="Q1058" s="20">
        <f t="shared" si="101"/>
        <v>72.326229999999995</v>
      </c>
      <c r="R1058">
        <f t="shared" si="93"/>
        <v>3.5</v>
      </c>
      <c r="S1058">
        <f t="shared" si="94"/>
        <v>253.14180499999998</v>
      </c>
      <c r="T1058">
        <v>0</v>
      </c>
      <c r="U1058">
        <f t="shared" si="95"/>
        <v>253.14180499999998</v>
      </c>
      <c r="V1058">
        <f t="shared" si="96"/>
        <v>253141.80499999996</v>
      </c>
      <c r="W1058">
        <f t="shared" si="97"/>
        <v>21095.150416666664</v>
      </c>
      <c r="X1058" t="s">
        <v>40</v>
      </c>
      <c r="Y1058" t="s">
        <v>40</v>
      </c>
      <c r="Z1058">
        <v>3093</v>
      </c>
      <c r="AA1058">
        <v>3094</v>
      </c>
      <c r="AB1058" t="s">
        <v>40</v>
      </c>
      <c r="AC1058" t="s">
        <v>40</v>
      </c>
      <c r="AD1058" t="s">
        <v>40</v>
      </c>
      <c r="AE1058" t="s">
        <v>40</v>
      </c>
      <c r="AF1058">
        <v>141</v>
      </c>
      <c r="AH1058">
        <v>2022</v>
      </c>
    </row>
    <row r="1059" spans="1:35" x14ac:dyDescent="0.25">
      <c r="A1059" t="s">
        <v>59</v>
      </c>
      <c r="B1059" t="s">
        <v>1100</v>
      </c>
      <c r="C1059" t="s">
        <v>1258</v>
      </c>
      <c r="D1059" t="s">
        <v>1301</v>
      </c>
      <c r="E1059" t="s">
        <v>60</v>
      </c>
      <c r="G1059" t="s">
        <v>51</v>
      </c>
      <c r="H1059" t="s">
        <v>1316</v>
      </c>
      <c r="I1059" t="s">
        <v>1317</v>
      </c>
      <c r="J1059">
        <v>1</v>
      </c>
      <c r="K1059">
        <v>0.5</v>
      </c>
      <c r="L1059" t="s">
        <v>62</v>
      </c>
      <c r="M1059" t="s">
        <v>63</v>
      </c>
      <c r="N1059">
        <v>1</v>
      </c>
      <c r="O1059">
        <v>28</v>
      </c>
      <c r="P1059">
        <v>7.5</v>
      </c>
      <c r="Q1059" s="20">
        <f t="shared" si="101"/>
        <v>72.326229999999995</v>
      </c>
      <c r="R1059">
        <f t="shared" si="93"/>
        <v>3.5</v>
      </c>
      <c r="S1059">
        <f t="shared" si="94"/>
        <v>253.14180499999998</v>
      </c>
      <c r="T1059">
        <v>0</v>
      </c>
      <c r="U1059">
        <f t="shared" si="95"/>
        <v>253.14180499999998</v>
      </c>
      <c r="V1059">
        <f t="shared" si="96"/>
        <v>253141.80499999996</v>
      </c>
      <c r="W1059">
        <f t="shared" si="97"/>
        <v>21095.150416666664</v>
      </c>
      <c r="X1059" t="s">
        <v>40</v>
      </c>
      <c r="Y1059" t="s">
        <v>40</v>
      </c>
      <c r="Z1059">
        <v>3093</v>
      </c>
      <c r="AA1059">
        <v>3094</v>
      </c>
      <c r="AB1059" t="s">
        <v>40</v>
      </c>
      <c r="AC1059" t="s">
        <v>40</v>
      </c>
      <c r="AD1059" t="s">
        <v>40</v>
      </c>
      <c r="AE1059" t="s">
        <v>40</v>
      </c>
      <c r="AF1059">
        <v>141</v>
      </c>
      <c r="AH1059">
        <v>2022</v>
      </c>
    </row>
    <row r="1060" spans="1:35" x14ac:dyDescent="0.25">
      <c r="A1060" t="s">
        <v>59</v>
      </c>
      <c r="B1060" t="s">
        <v>1100</v>
      </c>
      <c r="C1060" t="s">
        <v>1258</v>
      </c>
      <c r="D1060" t="s">
        <v>1301</v>
      </c>
      <c r="E1060" t="s">
        <v>60</v>
      </c>
      <c r="G1060" t="s">
        <v>51</v>
      </c>
      <c r="H1060" t="s">
        <v>1356</v>
      </c>
      <c r="I1060" t="s">
        <v>1357</v>
      </c>
      <c r="J1060">
        <v>1</v>
      </c>
      <c r="K1060">
        <v>0.5</v>
      </c>
      <c r="L1060" t="s">
        <v>62</v>
      </c>
      <c r="M1060" t="s">
        <v>63</v>
      </c>
      <c r="N1060">
        <v>3</v>
      </c>
      <c r="O1060">
        <v>22</v>
      </c>
      <c r="P1060">
        <v>7.5</v>
      </c>
      <c r="Q1060" s="20">
        <f t="shared" si="101"/>
        <v>72.326229999999995</v>
      </c>
      <c r="R1060">
        <f t="shared" si="93"/>
        <v>2.75</v>
      </c>
      <c r="S1060">
        <f t="shared" si="94"/>
        <v>198.8971325</v>
      </c>
      <c r="T1060">
        <v>0</v>
      </c>
      <c r="U1060">
        <f t="shared" si="95"/>
        <v>198.8971325</v>
      </c>
      <c r="V1060">
        <f t="shared" si="96"/>
        <v>198897.13250000001</v>
      </c>
      <c r="W1060">
        <f t="shared" si="97"/>
        <v>16574.761041666668</v>
      </c>
      <c r="X1060" t="s">
        <v>40</v>
      </c>
      <c r="Y1060" t="s">
        <v>40</v>
      </c>
      <c r="Z1060">
        <v>3093</v>
      </c>
      <c r="AA1060">
        <v>3094</v>
      </c>
      <c r="AB1060" t="s">
        <v>40</v>
      </c>
      <c r="AC1060" t="s">
        <v>40</v>
      </c>
      <c r="AD1060" t="s">
        <v>40</v>
      </c>
      <c r="AE1060" t="s">
        <v>40</v>
      </c>
      <c r="AF1060">
        <v>141</v>
      </c>
      <c r="AH1060">
        <v>2022</v>
      </c>
    </row>
    <row r="1061" spans="1:35" x14ac:dyDescent="0.25">
      <c r="A1061" t="s">
        <v>59</v>
      </c>
      <c r="B1061" t="s">
        <v>1100</v>
      </c>
      <c r="C1061" t="s">
        <v>1258</v>
      </c>
      <c r="D1061" t="s">
        <v>1301</v>
      </c>
      <c r="E1061" t="s">
        <v>60</v>
      </c>
      <c r="G1061" t="s">
        <v>51</v>
      </c>
      <c r="H1061" t="s">
        <v>1356</v>
      </c>
      <c r="I1061" t="s">
        <v>1357</v>
      </c>
      <c r="J1061">
        <v>1</v>
      </c>
      <c r="K1061">
        <v>0.5</v>
      </c>
      <c r="L1061" t="s">
        <v>62</v>
      </c>
      <c r="M1061" t="s">
        <v>76</v>
      </c>
      <c r="N1061">
        <v>4</v>
      </c>
      <c r="O1061">
        <v>21</v>
      </c>
      <c r="P1061">
        <v>7.5</v>
      </c>
      <c r="Q1061" s="20">
        <f t="shared" si="101"/>
        <v>72.326229999999995</v>
      </c>
      <c r="R1061">
        <f t="shared" si="93"/>
        <v>2.625</v>
      </c>
      <c r="S1061">
        <f t="shared" si="94"/>
        <v>189.85635374999998</v>
      </c>
      <c r="T1061">
        <v>0</v>
      </c>
      <c r="U1061">
        <f t="shared" si="95"/>
        <v>189.85635374999998</v>
      </c>
      <c r="V1061">
        <f t="shared" si="96"/>
        <v>189856.35374999998</v>
      </c>
      <c r="W1061">
        <f t="shared" si="97"/>
        <v>15821.362812499998</v>
      </c>
      <c r="X1061" t="s">
        <v>40</v>
      </c>
      <c r="Y1061" t="s">
        <v>40</v>
      </c>
      <c r="Z1061">
        <v>3093</v>
      </c>
      <c r="AA1061">
        <v>3094</v>
      </c>
      <c r="AB1061" t="s">
        <v>40</v>
      </c>
      <c r="AC1061" t="s">
        <v>40</v>
      </c>
      <c r="AD1061" t="s">
        <v>40</v>
      </c>
      <c r="AE1061" t="s">
        <v>40</v>
      </c>
      <c r="AF1061">
        <v>141</v>
      </c>
      <c r="AH1061">
        <v>2022</v>
      </c>
    </row>
    <row r="1062" spans="1:35" x14ac:dyDescent="0.25">
      <c r="A1062" t="s">
        <v>59</v>
      </c>
      <c r="B1062" t="s">
        <v>1100</v>
      </c>
      <c r="C1062" t="s">
        <v>1258</v>
      </c>
      <c r="D1062" t="s">
        <v>1301</v>
      </c>
      <c r="E1062" t="s">
        <v>60</v>
      </c>
      <c r="G1062" t="s">
        <v>51</v>
      </c>
      <c r="H1062" t="s">
        <v>1358</v>
      </c>
      <c r="I1062" t="s">
        <v>1359</v>
      </c>
      <c r="J1062">
        <v>1</v>
      </c>
      <c r="K1062">
        <v>0.5</v>
      </c>
      <c r="L1062" t="s">
        <v>62</v>
      </c>
      <c r="M1062" t="s">
        <v>76</v>
      </c>
      <c r="N1062">
        <v>4</v>
      </c>
      <c r="O1062">
        <v>21</v>
      </c>
      <c r="P1062">
        <v>7.5</v>
      </c>
      <c r="Q1062" s="20">
        <f t="shared" si="101"/>
        <v>72.326229999999995</v>
      </c>
      <c r="R1062">
        <f t="shared" si="93"/>
        <v>2.625</v>
      </c>
      <c r="S1062">
        <f t="shared" si="94"/>
        <v>189.85635374999998</v>
      </c>
      <c r="T1062">
        <v>0</v>
      </c>
      <c r="U1062">
        <f t="shared" si="95"/>
        <v>189.85635374999998</v>
      </c>
      <c r="V1062">
        <f t="shared" si="96"/>
        <v>189856.35374999998</v>
      </c>
      <c r="W1062">
        <f t="shared" si="97"/>
        <v>15821.362812499998</v>
      </c>
      <c r="X1062" t="s">
        <v>40</v>
      </c>
      <c r="Y1062" t="s">
        <v>40</v>
      </c>
      <c r="Z1062">
        <v>3093</v>
      </c>
      <c r="AA1062">
        <v>3094</v>
      </c>
      <c r="AB1062" t="s">
        <v>40</v>
      </c>
      <c r="AC1062" t="s">
        <v>40</v>
      </c>
      <c r="AD1062" t="s">
        <v>40</v>
      </c>
      <c r="AE1062" t="s">
        <v>40</v>
      </c>
      <c r="AF1062">
        <v>141</v>
      </c>
      <c r="AH1062">
        <v>2022</v>
      </c>
    </row>
    <row r="1063" spans="1:35" x14ac:dyDescent="0.25">
      <c r="A1063" t="s">
        <v>59</v>
      </c>
      <c r="B1063" t="s">
        <v>1100</v>
      </c>
      <c r="C1063" t="s">
        <v>1258</v>
      </c>
      <c r="D1063" t="s">
        <v>1301</v>
      </c>
      <c r="E1063" t="s">
        <v>60</v>
      </c>
      <c r="G1063" t="s">
        <v>51</v>
      </c>
      <c r="H1063" t="s">
        <v>1360</v>
      </c>
      <c r="I1063" t="s">
        <v>1361</v>
      </c>
      <c r="J1063">
        <v>1</v>
      </c>
      <c r="K1063">
        <v>0.5</v>
      </c>
      <c r="L1063" t="s">
        <v>62</v>
      </c>
      <c r="M1063" t="s">
        <v>63</v>
      </c>
      <c r="N1063">
        <v>3</v>
      </c>
      <c r="O1063">
        <v>22</v>
      </c>
      <c r="P1063">
        <v>4.5</v>
      </c>
      <c r="Q1063" s="20">
        <f t="shared" si="101"/>
        <v>72.326229999999995</v>
      </c>
      <c r="R1063">
        <f t="shared" si="93"/>
        <v>1.65</v>
      </c>
      <c r="S1063">
        <f t="shared" si="94"/>
        <v>119.33827949999998</v>
      </c>
      <c r="U1063">
        <f t="shared" si="95"/>
        <v>119.33827949999998</v>
      </c>
      <c r="V1063">
        <f t="shared" si="96"/>
        <v>119338.27949999999</v>
      </c>
      <c r="W1063">
        <f t="shared" si="97"/>
        <v>9944.8566249999985</v>
      </c>
      <c r="Z1063">
        <v>3093</v>
      </c>
      <c r="AA1063">
        <v>3094</v>
      </c>
      <c r="AF1063">
        <v>141</v>
      </c>
      <c r="AH1063">
        <v>2022</v>
      </c>
    </row>
    <row r="1064" spans="1:35" x14ac:dyDescent="0.25">
      <c r="A1064" t="s">
        <v>59</v>
      </c>
      <c r="B1064" t="s">
        <v>1100</v>
      </c>
      <c r="C1064" t="s">
        <v>1258</v>
      </c>
      <c r="D1064" t="s">
        <v>1266</v>
      </c>
      <c r="E1064" t="s">
        <v>60</v>
      </c>
      <c r="G1064" t="s">
        <v>51</v>
      </c>
      <c r="H1064" t="s">
        <v>1102</v>
      </c>
      <c r="I1064" t="s">
        <v>40</v>
      </c>
      <c r="J1064">
        <v>1</v>
      </c>
      <c r="K1064">
        <v>0.5</v>
      </c>
      <c r="L1064" t="s">
        <v>124</v>
      </c>
      <c r="M1064" t="s">
        <v>63</v>
      </c>
      <c r="N1064">
        <v>3</v>
      </c>
      <c r="O1064">
        <v>8</v>
      </c>
      <c r="P1064">
        <v>7.5</v>
      </c>
      <c r="Q1064" s="20">
        <f>64.55-0.22377</f>
        <v>64.326229999999995</v>
      </c>
      <c r="R1064">
        <f t="shared" si="93"/>
        <v>1</v>
      </c>
      <c r="S1064">
        <f t="shared" si="94"/>
        <v>64.326229999999995</v>
      </c>
      <c r="T1064">
        <v>0</v>
      </c>
      <c r="U1064">
        <f t="shared" si="95"/>
        <v>64.326229999999995</v>
      </c>
      <c r="V1064">
        <f t="shared" si="96"/>
        <v>64326.229999999996</v>
      </c>
      <c r="W1064">
        <f t="shared" si="97"/>
        <v>5360.519166666666</v>
      </c>
      <c r="X1064" t="s">
        <v>40</v>
      </c>
      <c r="Y1064" t="s">
        <v>40</v>
      </c>
      <c r="Z1064">
        <v>3093</v>
      </c>
      <c r="AA1064">
        <v>3094</v>
      </c>
      <c r="AB1064" t="s">
        <v>40</v>
      </c>
      <c r="AC1064" t="s">
        <v>40</v>
      </c>
      <c r="AD1064" t="s">
        <v>40</v>
      </c>
      <c r="AE1064" t="s">
        <v>40</v>
      </c>
      <c r="AF1064">
        <v>141</v>
      </c>
      <c r="AH1064">
        <v>2022</v>
      </c>
    </row>
    <row r="1065" spans="1:35" x14ac:dyDescent="0.25">
      <c r="A1065" t="s">
        <v>59</v>
      </c>
      <c r="B1065" t="s">
        <v>1100</v>
      </c>
      <c r="C1065" t="s">
        <v>1258</v>
      </c>
      <c r="D1065" t="s">
        <v>1266</v>
      </c>
      <c r="E1065" t="s">
        <v>60</v>
      </c>
      <c r="G1065" t="s">
        <v>51</v>
      </c>
      <c r="H1065" t="s">
        <v>1279</v>
      </c>
      <c r="I1065" t="s">
        <v>1280</v>
      </c>
      <c r="J1065">
        <v>1</v>
      </c>
      <c r="K1065">
        <v>0.5</v>
      </c>
      <c r="L1065" t="s">
        <v>62</v>
      </c>
      <c r="M1065" t="s">
        <v>63</v>
      </c>
      <c r="N1065">
        <v>1</v>
      </c>
      <c r="O1065">
        <v>16</v>
      </c>
      <c r="P1065">
        <v>7.5</v>
      </c>
      <c r="Q1065" s="20">
        <f>69.55-0.22377</f>
        <v>69.326229999999995</v>
      </c>
      <c r="R1065">
        <f t="shared" si="93"/>
        <v>2</v>
      </c>
      <c r="S1065">
        <f t="shared" si="94"/>
        <v>138.65245999999999</v>
      </c>
      <c r="T1065">
        <v>0</v>
      </c>
      <c r="U1065">
        <f t="shared" si="95"/>
        <v>138.65245999999999</v>
      </c>
      <c r="V1065">
        <f t="shared" si="96"/>
        <v>138652.46</v>
      </c>
      <c r="W1065">
        <f t="shared" si="97"/>
        <v>11554.371666666666</v>
      </c>
      <c r="X1065" t="s">
        <v>40</v>
      </c>
      <c r="Y1065" t="s">
        <v>40</v>
      </c>
      <c r="Z1065">
        <v>3093</v>
      </c>
      <c r="AA1065">
        <v>3094</v>
      </c>
      <c r="AB1065" t="s">
        <v>40</v>
      </c>
      <c r="AC1065" t="s">
        <v>40</v>
      </c>
      <c r="AD1065" t="s">
        <v>40</v>
      </c>
      <c r="AE1065" t="s">
        <v>40</v>
      </c>
      <c r="AF1065">
        <v>141</v>
      </c>
      <c r="AH1065">
        <v>2022</v>
      </c>
    </row>
    <row r="1066" spans="1:35" x14ac:dyDescent="0.25">
      <c r="A1066" t="s">
        <v>59</v>
      </c>
      <c r="B1066" t="s">
        <v>1100</v>
      </c>
      <c r="C1066" t="s">
        <v>1258</v>
      </c>
      <c r="D1066" t="s">
        <v>1266</v>
      </c>
      <c r="E1066" t="s">
        <v>60</v>
      </c>
      <c r="G1066" t="s">
        <v>51</v>
      </c>
      <c r="H1066" t="s">
        <v>1281</v>
      </c>
      <c r="I1066" t="s">
        <v>1282</v>
      </c>
      <c r="J1066">
        <v>1</v>
      </c>
      <c r="K1066">
        <v>0.5</v>
      </c>
      <c r="L1066" t="s">
        <v>62</v>
      </c>
      <c r="M1066" t="s">
        <v>76</v>
      </c>
      <c r="N1066">
        <v>2</v>
      </c>
      <c r="O1066">
        <v>10</v>
      </c>
      <c r="P1066">
        <v>7.5</v>
      </c>
      <c r="Q1066" s="20">
        <f>69.55-0.22377</f>
        <v>69.326229999999995</v>
      </c>
      <c r="R1066">
        <f t="shared" si="93"/>
        <v>1.25</v>
      </c>
      <c r="S1066">
        <f t="shared" si="94"/>
        <v>86.657787499999998</v>
      </c>
      <c r="U1066">
        <f t="shared" si="95"/>
        <v>86.657787499999998</v>
      </c>
      <c r="V1066">
        <f t="shared" si="96"/>
        <v>86657.787499999991</v>
      </c>
      <c r="W1066">
        <f t="shared" si="97"/>
        <v>7221.4822916666662</v>
      </c>
      <c r="Z1066">
        <v>3093</v>
      </c>
      <c r="AA1066">
        <v>3094</v>
      </c>
      <c r="AF1066">
        <v>141</v>
      </c>
      <c r="AH1066">
        <v>2022</v>
      </c>
    </row>
    <row r="1067" spans="1:35" x14ac:dyDescent="0.25">
      <c r="A1067" t="s">
        <v>59</v>
      </c>
      <c r="B1067" t="s">
        <v>1100</v>
      </c>
      <c r="C1067" t="s">
        <v>1258</v>
      </c>
      <c r="D1067" t="s">
        <v>1266</v>
      </c>
      <c r="E1067" t="s">
        <v>60</v>
      </c>
      <c r="G1067" t="s">
        <v>51</v>
      </c>
      <c r="H1067" t="s">
        <v>1283</v>
      </c>
      <c r="I1067" t="s">
        <v>1284</v>
      </c>
      <c r="J1067">
        <v>1</v>
      </c>
      <c r="K1067">
        <v>0.5</v>
      </c>
      <c r="L1067" t="s">
        <v>62</v>
      </c>
      <c r="M1067" t="s">
        <v>76</v>
      </c>
      <c r="N1067">
        <v>2</v>
      </c>
      <c r="O1067">
        <v>10</v>
      </c>
      <c r="P1067">
        <v>7.5</v>
      </c>
      <c r="Q1067" s="20">
        <f>69.55-0.22377</f>
        <v>69.326229999999995</v>
      </c>
      <c r="R1067">
        <f t="shared" si="93"/>
        <v>1.25</v>
      </c>
      <c r="S1067">
        <f t="shared" si="94"/>
        <v>86.657787499999998</v>
      </c>
      <c r="T1067">
        <v>0</v>
      </c>
      <c r="U1067">
        <f t="shared" si="95"/>
        <v>86.657787499999998</v>
      </c>
      <c r="V1067">
        <f t="shared" si="96"/>
        <v>86657.787499999991</v>
      </c>
      <c r="W1067">
        <f t="shared" si="97"/>
        <v>7221.4822916666662</v>
      </c>
      <c r="X1067" t="s">
        <v>40</v>
      </c>
      <c r="Y1067" t="s">
        <v>40</v>
      </c>
      <c r="Z1067">
        <v>3093</v>
      </c>
      <c r="AA1067">
        <v>3094</v>
      </c>
      <c r="AB1067" t="s">
        <v>40</v>
      </c>
      <c r="AC1067" t="s">
        <v>40</v>
      </c>
      <c r="AD1067" t="s">
        <v>40</v>
      </c>
      <c r="AE1067" t="s">
        <v>40</v>
      </c>
      <c r="AF1067">
        <v>141</v>
      </c>
      <c r="AH1067">
        <v>2022</v>
      </c>
    </row>
    <row r="1068" spans="1:35" x14ac:dyDescent="0.25">
      <c r="A1068" t="s">
        <v>59</v>
      </c>
      <c r="B1068" t="s">
        <v>1100</v>
      </c>
      <c r="C1068" t="s">
        <v>1258</v>
      </c>
      <c r="D1068" t="s">
        <v>1266</v>
      </c>
      <c r="E1068" t="s">
        <v>60</v>
      </c>
      <c r="G1068" t="s">
        <v>51</v>
      </c>
      <c r="H1068" t="s">
        <v>1312</v>
      </c>
      <c r="I1068" t="s">
        <v>1313</v>
      </c>
      <c r="J1068">
        <v>1</v>
      </c>
      <c r="K1068">
        <v>0.5</v>
      </c>
      <c r="L1068" t="s">
        <v>62</v>
      </c>
      <c r="M1068" t="s">
        <v>63</v>
      </c>
      <c r="N1068">
        <v>1</v>
      </c>
      <c r="O1068">
        <v>16</v>
      </c>
      <c r="P1068">
        <v>7.5</v>
      </c>
      <c r="Q1068" s="20">
        <f>71.55-0.22377</f>
        <v>71.326229999999995</v>
      </c>
      <c r="R1068">
        <f t="shared" si="93"/>
        <v>2</v>
      </c>
      <c r="S1068">
        <f t="shared" si="94"/>
        <v>142.65245999999999</v>
      </c>
      <c r="T1068">
        <v>0</v>
      </c>
      <c r="U1068">
        <f t="shared" si="95"/>
        <v>142.65245999999999</v>
      </c>
      <c r="V1068">
        <f t="shared" si="96"/>
        <v>142652.46</v>
      </c>
      <c r="W1068">
        <f t="shared" si="97"/>
        <v>11887.705</v>
      </c>
      <c r="X1068" t="s">
        <v>40</v>
      </c>
      <c r="Y1068" t="s">
        <v>40</v>
      </c>
      <c r="Z1068">
        <v>3093</v>
      </c>
      <c r="AA1068">
        <v>3094</v>
      </c>
      <c r="AB1068" t="s">
        <v>40</v>
      </c>
      <c r="AC1068" t="s">
        <v>40</v>
      </c>
      <c r="AD1068" t="s">
        <v>40</v>
      </c>
      <c r="AE1068" t="s">
        <v>40</v>
      </c>
      <c r="AF1068">
        <v>141</v>
      </c>
      <c r="AH1068">
        <v>2022</v>
      </c>
    </row>
    <row r="1069" spans="1:35" x14ac:dyDescent="0.25">
      <c r="A1069" t="s">
        <v>59</v>
      </c>
      <c r="B1069" t="s">
        <v>1100</v>
      </c>
      <c r="C1069" t="s">
        <v>1258</v>
      </c>
      <c r="D1069" t="s">
        <v>1266</v>
      </c>
      <c r="E1069" t="s">
        <v>60</v>
      </c>
      <c r="G1069" t="s">
        <v>51</v>
      </c>
      <c r="H1069" t="s">
        <v>1314</v>
      </c>
      <c r="I1069" t="s">
        <v>1315</v>
      </c>
      <c r="J1069">
        <v>1</v>
      </c>
      <c r="K1069">
        <v>0.5</v>
      </c>
      <c r="L1069" t="s">
        <v>62</v>
      </c>
      <c r="M1069" t="s">
        <v>76</v>
      </c>
      <c r="N1069">
        <v>4</v>
      </c>
      <c r="O1069">
        <v>8</v>
      </c>
      <c r="P1069">
        <v>7.5</v>
      </c>
      <c r="Q1069" s="20">
        <f>71.55-0.22377</f>
        <v>71.326229999999995</v>
      </c>
      <c r="R1069">
        <f t="shared" si="93"/>
        <v>1</v>
      </c>
      <c r="S1069">
        <f t="shared" si="94"/>
        <v>71.326229999999995</v>
      </c>
      <c r="T1069">
        <v>0</v>
      </c>
      <c r="U1069">
        <f t="shared" si="95"/>
        <v>71.326229999999995</v>
      </c>
      <c r="V1069">
        <f t="shared" si="96"/>
        <v>71326.23</v>
      </c>
      <c r="W1069">
        <f t="shared" si="97"/>
        <v>5943.8525</v>
      </c>
      <c r="X1069" t="s">
        <v>40</v>
      </c>
      <c r="Y1069" t="s">
        <v>40</v>
      </c>
      <c r="Z1069">
        <v>3093</v>
      </c>
      <c r="AA1069">
        <v>3094</v>
      </c>
      <c r="AB1069" t="s">
        <v>40</v>
      </c>
      <c r="AC1069" t="s">
        <v>40</v>
      </c>
      <c r="AD1069" t="s">
        <v>40</v>
      </c>
      <c r="AE1069" t="s">
        <v>40</v>
      </c>
      <c r="AF1069">
        <v>141</v>
      </c>
      <c r="AH1069">
        <v>2022</v>
      </c>
    </row>
    <row r="1070" spans="1:35" x14ac:dyDescent="0.25">
      <c r="A1070" t="s">
        <v>59</v>
      </c>
      <c r="B1070" t="s">
        <v>1100</v>
      </c>
      <c r="C1070" t="s">
        <v>1258</v>
      </c>
      <c r="D1070" t="s">
        <v>1266</v>
      </c>
      <c r="E1070" t="s">
        <v>60</v>
      </c>
      <c r="G1070" t="s">
        <v>51</v>
      </c>
      <c r="H1070" t="s">
        <v>1362</v>
      </c>
      <c r="I1070" t="s">
        <v>1363</v>
      </c>
      <c r="J1070">
        <v>1</v>
      </c>
      <c r="K1070">
        <v>0.5</v>
      </c>
      <c r="L1070" t="s">
        <v>62</v>
      </c>
      <c r="M1070" t="s">
        <v>63</v>
      </c>
      <c r="N1070">
        <v>3</v>
      </c>
      <c r="O1070">
        <v>8</v>
      </c>
      <c r="P1070">
        <v>7.5</v>
      </c>
      <c r="Q1070" s="20">
        <f>72.55-0.22377</f>
        <v>72.326229999999995</v>
      </c>
      <c r="R1070">
        <f t="shared" si="93"/>
        <v>1</v>
      </c>
      <c r="S1070">
        <f t="shared" si="94"/>
        <v>72.326229999999995</v>
      </c>
      <c r="T1070">
        <v>0</v>
      </c>
      <c r="U1070">
        <f t="shared" si="95"/>
        <v>72.326229999999995</v>
      </c>
      <c r="V1070">
        <f t="shared" si="96"/>
        <v>72326.23</v>
      </c>
      <c r="W1070">
        <f t="shared" si="97"/>
        <v>6027.185833333333</v>
      </c>
      <c r="X1070" t="s">
        <v>40</v>
      </c>
      <c r="Y1070" t="s">
        <v>40</v>
      </c>
      <c r="Z1070">
        <v>3093</v>
      </c>
      <c r="AA1070">
        <v>3094</v>
      </c>
      <c r="AB1070" t="s">
        <v>40</v>
      </c>
      <c r="AC1070" t="s">
        <v>40</v>
      </c>
      <c r="AD1070" t="s">
        <v>40</v>
      </c>
      <c r="AE1070" t="s">
        <v>40</v>
      </c>
      <c r="AF1070">
        <v>141</v>
      </c>
      <c r="AH1070">
        <v>2022</v>
      </c>
    </row>
    <row r="1071" spans="1:35" x14ac:dyDescent="0.25">
      <c r="A1071" t="s">
        <v>59</v>
      </c>
      <c r="B1071" t="s">
        <v>1100</v>
      </c>
      <c r="C1071" t="s">
        <v>1258</v>
      </c>
      <c r="D1071" t="s">
        <v>1266</v>
      </c>
      <c r="E1071" t="s">
        <v>60</v>
      </c>
      <c r="G1071" t="s">
        <v>51</v>
      </c>
      <c r="H1071" t="s">
        <v>1362</v>
      </c>
      <c r="I1071" t="s">
        <v>1363</v>
      </c>
      <c r="J1071">
        <v>1</v>
      </c>
      <c r="K1071">
        <v>0.5</v>
      </c>
      <c r="L1071" t="s">
        <v>62</v>
      </c>
      <c r="M1071" t="s">
        <v>76</v>
      </c>
      <c r="N1071">
        <v>4</v>
      </c>
      <c r="O1071">
        <v>8</v>
      </c>
      <c r="P1071">
        <v>7.5</v>
      </c>
      <c r="Q1071" s="20">
        <f>72.55-0.22377</f>
        <v>72.326229999999995</v>
      </c>
      <c r="R1071">
        <f t="shared" si="93"/>
        <v>1</v>
      </c>
      <c r="S1071">
        <f t="shared" si="94"/>
        <v>72.326229999999995</v>
      </c>
      <c r="T1071">
        <v>0</v>
      </c>
      <c r="U1071">
        <f t="shared" si="95"/>
        <v>72.326229999999995</v>
      </c>
      <c r="V1071">
        <f t="shared" si="96"/>
        <v>72326.23</v>
      </c>
      <c r="W1071">
        <f t="shared" si="97"/>
        <v>6027.185833333333</v>
      </c>
      <c r="X1071" t="s">
        <v>40</v>
      </c>
      <c r="Y1071" t="s">
        <v>40</v>
      </c>
      <c r="Z1071">
        <v>3093</v>
      </c>
      <c r="AA1071">
        <v>3094</v>
      </c>
      <c r="AB1071" t="s">
        <v>40</v>
      </c>
      <c r="AC1071" t="s">
        <v>40</v>
      </c>
      <c r="AD1071" t="s">
        <v>40</v>
      </c>
      <c r="AE1071" t="s">
        <v>40</v>
      </c>
      <c r="AF1071">
        <v>141</v>
      </c>
      <c r="AH1071">
        <v>2022</v>
      </c>
    </row>
    <row r="1072" spans="1:35" x14ac:dyDescent="0.25">
      <c r="A1072" t="s">
        <v>36</v>
      </c>
      <c r="B1072" t="s">
        <v>1435</v>
      </c>
      <c r="C1072" t="s">
        <v>1436</v>
      </c>
      <c r="D1072" t="s">
        <v>1436</v>
      </c>
      <c r="E1072" t="s">
        <v>40</v>
      </c>
      <c r="G1072" t="s">
        <v>41</v>
      </c>
      <c r="H1072" t="s">
        <v>44</v>
      </c>
      <c r="I1072" t="s">
        <v>40</v>
      </c>
      <c r="J1072">
        <v>1</v>
      </c>
      <c r="L1072" t="s">
        <v>41</v>
      </c>
      <c r="M1072" t="s">
        <v>40</v>
      </c>
      <c r="Q1072">
        <v>0</v>
      </c>
      <c r="R1072">
        <f t="shared" si="93"/>
        <v>0</v>
      </c>
      <c r="S1072">
        <f t="shared" si="94"/>
        <v>0</v>
      </c>
      <c r="T1072">
        <v>55.48</v>
      </c>
      <c r="U1072">
        <f t="shared" si="95"/>
        <v>55.48</v>
      </c>
      <c r="V1072">
        <f t="shared" si="96"/>
        <v>55480</v>
      </c>
      <c r="W1072">
        <f t="shared" si="97"/>
        <v>4623.333333333333</v>
      </c>
      <c r="X1072" t="s">
        <v>1437</v>
      </c>
      <c r="Y1072" t="s">
        <v>1438</v>
      </c>
      <c r="Z1072">
        <v>39498</v>
      </c>
      <c r="AB1072" t="s">
        <v>40</v>
      </c>
      <c r="AC1072" t="s">
        <v>40</v>
      </c>
      <c r="AD1072" t="s">
        <v>40</v>
      </c>
      <c r="AE1072" t="s">
        <v>40</v>
      </c>
      <c r="AF1072">
        <v>109</v>
      </c>
      <c r="AH1072">
        <v>2019</v>
      </c>
      <c r="AI1072" t="s">
        <v>1439</v>
      </c>
    </row>
    <row r="1073" spans="1:34" x14ac:dyDescent="0.25">
      <c r="A1073" t="s">
        <v>36</v>
      </c>
      <c r="B1073" t="s">
        <v>1435</v>
      </c>
      <c r="C1073" t="s">
        <v>1436</v>
      </c>
      <c r="D1073" t="s">
        <v>1436</v>
      </c>
      <c r="E1073" t="s">
        <v>40</v>
      </c>
      <c r="G1073" t="s">
        <v>41</v>
      </c>
      <c r="H1073" t="s">
        <v>56</v>
      </c>
      <c r="I1073" t="s">
        <v>40</v>
      </c>
      <c r="J1073">
        <v>1</v>
      </c>
      <c r="L1073" t="s">
        <v>41</v>
      </c>
      <c r="M1073" t="s">
        <v>40</v>
      </c>
      <c r="Q1073">
        <v>0</v>
      </c>
      <c r="R1073">
        <f t="shared" si="93"/>
        <v>0</v>
      </c>
      <c r="S1073">
        <f t="shared" si="94"/>
        <v>0</v>
      </c>
      <c r="T1073">
        <v>537</v>
      </c>
      <c r="U1073">
        <f t="shared" si="95"/>
        <v>537</v>
      </c>
      <c r="V1073">
        <f t="shared" si="96"/>
        <v>537000</v>
      </c>
      <c r="W1073">
        <f t="shared" si="97"/>
        <v>44750</v>
      </c>
      <c r="X1073" t="s">
        <v>1437</v>
      </c>
      <c r="Y1073" t="s">
        <v>1438</v>
      </c>
      <c r="Z1073">
        <v>39498</v>
      </c>
      <c r="AB1073" t="s">
        <v>40</v>
      </c>
      <c r="AC1073" t="s">
        <v>40</v>
      </c>
      <c r="AD1073" t="s">
        <v>40</v>
      </c>
      <c r="AE1073" t="s">
        <v>40</v>
      </c>
      <c r="AF1073">
        <v>109</v>
      </c>
      <c r="AH1073">
        <v>2019</v>
      </c>
    </row>
    <row r="1074" spans="1:34" x14ac:dyDescent="0.25">
      <c r="A1074" t="s">
        <v>36</v>
      </c>
      <c r="B1074" t="s">
        <v>1435</v>
      </c>
      <c r="C1074" t="s">
        <v>1436</v>
      </c>
      <c r="D1074" t="s">
        <v>1436</v>
      </c>
      <c r="E1074" t="s">
        <v>40</v>
      </c>
      <c r="G1074" t="s">
        <v>41</v>
      </c>
      <c r="H1074" t="s">
        <v>49</v>
      </c>
      <c r="I1074" t="s">
        <v>40</v>
      </c>
      <c r="J1074">
        <v>1</v>
      </c>
      <c r="L1074" t="s">
        <v>41</v>
      </c>
      <c r="Q1074">
        <v>0</v>
      </c>
      <c r="R1074">
        <f t="shared" si="93"/>
        <v>0</v>
      </c>
      <c r="S1074">
        <f t="shared" si="94"/>
        <v>0</v>
      </c>
      <c r="T1074">
        <v>512.11</v>
      </c>
      <c r="U1074">
        <f t="shared" si="95"/>
        <v>512.11</v>
      </c>
      <c r="V1074">
        <f t="shared" si="96"/>
        <v>512110</v>
      </c>
      <c r="W1074">
        <f t="shared" si="97"/>
        <v>42675.833333333336</v>
      </c>
      <c r="X1074" t="s">
        <v>1437</v>
      </c>
      <c r="Y1074" t="s">
        <v>1438</v>
      </c>
      <c r="Z1074">
        <v>39498</v>
      </c>
      <c r="AB1074" t="s">
        <v>40</v>
      </c>
      <c r="AC1074" t="s">
        <v>40</v>
      </c>
      <c r="AD1074" t="s">
        <v>40</v>
      </c>
      <c r="AE1074" t="s">
        <v>40</v>
      </c>
      <c r="AF1074">
        <v>109</v>
      </c>
      <c r="AH1074">
        <v>2019</v>
      </c>
    </row>
    <row r="1075" spans="1:34" x14ac:dyDescent="0.25">
      <c r="A1075" t="s">
        <v>36</v>
      </c>
      <c r="B1075" t="s">
        <v>1435</v>
      </c>
      <c r="C1075" t="s">
        <v>1436</v>
      </c>
      <c r="D1075" t="s">
        <v>1436</v>
      </c>
      <c r="E1075" t="s">
        <v>40</v>
      </c>
      <c r="G1075" t="s">
        <v>41</v>
      </c>
      <c r="H1075" t="s">
        <v>42</v>
      </c>
      <c r="I1075" t="s">
        <v>40</v>
      </c>
      <c r="J1075">
        <v>1</v>
      </c>
      <c r="L1075" t="s">
        <v>41</v>
      </c>
      <c r="Q1075">
        <v>0</v>
      </c>
      <c r="R1075">
        <f t="shared" si="93"/>
        <v>0</v>
      </c>
      <c r="S1075">
        <f t="shared" si="94"/>
        <v>0</v>
      </c>
      <c r="T1075">
        <v>480.88</v>
      </c>
      <c r="U1075">
        <f t="shared" si="95"/>
        <v>480.88</v>
      </c>
      <c r="V1075">
        <f t="shared" si="96"/>
        <v>480880</v>
      </c>
      <c r="W1075">
        <f t="shared" si="97"/>
        <v>40073.333333333336</v>
      </c>
      <c r="X1075" t="s">
        <v>1437</v>
      </c>
      <c r="Y1075" t="s">
        <v>1440</v>
      </c>
      <c r="Z1075">
        <v>39498</v>
      </c>
      <c r="AB1075" t="s">
        <v>40</v>
      </c>
      <c r="AC1075" t="s">
        <v>40</v>
      </c>
      <c r="AD1075" t="s">
        <v>40</v>
      </c>
      <c r="AE1075" t="s">
        <v>40</v>
      </c>
      <c r="AF1075">
        <v>109</v>
      </c>
      <c r="AH1075">
        <v>2019</v>
      </c>
    </row>
    <row r="1076" spans="1:34" x14ac:dyDescent="0.25">
      <c r="A1076" t="s">
        <v>36</v>
      </c>
      <c r="B1076" t="s">
        <v>1435</v>
      </c>
      <c r="C1076" t="s">
        <v>1436</v>
      </c>
      <c r="D1076" t="s">
        <v>1436</v>
      </c>
      <c r="E1076" t="s">
        <v>40</v>
      </c>
      <c r="G1076" t="s">
        <v>78</v>
      </c>
      <c r="H1076" t="s">
        <v>295</v>
      </c>
      <c r="I1076" t="s">
        <v>40</v>
      </c>
      <c r="J1076">
        <v>1</v>
      </c>
      <c r="L1076" t="s">
        <v>41</v>
      </c>
      <c r="Q1076">
        <v>0</v>
      </c>
      <c r="R1076">
        <f t="shared" si="93"/>
        <v>0</v>
      </c>
      <c r="S1076">
        <f t="shared" si="94"/>
        <v>0</v>
      </c>
      <c r="T1076">
        <v>459.37</v>
      </c>
      <c r="U1076">
        <f t="shared" si="95"/>
        <v>459.37</v>
      </c>
      <c r="V1076">
        <f t="shared" si="96"/>
        <v>459370</v>
      </c>
      <c r="W1076">
        <f t="shared" si="97"/>
        <v>38280.833333333336</v>
      </c>
      <c r="X1076" t="s">
        <v>1438</v>
      </c>
      <c r="Y1076" t="s">
        <v>1441</v>
      </c>
      <c r="Z1076">
        <v>39489</v>
      </c>
      <c r="AA1076">
        <v>39489</v>
      </c>
      <c r="AB1076" t="s">
        <v>40</v>
      </c>
      <c r="AC1076" t="s">
        <v>40</v>
      </c>
      <c r="AD1076" t="s">
        <v>40</v>
      </c>
      <c r="AE1076" t="s">
        <v>40</v>
      </c>
      <c r="AF1076">
        <v>109</v>
      </c>
      <c r="AH1076">
        <v>2019</v>
      </c>
    </row>
    <row r="1077" spans="1:34" x14ac:dyDescent="0.25">
      <c r="A1077" t="s">
        <v>59</v>
      </c>
      <c r="B1077" t="s">
        <v>1435</v>
      </c>
      <c r="C1077" t="s">
        <v>1436</v>
      </c>
      <c r="D1077" t="s">
        <v>1436</v>
      </c>
      <c r="E1077" t="s">
        <v>60</v>
      </c>
      <c r="G1077" t="s">
        <v>1442</v>
      </c>
      <c r="H1077" t="s">
        <v>1443</v>
      </c>
      <c r="I1077" t="s">
        <v>1444</v>
      </c>
      <c r="J1077">
        <v>1</v>
      </c>
      <c r="L1077" t="s">
        <v>62</v>
      </c>
      <c r="M1077" t="s">
        <v>76</v>
      </c>
      <c r="N1077">
        <v>1</v>
      </c>
      <c r="O1077">
        <v>54</v>
      </c>
      <c r="P1077">
        <v>12</v>
      </c>
      <c r="Q1077">
        <v>98.1</v>
      </c>
      <c r="R1077">
        <f t="shared" si="93"/>
        <v>10.8</v>
      </c>
      <c r="S1077">
        <f t="shared" si="94"/>
        <v>1059.48</v>
      </c>
      <c r="U1077">
        <f t="shared" si="95"/>
        <v>1059.48</v>
      </c>
      <c r="V1077">
        <f t="shared" si="96"/>
        <v>1059480</v>
      </c>
      <c r="W1077">
        <f t="shared" si="97"/>
        <v>88290</v>
      </c>
      <c r="X1077" t="s">
        <v>1437</v>
      </c>
      <c r="Y1077" t="s">
        <v>1445</v>
      </c>
      <c r="Z1077">
        <v>3093</v>
      </c>
      <c r="AA1077">
        <v>3094</v>
      </c>
      <c r="AB1077" t="s">
        <v>40</v>
      </c>
      <c r="AC1077" t="s">
        <v>40</v>
      </c>
      <c r="AD1077" t="s">
        <v>40</v>
      </c>
      <c r="AE1077" t="s">
        <v>40</v>
      </c>
      <c r="AF1077">
        <v>109</v>
      </c>
      <c r="AH1077">
        <v>2022</v>
      </c>
    </row>
    <row r="1078" spans="1:34" x14ac:dyDescent="0.25">
      <c r="A1078" t="s">
        <v>59</v>
      </c>
      <c r="B1078" t="s">
        <v>1435</v>
      </c>
      <c r="C1078" t="s">
        <v>1436</v>
      </c>
      <c r="D1078" t="s">
        <v>1436</v>
      </c>
      <c r="E1078" t="s">
        <v>60</v>
      </c>
      <c r="G1078" t="s">
        <v>46</v>
      </c>
      <c r="H1078" t="s">
        <v>1446</v>
      </c>
      <c r="I1078" t="s">
        <v>1447</v>
      </c>
      <c r="J1078">
        <v>1</v>
      </c>
      <c r="L1078" t="s">
        <v>62</v>
      </c>
      <c r="M1078" t="s">
        <v>76</v>
      </c>
      <c r="N1078">
        <v>1</v>
      </c>
      <c r="O1078">
        <v>54</v>
      </c>
      <c r="P1078">
        <v>12</v>
      </c>
      <c r="Q1078">
        <v>98.1</v>
      </c>
      <c r="R1078">
        <f t="shared" si="93"/>
        <v>10.8</v>
      </c>
      <c r="S1078">
        <f t="shared" si="94"/>
        <v>1059.48</v>
      </c>
      <c r="T1078">
        <v>0</v>
      </c>
      <c r="U1078">
        <f t="shared" si="95"/>
        <v>1059.48</v>
      </c>
      <c r="V1078">
        <f t="shared" si="96"/>
        <v>1059480</v>
      </c>
      <c r="W1078">
        <f t="shared" si="97"/>
        <v>88290</v>
      </c>
      <c r="X1078" t="s">
        <v>1437</v>
      </c>
      <c r="Y1078" t="s">
        <v>1448</v>
      </c>
      <c r="Z1078">
        <v>3093</v>
      </c>
      <c r="AA1078">
        <v>3094</v>
      </c>
      <c r="AB1078" t="s">
        <v>40</v>
      </c>
      <c r="AC1078" t="s">
        <v>40</v>
      </c>
      <c r="AD1078" t="s">
        <v>40</v>
      </c>
      <c r="AE1078" t="s">
        <v>40</v>
      </c>
      <c r="AF1078">
        <v>109</v>
      </c>
      <c r="AH1078">
        <v>2022</v>
      </c>
    </row>
    <row r="1079" spans="1:34" x14ac:dyDescent="0.25">
      <c r="A1079" t="s">
        <v>59</v>
      </c>
      <c r="B1079" t="s">
        <v>1435</v>
      </c>
      <c r="C1079" t="s">
        <v>1436</v>
      </c>
      <c r="D1079" t="s">
        <v>1436</v>
      </c>
      <c r="E1079" t="s">
        <v>60</v>
      </c>
      <c r="G1079" t="s">
        <v>46</v>
      </c>
      <c r="H1079" t="s">
        <v>1449</v>
      </c>
      <c r="I1079" t="s">
        <v>1450</v>
      </c>
      <c r="J1079">
        <v>1</v>
      </c>
      <c r="L1079" t="s">
        <v>62</v>
      </c>
      <c r="M1079" t="s">
        <v>76</v>
      </c>
      <c r="N1079">
        <v>1</v>
      </c>
      <c r="O1079">
        <v>54</v>
      </c>
      <c r="P1079">
        <v>6</v>
      </c>
      <c r="Q1079">
        <v>98.1</v>
      </c>
      <c r="R1079">
        <f t="shared" si="93"/>
        <v>5.4</v>
      </c>
      <c r="S1079">
        <f t="shared" si="94"/>
        <v>529.74</v>
      </c>
      <c r="T1079">
        <v>0</v>
      </c>
      <c r="U1079">
        <f t="shared" si="95"/>
        <v>529.74</v>
      </c>
      <c r="V1079">
        <f t="shared" si="96"/>
        <v>529740</v>
      </c>
      <c r="W1079">
        <f t="shared" si="97"/>
        <v>44145</v>
      </c>
      <c r="X1079" t="s">
        <v>1437</v>
      </c>
      <c r="Y1079" t="s">
        <v>1448</v>
      </c>
      <c r="Z1079">
        <v>3093</v>
      </c>
      <c r="AA1079">
        <v>3094</v>
      </c>
      <c r="AB1079" t="s">
        <v>40</v>
      </c>
      <c r="AC1079" t="s">
        <v>40</v>
      </c>
      <c r="AD1079" t="s">
        <v>40</v>
      </c>
      <c r="AE1079" t="s">
        <v>40</v>
      </c>
      <c r="AF1079">
        <v>109</v>
      </c>
      <c r="AH1079">
        <v>2022</v>
      </c>
    </row>
    <row r="1080" spans="1:34" x14ac:dyDescent="0.25">
      <c r="A1080" t="s">
        <v>59</v>
      </c>
      <c r="B1080" t="s">
        <v>1435</v>
      </c>
      <c r="C1080" t="s">
        <v>1436</v>
      </c>
      <c r="D1080" t="s">
        <v>1436</v>
      </c>
      <c r="E1080" t="s">
        <v>60</v>
      </c>
      <c r="G1080" t="s">
        <v>294</v>
      </c>
      <c r="H1080" t="s">
        <v>1451</v>
      </c>
      <c r="I1080" t="s">
        <v>1452</v>
      </c>
      <c r="J1080">
        <v>1</v>
      </c>
      <c r="L1080" t="s">
        <v>62</v>
      </c>
      <c r="M1080" t="s">
        <v>63</v>
      </c>
      <c r="N1080">
        <v>2</v>
      </c>
      <c r="O1080">
        <v>50</v>
      </c>
      <c r="P1080">
        <v>10</v>
      </c>
      <c r="Q1080">
        <v>98.1</v>
      </c>
      <c r="R1080">
        <f t="shared" si="93"/>
        <v>8.3333333333333339</v>
      </c>
      <c r="S1080">
        <f t="shared" si="94"/>
        <v>817.5</v>
      </c>
      <c r="U1080">
        <f t="shared" si="95"/>
        <v>817.5</v>
      </c>
      <c r="V1080">
        <f t="shared" si="96"/>
        <v>817500</v>
      </c>
      <c r="W1080">
        <f t="shared" si="97"/>
        <v>68125</v>
      </c>
      <c r="X1080" t="s">
        <v>1437</v>
      </c>
      <c r="Y1080" t="s">
        <v>1453</v>
      </c>
      <c r="Z1080">
        <v>3093</v>
      </c>
      <c r="AA1080">
        <v>3094</v>
      </c>
      <c r="AF1080">
        <v>109</v>
      </c>
      <c r="AH1080">
        <v>2022</v>
      </c>
    </row>
    <row r="1081" spans="1:34" x14ac:dyDescent="0.25">
      <c r="A1081" t="s">
        <v>59</v>
      </c>
      <c r="B1081" t="s">
        <v>1435</v>
      </c>
      <c r="C1081" t="s">
        <v>1436</v>
      </c>
      <c r="D1081" t="s">
        <v>1436</v>
      </c>
      <c r="E1081" t="s">
        <v>60</v>
      </c>
      <c r="G1081" t="s">
        <v>46</v>
      </c>
      <c r="H1081" t="s">
        <v>1454</v>
      </c>
      <c r="I1081" t="s">
        <v>1455</v>
      </c>
      <c r="J1081">
        <v>1</v>
      </c>
      <c r="L1081" t="s">
        <v>62</v>
      </c>
      <c r="M1081" t="s">
        <v>63</v>
      </c>
      <c r="N1081">
        <v>2</v>
      </c>
      <c r="O1081">
        <v>50</v>
      </c>
      <c r="P1081">
        <v>12</v>
      </c>
      <c r="Q1081">
        <v>98.1</v>
      </c>
      <c r="R1081">
        <f t="shared" si="93"/>
        <v>10</v>
      </c>
      <c r="S1081">
        <f t="shared" si="94"/>
        <v>981</v>
      </c>
      <c r="U1081">
        <f t="shared" si="95"/>
        <v>981</v>
      </c>
      <c r="V1081">
        <f t="shared" si="96"/>
        <v>981000</v>
      </c>
      <c r="W1081">
        <f t="shared" si="97"/>
        <v>81750</v>
      </c>
      <c r="X1081" t="s">
        <v>1437</v>
      </c>
      <c r="Y1081" t="s">
        <v>1448</v>
      </c>
      <c r="Z1081">
        <v>3093</v>
      </c>
      <c r="AA1081">
        <v>3094</v>
      </c>
      <c r="AF1081">
        <v>109</v>
      </c>
      <c r="AH1081">
        <v>2022</v>
      </c>
    </row>
    <row r="1082" spans="1:34" x14ac:dyDescent="0.25">
      <c r="A1082" t="s">
        <v>59</v>
      </c>
      <c r="B1082" t="s">
        <v>1435</v>
      </c>
      <c r="C1082" t="s">
        <v>1436</v>
      </c>
      <c r="D1082" t="s">
        <v>1436</v>
      </c>
      <c r="E1082" t="s">
        <v>60</v>
      </c>
      <c r="G1082" t="s">
        <v>46</v>
      </c>
      <c r="H1082" t="s">
        <v>1456</v>
      </c>
      <c r="I1082" t="s">
        <v>1457</v>
      </c>
      <c r="J1082">
        <v>1</v>
      </c>
      <c r="L1082" t="s">
        <v>62</v>
      </c>
      <c r="M1082" t="s">
        <v>63</v>
      </c>
      <c r="N1082">
        <v>2</v>
      </c>
      <c r="O1082">
        <v>50</v>
      </c>
      <c r="P1082">
        <v>8</v>
      </c>
      <c r="Q1082">
        <v>98.1</v>
      </c>
      <c r="R1082">
        <f t="shared" si="93"/>
        <v>6.666666666666667</v>
      </c>
      <c r="S1082">
        <f t="shared" si="94"/>
        <v>654</v>
      </c>
      <c r="U1082">
        <f t="shared" si="95"/>
        <v>654</v>
      </c>
      <c r="V1082">
        <f t="shared" si="96"/>
        <v>654000</v>
      </c>
      <c r="W1082">
        <f t="shared" si="97"/>
        <v>54500</v>
      </c>
      <c r="X1082" t="s">
        <v>1437</v>
      </c>
      <c r="Y1082" t="s">
        <v>1448</v>
      </c>
      <c r="Z1082">
        <v>3093</v>
      </c>
      <c r="AA1082">
        <v>3094</v>
      </c>
      <c r="AF1082">
        <v>109</v>
      </c>
      <c r="AH1082">
        <v>2022</v>
      </c>
    </row>
    <row r="1083" spans="1:34" x14ac:dyDescent="0.25">
      <c r="A1083" t="s">
        <v>59</v>
      </c>
      <c r="B1083" t="s">
        <v>1435</v>
      </c>
      <c r="C1083" t="s">
        <v>1436</v>
      </c>
      <c r="D1083" t="s">
        <v>1436</v>
      </c>
      <c r="E1083" t="s">
        <v>60</v>
      </c>
      <c r="G1083" t="s">
        <v>87</v>
      </c>
      <c r="H1083" t="s">
        <v>1458</v>
      </c>
      <c r="I1083" t="s">
        <v>1459</v>
      </c>
      <c r="J1083">
        <v>1</v>
      </c>
      <c r="L1083" t="s">
        <v>62</v>
      </c>
      <c r="M1083" t="s">
        <v>76</v>
      </c>
      <c r="N1083">
        <v>3</v>
      </c>
      <c r="O1083">
        <v>48</v>
      </c>
      <c r="P1083">
        <v>4</v>
      </c>
      <c r="Q1083">
        <v>98.1</v>
      </c>
      <c r="R1083">
        <f t="shared" si="93"/>
        <v>3.2</v>
      </c>
      <c r="S1083">
        <f t="shared" si="94"/>
        <v>313.92</v>
      </c>
      <c r="U1083">
        <f t="shared" si="95"/>
        <v>313.92</v>
      </c>
      <c r="V1083">
        <f t="shared" si="96"/>
        <v>313920</v>
      </c>
      <c r="W1083">
        <f t="shared" si="97"/>
        <v>26160</v>
      </c>
      <c r="X1083" t="s">
        <v>1437</v>
      </c>
      <c r="Y1083" t="s">
        <v>1460</v>
      </c>
      <c r="Z1083">
        <v>3093</v>
      </c>
      <c r="AA1083">
        <v>3094</v>
      </c>
      <c r="AF1083">
        <v>109</v>
      </c>
      <c r="AH1083">
        <v>2022</v>
      </c>
    </row>
    <row r="1084" spans="1:34" x14ac:dyDescent="0.25">
      <c r="A1084" t="s">
        <v>59</v>
      </c>
      <c r="B1084" t="s">
        <v>1435</v>
      </c>
      <c r="C1084" t="s">
        <v>1436</v>
      </c>
      <c r="D1084" t="s">
        <v>1436</v>
      </c>
      <c r="E1084" t="s">
        <v>60</v>
      </c>
      <c r="G1084" t="s">
        <v>152</v>
      </c>
      <c r="H1084" t="s">
        <v>1461</v>
      </c>
      <c r="I1084" t="s">
        <v>1462</v>
      </c>
      <c r="J1084">
        <v>1</v>
      </c>
      <c r="L1084" t="s">
        <v>62</v>
      </c>
      <c r="M1084" t="s">
        <v>76</v>
      </c>
      <c r="N1084">
        <v>3</v>
      </c>
      <c r="O1084">
        <v>48</v>
      </c>
      <c r="P1084">
        <v>4.5</v>
      </c>
      <c r="Q1084">
        <v>91.6</v>
      </c>
      <c r="R1084">
        <f t="shared" si="93"/>
        <v>3.6</v>
      </c>
      <c r="S1084">
        <f t="shared" si="94"/>
        <v>329.76</v>
      </c>
      <c r="U1084">
        <f t="shared" si="95"/>
        <v>329.76</v>
      </c>
      <c r="V1084">
        <f t="shared" si="96"/>
        <v>329760</v>
      </c>
      <c r="W1084">
        <f t="shared" si="97"/>
        <v>27480</v>
      </c>
      <c r="X1084" t="s">
        <v>1437</v>
      </c>
      <c r="Y1084" t="s">
        <v>1463</v>
      </c>
      <c r="Z1084">
        <v>3093</v>
      </c>
      <c r="AA1084">
        <v>3094</v>
      </c>
      <c r="AF1084">
        <v>109</v>
      </c>
      <c r="AH1084">
        <v>2022</v>
      </c>
    </row>
    <row r="1085" spans="1:34" x14ac:dyDescent="0.25">
      <c r="A1085" t="s">
        <v>59</v>
      </c>
      <c r="B1085" t="s">
        <v>1435</v>
      </c>
      <c r="C1085" t="s">
        <v>1436</v>
      </c>
      <c r="D1085" t="s">
        <v>1436</v>
      </c>
      <c r="E1085" t="s">
        <v>60</v>
      </c>
      <c r="G1085" t="s">
        <v>71</v>
      </c>
      <c r="H1085" t="s">
        <v>1464</v>
      </c>
      <c r="I1085" t="s">
        <v>1465</v>
      </c>
      <c r="J1085">
        <v>1</v>
      </c>
      <c r="L1085" t="s">
        <v>62</v>
      </c>
      <c r="M1085" t="s">
        <v>76</v>
      </c>
      <c r="N1085">
        <v>3</v>
      </c>
      <c r="O1085">
        <v>48</v>
      </c>
      <c r="P1085">
        <v>8.5</v>
      </c>
      <c r="Q1085">
        <v>98.1</v>
      </c>
      <c r="R1085">
        <f t="shared" si="93"/>
        <v>6.8</v>
      </c>
      <c r="S1085">
        <f t="shared" si="94"/>
        <v>667.07999999999993</v>
      </c>
      <c r="U1085">
        <f t="shared" si="95"/>
        <v>667.07999999999993</v>
      </c>
      <c r="V1085">
        <f t="shared" si="96"/>
        <v>667079.99999999988</v>
      </c>
      <c r="W1085">
        <f t="shared" si="97"/>
        <v>55589.999999999993</v>
      </c>
      <c r="X1085" t="s">
        <v>1437</v>
      </c>
      <c r="Y1085" t="s">
        <v>1466</v>
      </c>
      <c r="Z1085">
        <v>3093</v>
      </c>
      <c r="AA1085">
        <v>3094</v>
      </c>
      <c r="AF1085">
        <v>109</v>
      </c>
      <c r="AH1085">
        <v>2022</v>
      </c>
    </row>
    <row r="1086" spans="1:34" x14ac:dyDescent="0.25">
      <c r="A1086" t="s">
        <v>59</v>
      </c>
      <c r="B1086" t="s">
        <v>1435</v>
      </c>
      <c r="C1086" t="s">
        <v>1436</v>
      </c>
      <c r="D1086" t="s">
        <v>1436</v>
      </c>
      <c r="E1086" t="s">
        <v>60</v>
      </c>
      <c r="G1086" t="s">
        <v>78</v>
      </c>
      <c r="H1086" t="s">
        <v>1467</v>
      </c>
      <c r="I1086" t="s">
        <v>1468</v>
      </c>
      <c r="J1086">
        <v>1</v>
      </c>
      <c r="L1086" t="s">
        <v>62</v>
      </c>
      <c r="M1086" t="s">
        <v>76</v>
      </c>
      <c r="N1086">
        <v>3</v>
      </c>
      <c r="O1086">
        <v>48</v>
      </c>
      <c r="P1086">
        <v>13</v>
      </c>
      <c r="Q1086">
        <v>98.1</v>
      </c>
      <c r="R1086">
        <f t="shared" si="93"/>
        <v>10.4</v>
      </c>
      <c r="S1086">
        <f t="shared" si="94"/>
        <v>1020.24</v>
      </c>
      <c r="U1086">
        <f t="shared" si="95"/>
        <v>1020.24</v>
      </c>
      <c r="V1086">
        <f t="shared" si="96"/>
        <v>1020240</v>
      </c>
      <c r="W1086">
        <f t="shared" si="97"/>
        <v>85020</v>
      </c>
      <c r="X1086" t="s">
        <v>1437</v>
      </c>
      <c r="Y1086" t="s">
        <v>1469</v>
      </c>
      <c r="Z1086">
        <v>3093</v>
      </c>
      <c r="AA1086">
        <v>3094</v>
      </c>
      <c r="AF1086">
        <v>109</v>
      </c>
      <c r="AH1086">
        <v>2022</v>
      </c>
    </row>
    <row r="1087" spans="1:34" x14ac:dyDescent="0.25">
      <c r="A1087" t="s">
        <v>59</v>
      </c>
      <c r="B1087" t="s">
        <v>1435</v>
      </c>
      <c r="C1087" t="s">
        <v>1436</v>
      </c>
      <c r="D1087" t="s">
        <v>1436</v>
      </c>
      <c r="E1087" t="s">
        <v>60</v>
      </c>
      <c r="G1087" t="s">
        <v>87</v>
      </c>
      <c r="H1087" t="s">
        <v>991</v>
      </c>
      <c r="I1087" t="s">
        <v>1470</v>
      </c>
      <c r="J1087">
        <v>1</v>
      </c>
      <c r="L1087" t="s">
        <v>62</v>
      </c>
      <c r="M1087" t="s">
        <v>63</v>
      </c>
      <c r="N1087">
        <v>4</v>
      </c>
      <c r="O1087">
        <v>36</v>
      </c>
      <c r="P1087">
        <v>3</v>
      </c>
      <c r="Q1087">
        <v>98.1</v>
      </c>
      <c r="R1087">
        <f t="shared" si="93"/>
        <v>1.8</v>
      </c>
      <c r="S1087">
        <f t="shared" si="94"/>
        <v>176.57999999999998</v>
      </c>
      <c r="U1087">
        <f t="shared" si="95"/>
        <v>176.57999999999998</v>
      </c>
      <c r="V1087">
        <f t="shared" si="96"/>
        <v>176579.99999999997</v>
      </c>
      <c r="W1087">
        <f t="shared" si="97"/>
        <v>14714.999999999998</v>
      </c>
      <c r="X1087" t="s">
        <v>1437</v>
      </c>
      <c r="Y1087" t="s">
        <v>1460</v>
      </c>
      <c r="Z1087">
        <v>3093</v>
      </c>
      <c r="AA1087">
        <v>3094</v>
      </c>
      <c r="AF1087">
        <v>109</v>
      </c>
      <c r="AH1087">
        <v>2022</v>
      </c>
    </row>
    <row r="1088" spans="1:34" x14ac:dyDescent="0.25">
      <c r="A1088" t="s">
        <v>59</v>
      </c>
      <c r="B1088" t="s">
        <v>1435</v>
      </c>
      <c r="C1088" t="s">
        <v>1436</v>
      </c>
      <c r="D1088" t="s">
        <v>1436</v>
      </c>
      <c r="E1088" t="s">
        <v>60</v>
      </c>
      <c r="G1088" t="s">
        <v>493</v>
      </c>
      <c r="H1088" t="s">
        <v>1471</v>
      </c>
      <c r="I1088" t="s">
        <v>1472</v>
      </c>
      <c r="J1088">
        <v>1</v>
      </c>
      <c r="L1088" t="s">
        <v>62</v>
      </c>
      <c r="M1088" t="s">
        <v>63</v>
      </c>
      <c r="N1088">
        <v>4</v>
      </c>
      <c r="O1088">
        <v>36</v>
      </c>
      <c r="P1088">
        <v>4</v>
      </c>
      <c r="Q1088">
        <v>98.1</v>
      </c>
      <c r="R1088">
        <f t="shared" si="93"/>
        <v>2.4</v>
      </c>
      <c r="S1088">
        <f t="shared" si="94"/>
        <v>235.43999999999997</v>
      </c>
      <c r="U1088">
        <f t="shared" si="95"/>
        <v>235.43999999999997</v>
      </c>
      <c r="V1088">
        <f t="shared" si="96"/>
        <v>235439.99999999997</v>
      </c>
      <c r="W1088">
        <f t="shared" si="97"/>
        <v>19619.999999999996</v>
      </c>
      <c r="X1088" t="s">
        <v>1437</v>
      </c>
      <c r="Y1088" t="s">
        <v>1473</v>
      </c>
      <c r="Z1088">
        <v>3093</v>
      </c>
      <c r="AA1088">
        <v>3094</v>
      </c>
      <c r="AF1088">
        <v>109</v>
      </c>
      <c r="AH1088">
        <v>2022</v>
      </c>
    </row>
    <row r="1089" spans="1:34" x14ac:dyDescent="0.25">
      <c r="A1089" t="s">
        <v>59</v>
      </c>
      <c r="B1089" t="s">
        <v>1435</v>
      </c>
      <c r="C1089" t="s">
        <v>1436</v>
      </c>
      <c r="D1089" t="s">
        <v>1436</v>
      </c>
      <c r="E1089" t="s">
        <v>60</v>
      </c>
      <c r="G1089" t="s">
        <v>69</v>
      </c>
      <c r="H1089" t="s">
        <v>1474</v>
      </c>
      <c r="I1089" t="s">
        <v>1475</v>
      </c>
      <c r="J1089">
        <v>1</v>
      </c>
      <c r="L1089" t="s">
        <v>62</v>
      </c>
      <c r="M1089" t="s">
        <v>63</v>
      </c>
      <c r="N1089">
        <v>4</v>
      </c>
      <c r="O1089">
        <v>36</v>
      </c>
      <c r="P1089">
        <v>10</v>
      </c>
      <c r="Q1089">
        <v>98.1</v>
      </c>
      <c r="R1089">
        <f t="shared" si="93"/>
        <v>6</v>
      </c>
      <c r="S1089">
        <f t="shared" si="94"/>
        <v>588.59999999999991</v>
      </c>
      <c r="U1089">
        <f t="shared" si="95"/>
        <v>588.59999999999991</v>
      </c>
      <c r="V1089">
        <f t="shared" si="96"/>
        <v>588599.99999999988</v>
      </c>
      <c r="W1089">
        <f t="shared" si="97"/>
        <v>49049.999999999993</v>
      </c>
      <c r="X1089" t="s">
        <v>1437</v>
      </c>
      <c r="Y1089" t="s">
        <v>1476</v>
      </c>
      <c r="Z1089">
        <v>3093</v>
      </c>
      <c r="AA1089">
        <v>3094</v>
      </c>
      <c r="AF1089">
        <v>109</v>
      </c>
      <c r="AH1089">
        <v>2022</v>
      </c>
    </row>
    <row r="1090" spans="1:34" x14ac:dyDescent="0.25">
      <c r="A1090" t="s">
        <v>59</v>
      </c>
      <c r="B1090" t="s">
        <v>1435</v>
      </c>
      <c r="C1090" t="s">
        <v>1436</v>
      </c>
      <c r="D1090" t="s">
        <v>1436</v>
      </c>
      <c r="E1090" t="s">
        <v>60</v>
      </c>
      <c r="G1090" t="s">
        <v>69</v>
      </c>
      <c r="H1090" t="s">
        <v>1477</v>
      </c>
      <c r="I1090" t="s">
        <v>1478</v>
      </c>
      <c r="J1090">
        <v>1</v>
      </c>
      <c r="L1090" t="s">
        <v>62</v>
      </c>
      <c r="M1090" t="s">
        <v>63</v>
      </c>
      <c r="N1090">
        <v>4</v>
      </c>
      <c r="O1090">
        <v>36</v>
      </c>
      <c r="P1090">
        <v>13</v>
      </c>
      <c r="Q1090">
        <v>98.1</v>
      </c>
      <c r="R1090">
        <f t="shared" si="93"/>
        <v>7.8</v>
      </c>
      <c r="S1090">
        <f t="shared" si="94"/>
        <v>765.18</v>
      </c>
      <c r="U1090">
        <f t="shared" si="95"/>
        <v>765.18</v>
      </c>
      <c r="V1090">
        <f t="shared" si="96"/>
        <v>765180</v>
      </c>
      <c r="W1090">
        <f t="shared" si="97"/>
        <v>63765</v>
      </c>
      <c r="X1090" t="s">
        <v>1437</v>
      </c>
      <c r="Y1090" t="s">
        <v>1476</v>
      </c>
      <c r="Z1090">
        <v>3093</v>
      </c>
      <c r="AA1090">
        <v>3094</v>
      </c>
      <c r="AF1090">
        <v>109</v>
      </c>
      <c r="AH1090">
        <v>2022</v>
      </c>
    </row>
    <row r="1091" spans="1:34" x14ac:dyDescent="0.25">
      <c r="A1091" t="s">
        <v>59</v>
      </c>
      <c r="B1091" t="s">
        <v>1435</v>
      </c>
      <c r="C1091" t="s">
        <v>1436</v>
      </c>
      <c r="D1091" t="s">
        <v>1436</v>
      </c>
      <c r="E1091" t="s">
        <v>60</v>
      </c>
      <c r="G1091" t="s">
        <v>84</v>
      </c>
      <c r="H1091" t="s">
        <v>1479</v>
      </c>
      <c r="I1091" t="s">
        <v>1480</v>
      </c>
      <c r="J1091">
        <v>1</v>
      </c>
      <c r="L1091" t="s">
        <v>62</v>
      </c>
      <c r="M1091" t="s">
        <v>76</v>
      </c>
      <c r="N1091">
        <v>5</v>
      </c>
      <c r="O1091">
        <v>36</v>
      </c>
      <c r="P1091">
        <v>15</v>
      </c>
      <c r="Q1091">
        <v>98.1</v>
      </c>
      <c r="R1091">
        <f t="shared" si="93"/>
        <v>9</v>
      </c>
      <c r="S1091">
        <f t="shared" si="94"/>
        <v>882.9</v>
      </c>
      <c r="U1091">
        <f t="shared" si="95"/>
        <v>882.9</v>
      </c>
      <c r="V1091">
        <f t="shared" si="96"/>
        <v>882900</v>
      </c>
      <c r="W1091">
        <f t="shared" si="97"/>
        <v>73575</v>
      </c>
      <c r="X1091" t="s">
        <v>1437</v>
      </c>
      <c r="Y1091" t="s">
        <v>1481</v>
      </c>
      <c r="Z1091">
        <v>3093</v>
      </c>
      <c r="AA1091">
        <v>3094</v>
      </c>
      <c r="AF1091">
        <v>109</v>
      </c>
      <c r="AH1091">
        <v>2022</v>
      </c>
    </row>
    <row r="1092" spans="1:34" x14ac:dyDescent="0.25">
      <c r="A1092" t="s">
        <v>59</v>
      </c>
      <c r="B1092" t="s">
        <v>1435</v>
      </c>
      <c r="C1092" t="s">
        <v>1436</v>
      </c>
      <c r="D1092" t="s">
        <v>1436</v>
      </c>
      <c r="E1092" t="s">
        <v>60</v>
      </c>
      <c r="G1092" t="s">
        <v>96</v>
      </c>
      <c r="H1092" t="s">
        <v>1482</v>
      </c>
      <c r="I1092" t="s">
        <v>1483</v>
      </c>
      <c r="J1092">
        <v>1</v>
      </c>
      <c r="L1092" t="s">
        <v>62</v>
      </c>
      <c r="M1092" t="s">
        <v>76</v>
      </c>
      <c r="N1092">
        <v>5</v>
      </c>
      <c r="O1092">
        <v>36</v>
      </c>
      <c r="P1092">
        <v>15</v>
      </c>
      <c r="Q1092">
        <v>98.1</v>
      </c>
      <c r="R1092">
        <f t="shared" si="93"/>
        <v>9</v>
      </c>
      <c r="S1092">
        <f t="shared" si="94"/>
        <v>882.9</v>
      </c>
      <c r="U1092">
        <f t="shared" si="95"/>
        <v>882.9</v>
      </c>
      <c r="V1092">
        <f t="shared" si="96"/>
        <v>882900</v>
      </c>
      <c r="W1092">
        <f t="shared" si="97"/>
        <v>73575</v>
      </c>
      <c r="X1092" t="s">
        <v>1437</v>
      </c>
      <c r="Y1092" t="s">
        <v>1484</v>
      </c>
      <c r="Z1092">
        <v>3093</v>
      </c>
      <c r="AA1092">
        <v>3094</v>
      </c>
      <c r="AF1092">
        <v>109</v>
      </c>
      <c r="AH1092">
        <v>2022</v>
      </c>
    </row>
    <row r="1093" spans="1:34" x14ac:dyDescent="0.25">
      <c r="A1093" t="s">
        <v>59</v>
      </c>
      <c r="B1093" t="s">
        <v>1435</v>
      </c>
      <c r="C1093" t="s">
        <v>1436</v>
      </c>
      <c r="D1093" t="s">
        <v>1436</v>
      </c>
      <c r="E1093" t="s">
        <v>60</v>
      </c>
      <c r="G1093" t="s">
        <v>78</v>
      </c>
      <c r="H1093" t="s">
        <v>785</v>
      </c>
      <c r="I1093" t="s">
        <v>1485</v>
      </c>
      <c r="J1093">
        <v>1</v>
      </c>
      <c r="L1093" t="s">
        <v>62</v>
      </c>
      <c r="M1093" t="s">
        <v>63</v>
      </c>
      <c r="N1093">
        <v>6</v>
      </c>
      <c r="O1093">
        <v>46</v>
      </c>
      <c r="P1093">
        <v>30</v>
      </c>
      <c r="Q1093">
        <v>79.400000000000006</v>
      </c>
      <c r="R1093">
        <f t="shared" si="93"/>
        <v>23</v>
      </c>
      <c r="S1093">
        <f t="shared" si="94"/>
        <v>1826.2</v>
      </c>
      <c r="U1093">
        <f t="shared" si="95"/>
        <v>1826.2</v>
      </c>
      <c r="V1093">
        <f t="shared" si="96"/>
        <v>1826200</v>
      </c>
      <c r="W1093">
        <f t="shared" si="97"/>
        <v>152183.33333333334</v>
      </c>
      <c r="X1093" t="s">
        <v>1437</v>
      </c>
      <c r="Y1093" t="s">
        <v>1469</v>
      </c>
      <c r="Z1093">
        <v>3093</v>
      </c>
      <c r="AA1093">
        <v>3094</v>
      </c>
      <c r="AF1093">
        <v>109</v>
      </c>
      <c r="AH1093">
        <v>2022</v>
      </c>
    </row>
    <row r="1094" spans="1:34" x14ac:dyDescent="0.25">
      <c r="A1094" t="s">
        <v>59</v>
      </c>
      <c r="B1094" t="s">
        <v>1435</v>
      </c>
      <c r="C1094" t="s">
        <v>1436</v>
      </c>
      <c r="D1094" t="s">
        <v>1436</v>
      </c>
      <c r="E1094" t="s">
        <v>60</v>
      </c>
      <c r="G1094" t="s">
        <v>41</v>
      </c>
      <c r="H1094" t="s">
        <v>172</v>
      </c>
      <c r="I1094" t="s">
        <v>40</v>
      </c>
      <c r="J1094">
        <v>1</v>
      </c>
      <c r="L1094" t="s">
        <v>124</v>
      </c>
      <c r="M1094" t="s">
        <v>40</v>
      </c>
      <c r="O1094">
        <v>20</v>
      </c>
      <c r="P1094">
        <v>60</v>
      </c>
      <c r="Q1094">
        <v>90.4</v>
      </c>
      <c r="R1094">
        <f t="shared" si="93"/>
        <v>20</v>
      </c>
      <c r="S1094">
        <f t="shared" si="94"/>
        <v>1808</v>
      </c>
      <c r="T1094">
        <v>0</v>
      </c>
      <c r="U1094">
        <f t="shared" si="95"/>
        <v>1808</v>
      </c>
      <c r="V1094">
        <f t="shared" si="96"/>
        <v>1808000</v>
      </c>
      <c r="W1094">
        <f t="shared" si="97"/>
        <v>150666.66666666666</v>
      </c>
      <c r="X1094" t="s">
        <v>1437</v>
      </c>
      <c r="Y1094" t="s">
        <v>1486</v>
      </c>
      <c r="Z1094">
        <v>3093</v>
      </c>
      <c r="AA1094">
        <v>3094</v>
      </c>
      <c r="AB1094" t="s">
        <v>40</v>
      </c>
      <c r="AC1094" t="s">
        <v>40</v>
      </c>
      <c r="AD1094" t="s">
        <v>40</v>
      </c>
      <c r="AE1094" t="s">
        <v>40</v>
      </c>
      <c r="AF1094">
        <v>109</v>
      </c>
      <c r="AH1094">
        <v>2022</v>
      </c>
    </row>
    <row r="1095" spans="1:34" x14ac:dyDescent="0.25">
      <c r="A1095" t="s">
        <v>59</v>
      </c>
      <c r="B1095" t="s">
        <v>1435</v>
      </c>
      <c r="C1095" t="s">
        <v>1436</v>
      </c>
      <c r="D1095" t="s">
        <v>1436</v>
      </c>
      <c r="E1095" t="s">
        <v>60</v>
      </c>
      <c r="G1095" t="s">
        <v>41</v>
      </c>
      <c r="H1095" t="s">
        <v>1487</v>
      </c>
      <c r="I1095" t="s">
        <v>40</v>
      </c>
      <c r="J1095">
        <v>1</v>
      </c>
      <c r="L1095" t="s">
        <v>41</v>
      </c>
      <c r="R1095">
        <f t="shared" si="93"/>
        <v>0</v>
      </c>
      <c r="S1095">
        <f t="shared" si="94"/>
        <v>0</v>
      </c>
      <c r="T1095">
        <v>0</v>
      </c>
      <c r="U1095">
        <f t="shared" si="95"/>
        <v>0</v>
      </c>
      <c r="V1095">
        <f t="shared" si="96"/>
        <v>0</v>
      </c>
      <c r="W1095">
        <f t="shared" si="97"/>
        <v>0</v>
      </c>
      <c r="X1095" t="s">
        <v>1437</v>
      </c>
      <c r="Y1095" t="s">
        <v>1486</v>
      </c>
      <c r="Z1095">
        <v>3093</v>
      </c>
      <c r="AA1095">
        <v>3094</v>
      </c>
      <c r="AB1095" t="s">
        <v>40</v>
      </c>
      <c r="AC1095" t="s">
        <v>40</v>
      </c>
      <c r="AD1095" t="s">
        <v>40</v>
      </c>
      <c r="AE1095" t="s">
        <v>40</v>
      </c>
      <c r="AF1095">
        <v>109</v>
      </c>
      <c r="AH1095">
        <v>2022</v>
      </c>
    </row>
    <row r="1096" spans="1:34" x14ac:dyDescent="0.25">
      <c r="A1096" t="s">
        <v>59</v>
      </c>
      <c r="B1096" t="s">
        <v>1435</v>
      </c>
      <c r="C1096" t="s">
        <v>1436</v>
      </c>
      <c r="D1096" t="s">
        <v>1436</v>
      </c>
      <c r="E1096" t="s">
        <v>298</v>
      </c>
      <c r="G1096" t="s">
        <v>294</v>
      </c>
      <c r="H1096" t="s">
        <v>1451</v>
      </c>
      <c r="I1096" t="s">
        <v>1452</v>
      </c>
      <c r="J1096">
        <v>1</v>
      </c>
      <c r="L1096" t="s">
        <v>62</v>
      </c>
      <c r="M1096" t="s">
        <v>63</v>
      </c>
      <c r="N1096">
        <v>2</v>
      </c>
      <c r="O1096">
        <v>1</v>
      </c>
      <c r="P1096">
        <v>10</v>
      </c>
      <c r="Q1096">
        <v>98.1</v>
      </c>
      <c r="R1096">
        <f t="shared" si="93"/>
        <v>0.16666666666666666</v>
      </c>
      <c r="S1096">
        <f t="shared" si="94"/>
        <v>16.349999999999998</v>
      </c>
      <c r="U1096">
        <f t="shared" si="95"/>
        <v>16.349999999999998</v>
      </c>
      <c r="V1096">
        <f t="shared" si="96"/>
        <v>16349.999999999998</v>
      </c>
      <c r="W1096">
        <f t="shared" si="97"/>
        <v>1362.4999999999998</v>
      </c>
      <c r="X1096" t="s">
        <v>1437</v>
      </c>
      <c r="Y1096" t="s">
        <v>1453</v>
      </c>
      <c r="Z1096">
        <v>3093</v>
      </c>
      <c r="AA1096">
        <v>3094</v>
      </c>
      <c r="AF1096">
        <v>109</v>
      </c>
      <c r="AH1096">
        <v>2022</v>
      </c>
    </row>
    <row r="1097" spans="1:34" x14ac:dyDescent="0.25">
      <c r="A1097" t="s">
        <v>59</v>
      </c>
      <c r="B1097" t="s">
        <v>1435</v>
      </c>
      <c r="C1097" t="s">
        <v>1436</v>
      </c>
      <c r="D1097" t="s">
        <v>1436</v>
      </c>
      <c r="E1097" t="s">
        <v>298</v>
      </c>
      <c r="G1097" t="s">
        <v>46</v>
      </c>
      <c r="H1097" t="s">
        <v>1454</v>
      </c>
      <c r="I1097" t="s">
        <v>1455</v>
      </c>
      <c r="J1097">
        <v>1</v>
      </c>
      <c r="L1097" t="s">
        <v>62</v>
      </c>
      <c r="M1097" t="s">
        <v>63</v>
      </c>
      <c r="N1097">
        <v>2</v>
      </c>
      <c r="O1097">
        <v>1</v>
      </c>
      <c r="P1097">
        <v>12</v>
      </c>
      <c r="Q1097">
        <v>98.1</v>
      </c>
      <c r="R1097">
        <f t="shared" si="93"/>
        <v>0.2</v>
      </c>
      <c r="S1097">
        <f t="shared" si="94"/>
        <v>19.62</v>
      </c>
      <c r="U1097">
        <f t="shared" si="95"/>
        <v>19.62</v>
      </c>
      <c r="V1097">
        <f t="shared" si="96"/>
        <v>19620</v>
      </c>
      <c r="W1097">
        <f t="shared" si="97"/>
        <v>1635</v>
      </c>
      <c r="X1097" t="s">
        <v>1437</v>
      </c>
      <c r="Y1097" t="s">
        <v>1448</v>
      </c>
      <c r="Z1097">
        <v>3093</v>
      </c>
      <c r="AA1097">
        <v>3094</v>
      </c>
      <c r="AF1097">
        <v>109</v>
      </c>
      <c r="AH1097">
        <v>2022</v>
      </c>
    </row>
    <row r="1098" spans="1:34" x14ac:dyDescent="0.25">
      <c r="A1098" t="s">
        <v>59</v>
      </c>
      <c r="B1098" t="s">
        <v>1435</v>
      </c>
      <c r="C1098" t="s">
        <v>1436</v>
      </c>
      <c r="D1098" t="s">
        <v>1436</v>
      </c>
      <c r="E1098" t="s">
        <v>298</v>
      </c>
      <c r="G1098" t="s">
        <v>46</v>
      </c>
      <c r="H1098" t="s">
        <v>1456</v>
      </c>
      <c r="I1098" t="s">
        <v>1457</v>
      </c>
      <c r="J1098">
        <v>1</v>
      </c>
      <c r="L1098" t="s">
        <v>62</v>
      </c>
      <c r="M1098" t="s">
        <v>63</v>
      </c>
      <c r="N1098">
        <v>2</v>
      </c>
      <c r="O1098">
        <v>1</v>
      </c>
      <c r="P1098">
        <v>8</v>
      </c>
      <c r="Q1098">
        <v>98.1</v>
      </c>
      <c r="R1098">
        <f t="shared" si="93"/>
        <v>0.13333333333333333</v>
      </c>
      <c r="S1098">
        <f t="shared" si="94"/>
        <v>13.079999999999998</v>
      </c>
      <c r="U1098">
        <f t="shared" si="95"/>
        <v>13.079999999999998</v>
      </c>
      <c r="V1098">
        <f t="shared" si="96"/>
        <v>13079.999999999998</v>
      </c>
      <c r="W1098">
        <f t="shared" si="97"/>
        <v>1089.9999999999998</v>
      </c>
      <c r="X1098" t="s">
        <v>1437</v>
      </c>
      <c r="Y1098" t="s">
        <v>1448</v>
      </c>
      <c r="Z1098">
        <v>3093</v>
      </c>
      <c r="AA1098">
        <v>3094</v>
      </c>
      <c r="AF1098">
        <v>109</v>
      </c>
      <c r="AH1098">
        <v>2022</v>
      </c>
    </row>
    <row r="1099" spans="1:34" x14ac:dyDescent="0.25">
      <c r="A1099" t="s">
        <v>59</v>
      </c>
      <c r="B1099" t="s">
        <v>1435</v>
      </c>
      <c r="C1099" t="s">
        <v>1436</v>
      </c>
      <c r="D1099" t="s">
        <v>1436</v>
      </c>
      <c r="E1099" t="s">
        <v>298</v>
      </c>
      <c r="G1099" t="s">
        <v>87</v>
      </c>
      <c r="H1099" t="s">
        <v>1458</v>
      </c>
      <c r="I1099" t="s">
        <v>1459</v>
      </c>
      <c r="J1099">
        <v>1</v>
      </c>
      <c r="L1099" t="s">
        <v>62</v>
      </c>
      <c r="M1099" t="s">
        <v>76</v>
      </c>
      <c r="N1099">
        <v>3</v>
      </c>
      <c r="O1099">
        <v>1</v>
      </c>
      <c r="P1099">
        <v>4</v>
      </c>
      <c r="Q1099">
        <v>98.1</v>
      </c>
      <c r="R1099">
        <f t="shared" si="93"/>
        <v>6.6666666666666666E-2</v>
      </c>
      <c r="S1099">
        <f t="shared" si="94"/>
        <v>6.5399999999999991</v>
      </c>
      <c r="U1099">
        <f t="shared" si="95"/>
        <v>6.5399999999999991</v>
      </c>
      <c r="V1099">
        <f t="shared" si="96"/>
        <v>6539.9999999999991</v>
      </c>
      <c r="W1099">
        <f t="shared" si="97"/>
        <v>544.99999999999989</v>
      </c>
      <c r="X1099" t="s">
        <v>1437</v>
      </c>
      <c r="Y1099" t="s">
        <v>1460</v>
      </c>
      <c r="Z1099">
        <v>3093</v>
      </c>
      <c r="AA1099">
        <v>3094</v>
      </c>
      <c r="AF1099">
        <v>109</v>
      </c>
      <c r="AH1099">
        <v>2022</v>
      </c>
    </row>
    <row r="1100" spans="1:34" x14ac:dyDescent="0.25">
      <c r="A1100" t="s">
        <v>59</v>
      </c>
      <c r="B1100" t="s">
        <v>1435</v>
      </c>
      <c r="C1100" t="s">
        <v>1436</v>
      </c>
      <c r="D1100" t="s">
        <v>1436</v>
      </c>
      <c r="E1100" t="s">
        <v>298</v>
      </c>
      <c r="G1100" t="s">
        <v>152</v>
      </c>
      <c r="H1100" t="s">
        <v>1461</v>
      </c>
      <c r="I1100" t="s">
        <v>1462</v>
      </c>
      <c r="J1100">
        <v>1</v>
      </c>
      <c r="L1100" t="s">
        <v>62</v>
      </c>
      <c r="M1100" t="s">
        <v>76</v>
      </c>
      <c r="N1100">
        <v>3</v>
      </c>
      <c r="O1100">
        <v>1</v>
      </c>
      <c r="P1100">
        <v>4.5</v>
      </c>
      <c r="Q1100">
        <v>91.6</v>
      </c>
      <c r="R1100">
        <f t="shared" ref="R1100:R1163" si="102">O1100*P1100/60*J1100</f>
        <v>7.4999999999999997E-2</v>
      </c>
      <c r="S1100">
        <f t="shared" ref="S1100:S1163" si="103">Q1100*R1100</f>
        <v>6.8699999999999992</v>
      </c>
      <c r="U1100">
        <f t="shared" ref="U1100:U1163" si="104">S1100+T1100</f>
        <v>6.8699999999999992</v>
      </c>
      <c r="V1100">
        <f t="shared" ref="V1100:V1163" si="105">U1100*1000</f>
        <v>6869.9999999999991</v>
      </c>
      <c r="W1100">
        <f t="shared" ref="W1100:W1163" si="106">V1100/12</f>
        <v>572.49999999999989</v>
      </c>
      <c r="X1100" t="s">
        <v>1437</v>
      </c>
      <c r="Y1100" t="s">
        <v>1463</v>
      </c>
      <c r="Z1100">
        <v>3093</v>
      </c>
      <c r="AA1100">
        <v>3094</v>
      </c>
      <c r="AF1100">
        <v>109</v>
      </c>
      <c r="AH1100">
        <v>2022</v>
      </c>
    </row>
    <row r="1101" spans="1:34" x14ac:dyDescent="0.25">
      <c r="A1101" t="s">
        <v>59</v>
      </c>
      <c r="B1101" t="s">
        <v>1435</v>
      </c>
      <c r="C1101" t="s">
        <v>1436</v>
      </c>
      <c r="D1101" t="s">
        <v>1436</v>
      </c>
      <c r="E1101" t="s">
        <v>298</v>
      </c>
      <c r="G1101" t="s">
        <v>71</v>
      </c>
      <c r="H1101" t="s">
        <v>1464</v>
      </c>
      <c r="I1101" t="s">
        <v>1465</v>
      </c>
      <c r="J1101">
        <v>1</v>
      </c>
      <c r="L1101" t="s">
        <v>62</v>
      </c>
      <c r="M1101" t="s">
        <v>76</v>
      </c>
      <c r="N1101">
        <v>3</v>
      </c>
      <c r="O1101">
        <v>1</v>
      </c>
      <c r="P1101">
        <v>8.5</v>
      </c>
      <c r="Q1101">
        <v>98.1</v>
      </c>
      <c r="R1101">
        <f t="shared" si="102"/>
        <v>0.14166666666666666</v>
      </c>
      <c r="S1101">
        <f t="shared" si="103"/>
        <v>13.897499999999999</v>
      </c>
      <c r="U1101">
        <f t="shared" si="104"/>
        <v>13.897499999999999</v>
      </c>
      <c r="V1101">
        <f t="shared" si="105"/>
        <v>13897.499999999998</v>
      </c>
      <c r="W1101">
        <f t="shared" si="106"/>
        <v>1158.1249999999998</v>
      </c>
      <c r="X1101" t="s">
        <v>1437</v>
      </c>
      <c r="Y1101" t="s">
        <v>1466</v>
      </c>
      <c r="Z1101">
        <v>3093</v>
      </c>
      <c r="AA1101">
        <v>3094</v>
      </c>
      <c r="AF1101">
        <v>109</v>
      </c>
      <c r="AH1101">
        <v>2022</v>
      </c>
    </row>
    <row r="1102" spans="1:34" x14ac:dyDescent="0.25">
      <c r="A1102" t="s">
        <v>59</v>
      </c>
      <c r="B1102" t="s">
        <v>1435</v>
      </c>
      <c r="C1102" t="s">
        <v>1436</v>
      </c>
      <c r="D1102" t="s">
        <v>1436</v>
      </c>
      <c r="E1102" t="s">
        <v>298</v>
      </c>
      <c r="G1102" t="s">
        <v>78</v>
      </c>
      <c r="H1102" t="s">
        <v>1467</v>
      </c>
      <c r="I1102" t="s">
        <v>1468</v>
      </c>
      <c r="J1102">
        <v>1</v>
      </c>
      <c r="L1102" t="s">
        <v>62</v>
      </c>
      <c r="M1102" t="s">
        <v>76</v>
      </c>
      <c r="N1102">
        <v>3</v>
      </c>
      <c r="O1102">
        <v>1</v>
      </c>
      <c r="P1102">
        <v>13</v>
      </c>
      <c r="Q1102">
        <v>98.1</v>
      </c>
      <c r="R1102">
        <f t="shared" si="102"/>
        <v>0.21666666666666667</v>
      </c>
      <c r="S1102">
        <f t="shared" si="103"/>
        <v>21.254999999999999</v>
      </c>
      <c r="U1102">
        <f t="shared" si="104"/>
        <v>21.254999999999999</v>
      </c>
      <c r="V1102">
        <f t="shared" si="105"/>
        <v>21255</v>
      </c>
      <c r="W1102">
        <f t="shared" si="106"/>
        <v>1771.25</v>
      </c>
      <c r="X1102" t="s">
        <v>1437</v>
      </c>
      <c r="Y1102" t="s">
        <v>1469</v>
      </c>
      <c r="Z1102">
        <v>3093</v>
      </c>
      <c r="AA1102">
        <v>3094</v>
      </c>
      <c r="AF1102">
        <v>109</v>
      </c>
      <c r="AH1102">
        <v>2022</v>
      </c>
    </row>
    <row r="1103" spans="1:34" x14ac:dyDescent="0.25">
      <c r="A1103" t="s">
        <v>59</v>
      </c>
      <c r="B1103" t="s">
        <v>1435</v>
      </c>
      <c r="C1103" t="s">
        <v>1436</v>
      </c>
      <c r="D1103" t="s">
        <v>1436</v>
      </c>
      <c r="E1103" t="s">
        <v>298</v>
      </c>
      <c r="G1103" t="s">
        <v>87</v>
      </c>
      <c r="H1103" t="s">
        <v>991</v>
      </c>
      <c r="I1103" t="s">
        <v>1470</v>
      </c>
      <c r="J1103">
        <v>1</v>
      </c>
      <c r="L1103" t="s">
        <v>62</v>
      </c>
      <c r="M1103" t="s">
        <v>63</v>
      </c>
      <c r="N1103">
        <v>4</v>
      </c>
      <c r="O1103">
        <v>6</v>
      </c>
      <c r="P1103">
        <v>3</v>
      </c>
      <c r="Q1103">
        <v>98.1</v>
      </c>
      <c r="R1103">
        <f t="shared" si="102"/>
        <v>0.3</v>
      </c>
      <c r="S1103">
        <f t="shared" si="103"/>
        <v>29.429999999999996</v>
      </c>
      <c r="U1103">
        <f t="shared" si="104"/>
        <v>29.429999999999996</v>
      </c>
      <c r="V1103">
        <f t="shared" si="105"/>
        <v>29429.999999999996</v>
      </c>
      <c r="W1103">
        <f t="shared" si="106"/>
        <v>2452.4999999999995</v>
      </c>
      <c r="X1103" t="s">
        <v>1437</v>
      </c>
      <c r="Y1103" t="s">
        <v>1460</v>
      </c>
      <c r="Z1103">
        <v>3093</v>
      </c>
      <c r="AA1103">
        <v>3094</v>
      </c>
      <c r="AF1103">
        <v>109</v>
      </c>
      <c r="AH1103">
        <v>2022</v>
      </c>
    </row>
    <row r="1104" spans="1:34" x14ac:dyDescent="0.25">
      <c r="A1104" t="s">
        <v>59</v>
      </c>
      <c r="B1104" t="s">
        <v>1435</v>
      </c>
      <c r="C1104" t="s">
        <v>1436</v>
      </c>
      <c r="D1104" t="s">
        <v>1436</v>
      </c>
      <c r="E1104" t="s">
        <v>298</v>
      </c>
      <c r="G1104" t="s">
        <v>493</v>
      </c>
      <c r="H1104" t="s">
        <v>1471</v>
      </c>
      <c r="I1104" t="s">
        <v>1472</v>
      </c>
      <c r="J1104">
        <v>1</v>
      </c>
      <c r="L1104" t="s">
        <v>62</v>
      </c>
      <c r="M1104" t="s">
        <v>63</v>
      </c>
      <c r="N1104">
        <v>4</v>
      </c>
      <c r="O1104">
        <v>6</v>
      </c>
      <c r="P1104">
        <v>4</v>
      </c>
      <c r="Q1104">
        <v>98.1</v>
      </c>
      <c r="R1104">
        <f t="shared" si="102"/>
        <v>0.4</v>
      </c>
      <c r="S1104">
        <f t="shared" si="103"/>
        <v>39.24</v>
      </c>
      <c r="U1104">
        <f t="shared" si="104"/>
        <v>39.24</v>
      </c>
      <c r="V1104">
        <f t="shared" si="105"/>
        <v>39240</v>
      </c>
      <c r="W1104">
        <f t="shared" si="106"/>
        <v>3270</v>
      </c>
      <c r="X1104" t="s">
        <v>1437</v>
      </c>
      <c r="Y1104" t="s">
        <v>1473</v>
      </c>
      <c r="Z1104">
        <v>3093</v>
      </c>
      <c r="AA1104">
        <v>3094</v>
      </c>
      <c r="AF1104">
        <v>109</v>
      </c>
      <c r="AH1104">
        <v>2022</v>
      </c>
    </row>
    <row r="1105" spans="1:35" x14ac:dyDescent="0.25">
      <c r="A1105" t="s">
        <v>59</v>
      </c>
      <c r="B1105" t="s">
        <v>1435</v>
      </c>
      <c r="C1105" t="s">
        <v>1436</v>
      </c>
      <c r="D1105" t="s">
        <v>1436</v>
      </c>
      <c r="E1105" t="s">
        <v>298</v>
      </c>
      <c r="G1105" t="s">
        <v>69</v>
      </c>
      <c r="H1105" t="s">
        <v>1474</v>
      </c>
      <c r="I1105" t="s">
        <v>1475</v>
      </c>
      <c r="J1105">
        <v>1</v>
      </c>
      <c r="L1105" t="s">
        <v>62</v>
      </c>
      <c r="M1105" t="s">
        <v>63</v>
      </c>
      <c r="N1105">
        <v>4</v>
      </c>
      <c r="O1105">
        <v>6</v>
      </c>
      <c r="P1105">
        <v>10</v>
      </c>
      <c r="Q1105">
        <v>98.1</v>
      </c>
      <c r="R1105">
        <f t="shared" si="102"/>
        <v>1</v>
      </c>
      <c r="S1105">
        <f t="shared" si="103"/>
        <v>98.1</v>
      </c>
      <c r="U1105">
        <f t="shared" si="104"/>
        <v>98.1</v>
      </c>
      <c r="V1105">
        <f t="shared" si="105"/>
        <v>98100</v>
      </c>
      <c r="W1105">
        <f t="shared" si="106"/>
        <v>8175</v>
      </c>
      <c r="X1105" t="s">
        <v>1437</v>
      </c>
      <c r="Y1105" t="s">
        <v>1476</v>
      </c>
      <c r="Z1105">
        <v>3093</v>
      </c>
      <c r="AA1105">
        <v>3094</v>
      </c>
      <c r="AF1105">
        <v>109</v>
      </c>
      <c r="AH1105">
        <v>2022</v>
      </c>
    </row>
    <row r="1106" spans="1:35" x14ac:dyDescent="0.25">
      <c r="A1106" t="s">
        <v>59</v>
      </c>
      <c r="B1106" t="s">
        <v>1435</v>
      </c>
      <c r="C1106" t="s">
        <v>1436</v>
      </c>
      <c r="D1106" t="s">
        <v>1436</v>
      </c>
      <c r="E1106" t="s">
        <v>298</v>
      </c>
      <c r="G1106" t="s">
        <v>69</v>
      </c>
      <c r="H1106" t="s">
        <v>1477</v>
      </c>
      <c r="I1106" t="s">
        <v>1478</v>
      </c>
      <c r="J1106">
        <v>1</v>
      </c>
      <c r="L1106" t="s">
        <v>62</v>
      </c>
      <c r="M1106" t="s">
        <v>63</v>
      </c>
      <c r="N1106">
        <v>4</v>
      </c>
      <c r="O1106">
        <v>6</v>
      </c>
      <c r="P1106">
        <v>13</v>
      </c>
      <c r="Q1106">
        <v>98.1</v>
      </c>
      <c r="R1106">
        <f t="shared" si="102"/>
        <v>1.3</v>
      </c>
      <c r="S1106">
        <f t="shared" si="103"/>
        <v>127.53</v>
      </c>
      <c r="U1106">
        <f t="shared" si="104"/>
        <v>127.53</v>
      </c>
      <c r="V1106">
        <f t="shared" si="105"/>
        <v>127530</v>
      </c>
      <c r="W1106">
        <f t="shared" si="106"/>
        <v>10627.5</v>
      </c>
      <c r="X1106" t="s">
        <v>1437</v>
      </c>
      <c r="Y1106" t="s">
        <v>1476</v>
      </c>
      <c r="Z1106">
        <v>3093</v>
      </c>
      <c r="AA1106">
        <v>3094</v>
      </c>
      <c r="AF1106">
        <v>109</v>
      </c>
      <c r="AH1106">
        <v>2022</v>
      </c>
    </row>
    <row r="1107" spans="1:35" x14ac:dyDescent="0.25">
      <c r="A1107" t="s">
        <v>59</v>
      </c>
      <c r="B1107" t="s">
        <v>1435</v>
      </c>
      <c r="C1107" t="s">
        <v>1436</v>
      </c>
      <c r="D1107" t="s">
        <v>1436</v>
      </c>
      <c r="E1107" t="s">
        <v>298</v>
      </c>
      <c r="G1107" t="s">
        <v>84</v>
      </c>
      <c r="H1107" t="s">
        <v>1479</v>
      </c>
      <c r="I1107" t="s">
        <v>1480</v>
      </c>
      <c r="J1107">
        <v>1</v>
      </c>
      <c r="L1107" t="s">
        <v>62</v>
      </c>
      <c r="M1107" t="s">
        <v>76</v>
      </c>
      <c r="N1107">
        <v>5</v>
      </c>
      <c r="O1107">
        <v>6</v>
      </c>
      <c r="P1107">
        <v>15</v>
      </c>
      <c r="Q1107">
        <v>98.1</v>
      </c>
      <c r="R1107">
        <f t="shared" si="102"/>
        <v>1.5</v>
      </c>
      <c r="S1107">
        <f t="shared" si="103"/>
        <v>147.14999999999998</v>
      </c>
      <c r="U1107">
        <f t="shared" si="104"/>
        <v>147.14999999999998</v>
      </c>
      <c r="V1107">
        <f t="shared" si="105"/>
        <v>147149.99999999997</v>
      </c>
      <c r="W1107">
        <f t="shared" si="106"/>
        <v>12262.499999999998</v>
      </c>
      <c r="X1107" t="s">
        <v>1437</v>
      </c>
      <c r="Y1107" t="s">
        <v>1481</v>
      </c>
      <c r="Z1107">
        <v>3093</v>
      </c>
      <c r="AA1107">
        <v>3094</v>
      </c>
      <c r="AF1107">
        <v>109</v>
      </c>
      <c r="AH1107">
        <v>2022</v>
      </c>
    </row>
    <row r="1108" spans="1:35" x14ac:dyDescent="0.25">
      <c r="A1108" t="s">
        <v>59</v>
      </c>
      <c r="B1108" t="s">
        <v>1435</v>
      </c>
      <c r="C1108" t="s">
        <v>1436</v>
      </c>
      <c r="D1108" t="s">
        <v>1436</v>
      </c>
      <c r="E1108" t="s">
        <v>298</v>
      </c>
      <c r="G1108" t="s">
        <v>96</v>
      </c>
      <c r="H1108" t="s">
        <v>1482</v>
      </c>
      <c r="I1108" t="s">
        <v>1483</v>
      </c>
      <c r="J1108">
        <v>1</v>
      </c>
      <c r="L1108" t="s">
        <v>62</v>
      </c>
      <c r="M1108" t="s">
        <v>76</v>
      </c>
      <c r="N1108">
        <v>5</v>
      </c>
      <c r="O1108">
        <v>6</v>
      </c>
      <c r="P1108">
        <v>15</v>
      </c>
      <c r="Q1108">
        <v>98.1</v>
      </c>
      <c r="R1108">
        <f t="shared" si="102"/>
        <v>1.5</v>
      </c>
      <c r="S1108">
        <f t="shared" si="103"/>
        <v>147.14999999999998</v>
      </c>
      <c r="U1108">
        <f t="shared" si="104"/>
        <v>147.14999999999998</v>
      </c>
      <c r="V1108">
        <f t="shared" si="105"/>
        <v>147149.99999999997</v>
      </c>
      <c r="W1108">
        <f t="shared" si="106"/>
        <v>12262.499999999998</v>
      </c>
      <c r="X1108" t="s">
        <v>1437</v>
      </c>
      <c r="Y1108" t="s">
        <v>1484</v>
      </c>
      <c r="Z1108">
        <v>3093</v>
      </c>
      <c r="AA1108">
        <v>3094</v>
      </c>
      <c r="AF1108">
        <v>109</v>
      </c>
      <c r="AH1108">
        <v>2022</v>
      </c>
    </row>
    <row r="1109" spans="1:35" x14ac:dyDescent="0.25">
      <c r="A1109" t="s">
        <v>59</v>
      </c>
      <c r="B1109" t="s">
        <v>1435</v>
      </c>
      <c r="C1109" t="s">
        <v>1436</v>
      </c>
      <c r="D1109" t="s">
        <v>1436</v>
      </c>
      <c r="E1109" t="s">
        <v>298</v>
      </c>
      <c r="G1109" t="s">
        <v>78</v>
      </c>
      <c r="H1109" t="s">
        <v>785</v>
      </c>
      <c r="I1109" t="s">
        <v>1485</v>
      </c>
      <c r="J1109">
        <v>1</v>
      </c>
      <c r="L1109" t="s">
        <v>62</v>
      </c>
      <c r="M1109" t="s">
        <v>63</v>
      </c>
      <c r="N1109">
        <v>6</v>
      </c>
      <c r="O1109">
        <v>3</v>
      </c>
      <c r="P1109">
        <v>30</v>
      </c>
      <c r="Q1109">
        <v>79.400000000000006</v>
      </c>
      <c r="R1109">
        <f t="shared" si="102"/>
        <v>1.5</v>
      </c>
      <c r="S1109">
        <f t="shared" si="103"/>
        <v>119.10000000000001</v>
      </c>
      <c r="U1109">
        <f t="shared" si="104"/>
        <v>119.10000000000001</v>
      </c>
      <c r="V1109">
        <f t="shared" si="105"/>
        <v>119100.00000000001</v>
      </c>
      <c r="W1109">
        <f t="shared" si="106"/>
        <v>9925.0000000000018</v>
      </c>
      <c r="X1109" t="s">
        <v>1437</v>
      </c>
      <c r="Y1109" t="s">
        <v>1469</v>
      </c>
      <c r="Z1109">
        <v>3093</v>
      </c>
      <c r="AA1109">
        <v>3094</v>
      </c>
      <c r="AF1109">
        <v>109</v>
      </c>
      <c r="AH1109">
        <v>2022</v>
      </c>
    </row>
    <row r="1110" spans="1:35" x14ac:dyDescent="0.25">
      <c r="A1110" t="s">
        <v>59</v>
      </c>
      <c r="B1110" t="s">
        <v>1435</v>
      </c>
      <c r="C1110" t="s">
        <v>1436</v>
      </c>
      <c r="D1110" t="s">
        <v>1436</v>
      </c>
      <c r="E1110" t="s">
        <v>298</v>
      </c>
      <c r="G1110" t="s">
        <v>41</v>
      </c>
      <c r="H1110" t="s">
        <v>1487</v>
      </c>
      <c r="I1110" t="s">
        <v>40</v>
      </c>
      <c r="J1110">
        <v>1</v>
      </c>
      <c r="L1110" t="s">
        <v>41</v>
      </c>
      <c r="R1110">
        <f t="shared" si="102"/>
        <v>0</v>
      </c>
      <c r="S1110">
        <f t="shared" si="103"/>
        <v>0</v>
      </c>
      <c r="T1110">
        <v>0</v>
      </c>
      <c r="U1110">
        <f t="shared" si="104"/>
        <v>0</v>
      </c>
      <c r="V1110">
        <f t="shared" si="105"/>
        <v>0</v>
      </c>
      <c r="W1110">
        <f t="shared" si="106"/>
        <v>0</v>
      </c>
      <c r="X1110" t="s">
        <v>1437</v>
      </c>
      <c r="Y1110" t="s">
        <v>1486</v>
      </c>
      <c r="Z1110">
        <v>3093</v>
      </c>
      <c r="AA1110">
        <v>3094</v>
      </c>
      <c r="AB1110" t="s">
        <v>40</v>
      </c>
      <c r="AC1110" t="s">
        <v>40</v>
      </c>
      <c r="AD1110" t="s">
        <v>40</v>
      </c>
      <c r="AE1110" t="s">
        <v>40</v>
      </c>
      <c r="AF1110">
        <v>109</v>
      </c>
      <c r="AH1110">
        <v>2022</v>
      </c>
    </row>
    <row r="1111" spans="1:35" x14ac:dyDescent="0.25">
      <c r="A1111" t="s">
        <v>59</v>
      </c>
      <c r="B1111" t="s">
        <v>1435</v>
      </c>
      <c r="C1111" t="s">
        <v>1436</v>
      </c>
      <c r="D1111" t="s">
        <v>1436</v>
      </c>
      <c r="E1111" t="s">
        <v>298</v>
      </c>
      <c r="G1111" t="s">
        <v>41</v>
      </c>
      <c r="H1111" t="s">
        <v>850</v>
      </c>
      <c r="I1111" t="s">
        <v>40</v>
      </c>
      <c r="J1111">
        <v>1</v>
      </c>
      <c r="L1111" t="s">
        <v>41</v>
      </c>
      <c r="R1111">
        <f t="shared" si="102"/>
        <v>0</v>
      </c>
      <c r="S1111">
        <f t="shared" si="103"/>
        <v>0</v>
      </c>
      <c r="U1111">
        <f t="shared" si="104"/>
        <v>0</v>
      </c>
      <c r="V1111">
        <f t="shared" si="105"/>
        <v>0</v>
      </c>
      <c r="W1111">
        <f t="shared" si="106"/>
        <v>0</v>
      </c>
      <c r="X1111" t="s">
        <v>1437</v>
      </c>
      <c r="Y1111" t="s">
        <v>1486</v>
      </c>
      <c r="Z1111">
        <v>3093</v>
      </c>
      <c r="AA1111">
        <v>3094</v>
      </c>
      <c r="AB1111" t="s">
        <v>40</v>
      </c>
      <c r="AC1111" t="s">
        <v>40</v>
      </c>
      <c r="AD1111" t="s">
        <v>40</v>
      </c>
      <c r="AE1111" t="s">
        <v>40</v>
      </c>
      <c r="AF1111">
        <v>109</v>
      </c>
      <c r="AH1111">
        <v>2022</v>
      </c>
    </row>
    <row r="1112" spans="1:35" x14ac:dyDescent="0.25">
      <c r="A1112" t="s">
        <v>59</v>
      </c>
      <c r="B1112" t="s">
        <v>1435</v>
      </c>
      <c r="C1112" t="s">
        <v>1436</v>
      </c>
      <c r="D1112" t="s">
        <v>1436</v>
      </c>
      <c r="E1112" t="s">
        <v>298</v>
      </c>
      <c r="G1112" t="s">
        <v>1442</v>
      </c>
      <c r="H1112" t="s">
        <v>1443</v>
      </c>
      <c r="I1112" t="s">
        <v>1444</v>
      </c>
      <c r="J1112">
        <v>1</v>
      </c>
      <c r="L1112" t="s">
        <v>62</v>
      </c>
      <c r="M1112" t="s">
        <v>76</v>
      </c>
      <c r="N1112">
        <v>1</v>
      </c>
      <c r="O1112">
        <v>3</v>
      </c>
      <c r="P1112">
        <v>12</v>
      </c>
      <c r="Q1112">
        <v>98.1</v>
      </c>
      <c r="R1112">
        <f t="shared" si="102"/>
        <v>0.6</v>
      </c>
      <c r="S1112">
        <f t="shared" si="103"/>
        <v>58.859999999999992</v>
      </c>
      <c r="U1112">
        <f t="shared" si="104"/>
        <v>58.859999999999992</v>
      </c>
      <c r="V1112">
        <f t="shared" si="105"/>
        <v>58859.999999999993</v>
      </c>
      <c r="W1112">
        <f t="shared" si="106"/>
        <v>4904.9999999999991</v>
      </c>
      <c r="X1112" t="s">
        <v>1437</v>
      </c>
      <c r="Y1112" t="s">
        <v>1445</v>
      </c>
      <c r="Z1112">
        <v>3093</v>
      </c>
      <c r="AA1112">
        <v>3094</v>
      </c>
      <c r="AB1112" t="s">
        <v>40</v>
      </c>
      <c r="AC1112" t="s">
        <v>40</v>
      </c>
      <c r="AD1112" t="s">
        <v>40</v>
      </c>
      <c r="AE1112" t="s">
        <v>40</v>
      </c>
      <c r="AF1112">
        <v>109</v>
      </c>
      <c r="AH1112">
        <v>2022</v>
      </c>
    </row>
    <row r="1113" spans="1:35" x14ac:dyDescent="0.25">
      <c r="A1113" t="s">
        <v>59</v>
      </c>
      <c r="B1113" t="s">
        <v>1435</v>
      </c>
      <c r="C1113" t="s">
        <v>1436</v>
      </c>
      <c r="D1113" t="s">
        <v>1436</v>
      </c>
      <c r="E1113" t="s">
        <v>298</v>
      </c>
      <c r="G1113" t="s">
        <v>46</v>
      </c>
      <c r="H1113" t="s">
        <v>1446</v>
      </c>
      <c r="I1113" t="s">
        <v>1447</v>
      </c>
      <c r="J1113">
        <v>1</v>
      </c>
      <c r="L1113" t="s">
        <v>62</v>
      </c>
      <c r="M1113" t="s">
        <v>76</v>
      </c>
      <c r="N1113">
        <v>1</v>
      </c>
      <c r="O1113">
        <v>3</v>
      </c>
      <c r="P1113">
        <v>12</v>
      </c>
      <c r="Q1113">
        <v>98.1</v>
      </c>
      <c r="R1113">
        <f t="shared" si="102"/>
        <v>0.6</v>
      </c>
      <c r="S1113">
        <f t="shared" si="103"/>
        <v>58.859999999999992</v>
      </c>
      <c r="U1113">
        <f t="shared" si="104"/>
        <v>58.859999999999992</v>
      </c>
      <c r="V1113">
        <f t="shared" si="105"/>
        <v>58859.999999999993</v>
      </c>
      <c r="W1113">
        <f t="shared" si="106"/>
        <v>4904.9999999999991</v>
      </c>
      <c r="X1113" t="s">
        <v>1437</v>
      </c>
      <c r="Y1113" t="s">
        <v>1448</v>
      </c>
      <c r="Z1113">
        <v>3093</v>
      </c>
      <c r="AA1113">
        <v>3094</v>
      </c>
      <c r="AB1113" t="s">
        <v>40</v>
      </c>
      <c r="AC1113" t="s">
        <v>40</v>
      </c>
      <c r="AD1113" t="s">
        <v>40</v>
      </c>
      <c r="AE1113" t="s">
        <v>40</v>
      </c>
      <c r="AF1113">
        <v>109</v>
      </c>
      <c r="AH1113">
        <v>2022</v>
      </c>
    </row>
    <row r="1114" spans="1:35" x14ac:dyDescent="0.25">
      <c r="A1114" t="s">
        <v>59</v>
      </c>
      <c r="B1114" t="s">
        <v>1435</v>
      </c>
      <c r="C1114" t="s">
        <v>1436</v>
      </c>
      <c r="D1114" t="s">
        <v>1436</v>
      </c>
      <c r="E1114" t="s">
        <v>298</v>
      </c>
      <c r="G1114" t="s">
        <v>46</v>
      </c>
      <c r="H1114" t="s">
        <v>1449</v>
      </c>
      <c r="I1114" t="s">
        <v>1450</v>
      </c>
      <c r="J1114">
        <v>1</v>
      </c>
      <c r="L1114" t="s">
        <v>62</v>
      </c>
      <c r="M1114" t="s">
        <v>76</v>
      </c>
      <c r="N1114">
        <v>1</v>
      </c>
      <c r="O1114">
        <v>3</v>
      </c>
      <c r="P1114">
        <v>6</v>
      </c>
      <c r="Q1114">
        <v>98.1</v>
      </c>
      <c r="R1114">
        <f t="shared" si="102"/>
        <v>0.3</v>
      </c>
      <c r="S1114">
        <f t="shared" si="103"/>
        <v>29.429999999999996</v>
      </c>
      <c r="U1114">
        <f t="shared" si="104"/>
        <v>29.429999999999996</v>
      </c>
      <c r="V1114">
        <f t="shared" si="105"/>
        <v>29429.999999999996</v>
      </c>
      <c r="W1114">
        <f t="shared" si="106"/>
        <v>2452.4999999999995</v>
      </c>
      <c r="X1114" t="s">
        <v>1437</v>
      </c>
      <c r="Y1114" t="s">
        <v>1448</v>
      </c>
      <c r="Z1114">
        <v>3093</v>
      </c>
      <c r="AA1114">
        <v>3094</v>
      </c>
      <c r="AB1114" t="s">
        <v>40</v>
      </c>
      <c r="AC1114" t="s">
        <v>40</v>
      </c>
      <c r="AD1114" t="s">
        <v>40</v>
      </c>
      <c r="AE1114" t="s">
        <v>40</v>
      </c>
      <c r="AF1114">
        <v>109</v>
      </c>
      <c r="AH1114">
        <v>2022</v>
      </c>
    </row>
    <row r="1115" spans="1:35" x14ac:dyDescent="0.25">
      <c r="A1115" t="s">
        <v>36</v>
      </c>
      <c r="B1115" t="s">
        <v>1435</v>
      </c>
      <c r="C1115" t="s">
        <v>1488</v>
      </c>
      <c r="D1115" t="s">
        <v>1488</v>
      </c>
      <c r="E1115" t="s">
        <v>40</v>
      </c>
      <c r="G1115" t="s">
        <v>41</v>
      </c>
      <c r="H1115" t="s">
        <v>56</v>
      </c>
      <c r="I1115" t="s">
        <v>40</v>
      </c>
      <c r="J1115">
        <v>1</v>
      </c>
      <c r="L1115" t="s">
        <v>41</v>
      </c>
      <c r="Q1115">
        <v>0</v>
      </c>
      <c r="R1115">
        <f t="shared" si="102"/>
        <v>0</v>
      </c>
      <c r="S1115">
        <f t="shared" si="103"/>
        <v>0</v>
      </c>
      <c r="T1115">
        <v>581</v>
      </c>
      <c r="U1115">
        <f t="shared" si="104"/>
        <v>581</v>
      </c>
      <c r="V1115">
        <f t="shared" si="105"/>
        <v>581000</v>
      </c>
      <c r="W1115">
        <f t="shared" si="106"/>
        <v>48416.666666666664</v>
      </c>
      <c r="X1115" t="s">
        <v>1489</v>
      </c>
      <c r="Y1115" t="s">
        <v>1490</v>
      </c>
      <c r="Z1115">
        <v>39498</v>
      </c>
      <c r="AB1115" t="s">
        <v>40</v>
      </c>
      <c r="AC1115" t="s">
        <v>40</v>
      </c>
      <c r="AD1115" t="s">
        <v>40</v>
      </c>
      <c r="AE1115" t="s">
        <v>40</v>
      </c>
      <c r="AF1115">
        <v>123</v>
      </c>
      <c r="AH1115">
        <v>2019</v>
      </c>
      <c r="AI1115" t="s">
        <v>1491</v>
      </c>
    </row>
    <row r="1116" spans="1:35" x14ac:dyDescent="0.25">
      <c r="A1116" t="s">
        <v>36</v>
      </c>
      <c r="B1116" t="s">
        <v>1435</v>
      </c>
      <c r="C1116" t="s">
        <v>1488</v>
      </c>
      <c r="D1116" t="s">
        <v>1488</v>
      </c>
      <c r="E1116" t="s">
        <v>40</v>
      </c>
      <c r="G1116" t="s">
        <v>41</v>
      </c>
      <c r="H1116" t="s">
        <v>49</v>
      </c>
      <c r="I1116" t="s">
        <v>40</v>
      </c>
      <c r="J1116">
        <v>1</v>
      </c>
      <c r="L1116" t="s">
        <v>41</v>
      </c>
      <c r="Q1116">
        <v>0</v>
      </c>
      <c r="R1116">
        <f t="shared" si="102"/>
        <v>0</v>
      </c>
      <c r="S1116">
        <f t="shared" si="103"/>
        <v>0</v>
      </c>
      <c r="T1116">
        <v>292.64</v>
      </c>
      <c r="U1116">
        <f t="shared" si="104"/>
        <v>292.64</v>
      </c>
      <c r="V1116">
        <f t="shared" si="105"/>
        <v>292640</v>
      </c>
      <c r="W1116">
        <f t="shared" si="106"/>
        <v>24386.666666666668</v>
      </c>
      <c r="X1116" t="s">
        <v>1489</v>
      </c>
      <c r="Y1116" t="s">
        <v>1490</v>
      </c>
      <c r="Z1116">
        <v>39498</v>
      </c>
      <c r="AB1116" t="s">
        <v>40</v>
      </c>
      <c r="AC1116" t="s">
        <v>40</v>
      </c>
      <c r="AD1116" t="s">
        <v>40</v>
      </c>
      <c r="AE1116" t="s">
        <v>40</v>
      </c>
      <c r="AF1116">
        <v>123</v>
      </c>
      <c r="AH1116">
        <v>2019</v>
      </c>
    </row>
    <row r="1117" spans="1:35" x14ac:dyDescent="0.25">
      <c r="A1117" t="s">
        <v>36</v>
      </c>
      <c r="B1117" t="s">
        <v>1435</v>
      </c>
      <c r="C1117" t="s">
        <v>1488</v>
      </c>
      <c r="D1117" t="s">
        <v>1488</v>
      </c>
      <c r="E1117" t="s">
        <v>40</v>
      </c>
      <c r="G1117" t="s">
        <v>41</v>
      </c>
      <c r="H1117" t="s">
        <v>44</v>
      </c>
      <c r="I1117" t="s">
        <v>40</v>
      </c>
      <c r="J1117">
        <v>1</v>
      </c>
      <c r="L1117" t="s">
        <v>41</v>
      </c>
      <c r="Q1117">
        <v>0</v>
      </c>
      <c r="R1117">
        <f t="shared" si="102"/>
        <v>0</v>
      </c>
      <c r="S1117">
        <f t="shared" si="103"/>
        <v>0</v>
      </c>
      <c r="T1117">
        <v>36.99</v>
      </c>
      <c r="U1117">
        <f t="shared" si="104"/>
        <v>36.99</v>
      </c>
      <c r="V1117">
        <f t="shared" si="105"/>
        <v>36990</v>
      </c>
      <c r="W1117">
        <f t="shared" si="106"/>
        <v>3082.5</v>
      </c>
      <c r="X1117" t="s">
        <v>1489</v>
      </c>
      <c r="Y1117" t="s">
        <v>1490</v>
      </c>
      <c r="Z1117">
        <v>39498</v>
      </c>
      <c r="AB1117" t="s">
        <v>40</v>
      </c>
      <c r="AC1117" t="s">
        <v>40</v>
      </c>
      <c r="AD1117" t="s">
        <v>40</v>
      </c>
      <c r="AE1117" t="s">
        <v>40</v>
      </c>
      <c r="AF1117">
        <v>123</v>
      </c>
      <c r="AH1117">
        <v>2019</v>
      </c>
    </row>
    <row r="1118" spans="1:35" x14ac:dyDescent="0.25">
      <c r="A1118" t="s">
        <v>36</v>
      </c>
      <c r="B1118" t="s">
        <v>1435</v>
      </c>
      <c r="C1118" t="s">
        <v>1488</v>
      </c>
      <c r="D1118" t="s">
        <v>1488</v>
      </c>
      <c r="E1118" t="s">
        <v>40</v>
      </c>
      <c r="G1118" t="s">
        <v>41</v>
      </c>
      <c r="H1118" t="s">
        <v>42</v>
      </c>
      <c r="I1118" t="s">
        <v>40</v>
      </c>
      <c r="J1118">
        <v>1</v>
      </c>
      <c r="L1118" t="s">
        <v>41</v>
      </c>
      <c r="R1118">
        <f t="shared" si="102"/>
        <v>0</v>
      </c>
      <c r="S1118">
        <f t="shared" si="103"/>
        <v>0</v>
      </c>
      <c r="T1118">
        <v>275.91000000000003</v>
      </c>
      <c r="U1118">
        <f t="shared" si="104"/>
        <v>275.91000000000003</v>
      </c>
      <c r="V1118">
        <f t="shared" si="105"/>
        <v>275910</v>
      </c>
      <c r="W1118">
        <f t="shared" si="106"/>
        <v>22992.5</v>
      </c>
      <c r="X1118" t="s">
        <v>1489</v>
      </c>
      <c r="Y1118" t="s">
        <v>1440</v>
      </c>
      <c r="Z1118">
        <v>39498</v>
      </c>
      <c r="AB1118" t="s">
        <v>40</v>
      </c>
      <c r="AC1118" t="s">
        <v>40</v>
      </c>
      <c r="AD1118" t="s">
        <v>40</v>
      </c>
      <c r="AE1118" t="s">
        <v>40</v>
      </c>
      <c r="AF1118">
        <v>123</v>
      </c>
      <c r="AH1118">
        <v>2019</v>
      </c>
    </row>
    <row r="1119" spans="1:35" x14ac:dyDescent="0.25">
      <c r="A1119" t="s">
        <v>36</v>
      </c>
      <c r="B1119" t="s">
        <v>1435</v>
      </c>
      <c r="C1119" t="s">
        <v>1488</v>
      </c>
      <c r="D1119" t="s">
        <v>1488</v>
      </c>
      <c r="E1119" t="s">
        <v>40</v>
      </c>
      <c r="G1119" t="s">
        <v>94</v>
      </c>
      <c r="H1119" t="s">
        <v>295</v>
      </c>
      <c r="I1119" t="s">
        <v>40</v>
      </c>
      <c r="J1119">
        <v>1</v>
      </c>
      <c r="L1119" t="s">
        <v>41</v>
      </c>
      <c r="Q1119">
        <v>0</v>
      </c>
      <c r="R1119">
        <f t="shared" si="102"/>
        <v>0</v>
      </c>
      <c r="S1119">
        <f t="shared" si="103"/>
        <v>0</v>
      </c>
      <c r="T1119">
        <v>556.14</v>
      </c>
      <c r="U1119">
        <f t="shared" si="104"/>
        <v>556.14</v>
      </c>
      <c r="V1119">
        <f t="shared" si="105"/>
        <v>556140</v>
      </c>
      <c r="W1119">
        <f t="shared" si="106"/>
        <v>46345</v>
      </c>
      <c r="X1119" t="s">
        <v>1490</v>
      </c>
      <c r="Y1119" t="s">
        <v>1492</v>
      </c>
      <c r="Z1119">
        <v>39489</v>
      </c>
      <c r="AA1119">
        <v>39489</v>
      </c>
      <c r="AB1119" t="s">
        <v>40</v>
      </c>
      <c r="AC1119" t="s">
        <v>40</v>
      </c>
      <c r="AD1119" t="s">
        <v>40</v>
      </c>
      <c r="AE1119" t="s">
        <v>40</v>
      </c>
      <c r="AF1119">
        <v>123</v>
      </c>
      <c r="AH1119">
        <v>2019</v>
      </c>
    </row>
    <row r="1120" spans="1:35" x14ac:dyDescent="0.25">
      <c r="A1120" t="s">
        <v>59</v>
      </c>
      <c r="B1120" t="s">
        <v>1435</v>
      </c>
      <c r="C1120" t="s">
        <v>1488</v>
      </c>
      <c r="D1120" t="s">
        <v>1488</v>
      </c>
      <c r="E1120" t="s">
        <v>60</v>
      </c>
      <c r="G1120" t="s">
        <v>96</v>
      </c>
      <c r="H1120" t="s">
        <v>1493</v>
      </c>
      <c r="I1120" t="s">
        <v>1494</v>
      </c>
      <c r="J1120">
        <v>1</v>
      </c>
      <c r="L1120" t="s">
        <v>62</v>
      </c>
      <c r="M1120" t="s">
        <v>76</v>
      </c>
      <c r="N1120">
        <v>1</v>
      </c>
      <c r="O1120">
        <v>37</v>
      </c>
      <c r="P1120">
        <v>10.5</v>
      </c>
      <c r="Q1120">
        <v>118.56</v>
      </c>
      <c r="R1120">
        <f t="shared" si="102"/>
        <v>6.4749999999999996</v>
      </c>
      <c r="S1120">
        <f t="shared" si="103"/>
        <v>767.67599999999993</v>
      </c>
      <c r="U1120">
        <f t="shared" si="104"/>
        <v>767.67599999999993</v>
      </c>
      <c r="V1120">
        <f t="shared" si="105"/>
        <v>767675.99999999988</v>
      </c>
      <c r="W1120">
        <f t="shared" si="106"/>
        <v>63972.999999999993</v>
      </c>
      <c r="AH1120">
        <v>2022</v>
      </c>
    </row>
    <row r="1121" spans="1:34" x14ac:dyDescent="0.25">
      <c r="A1121" t="s">
        <v>59</v>
      </c>
      <c r="B1121" t="s">
        <v>1435</v>
      </c>
      <c r="C1121" t="s">
        <v>1488</v>
      </c>
      <c r="D1121" t="s">
        <v>1488</v>
      </c>
      <c r="E1121" t="s">
        <v>298</v>
      </c>
      <c r="G1121" t="s">
        <v>96</v>
      </c>
      <c r="H1121" t="s">
        <v>1493</v>
      </c>
      <c r="I1121" t="s">
        <v>1494</v>
      </c>
      <c r="J1121">
        <v>1</v>
      </c>
      <c r="L1121" t="s">
        <v>62</v>
      </c>
      <c r="M1121" t="s">
        <v>76</v>
      </c>
      <c r="N1121">
        <v>1</v>
      </c>
      <c r="O1121">
        <v>13</v>
      </c>
      <c r="P1121">
        <v>10.5</v>
      </c>
      <c r="Q1121">
        <v>118.56</v>
      </c>
      <c r="R1121">
        <f t="shared" si="102"/>
        <v>2.2749999999999999</v>
      </c>
      <c r="S1121">
        <f t="shared" si="103"/>
        <v>269.72399999999999</v>
      </c>
      <c r="U1121">
        <f t="shared" si="104"/>
        <v>269.72399999999999</v>
      </c>
      <c r="V1121">
        <f t="shared" si="105"/>
        <v>269724</v>
      </c>
      <c r="W1121">
        <f t="shared" si="106"/>
        <v>22477</v>
      </c>
      <c r="AH1121">
        <v>2022</v>
      </c>
    </row>
    <row r="1122" spans="1:34" x14ac:dyDescent="0.25">
      <c r="A1122" t="s">
        <v>59</v>
      </c>
      <c r="B1122" t="s">
        <v>1435</v>
      </c>
      <c r="C1122" t="s">
        <v>1488</v>
      </c>
      <c r="D1122" t="s">
        <v>1488</v>
      </c>
      <c r="E1122" t="s">
        <v>60</v>
      </c>
      <c r="G1122" t="s">
        <v>1442</v>
      </c>
      <c r="H1122" t="s">
        <v>1495</v>
      </c>
      <c r="I1122" t="s">
        <v>1496</v>
      </c>
      <c r="J1122">
        <v>1</v>
      </c>
      <c r="L1122" t="s">
        <v>62</v>
      </c>
      <c r="M1122" t="s">
        <v>76</v>
      </c>
      <c r="N1122">
        <v>1</v>
      </c>
      <c r="O1122">
        <v>37</v>
      </c>
      <c r="P1122">
        <v>7.5</v>
      </c>
      <c r="Q1122">
        <v>98.8</v>
      </c>
      <c r="R1122">
        <f t="shared" si="102"/>
        <v>4.625</v>
      </c>
      <c r="S1122">
        <f t="shared" si="103"/>
        <v>456.95</v>
      </c>
      <c r="U1122">
        <f t="shared" si="104"/>
        <v>456.95</v>
      </c>
      <c r="V1122">
        <f t="shared" si="105"/>
        <v>456950</v>
      </c>
      <c r="W1122">
        <f t="shared" si="106"/>
        <v>38079.166666666664</v>
      </c>
      <c r="AH1122">
        <v>2022</v>
      </c>
    </row>
    <row r="1123" spans="1:34" x14ac:dyDescent="0.25">
      <c r="A1123" t="s">
        <v>59</v>
      </c>
      <c r="B1123" t="s">
        <v>1435</v>
      </c>
      <c r="C1123" t="s">
        <v>1488</v>
      </c>
      <c r="D1123" t="s">
        <v>1488</v>
      </c>
      <c r="E1123" t="s">
        <v>298</v>
      </c>
      <c r="G1123" t="s">
        <v>1442</v>
      </c>
      <c r="H1123" t="s">
        <v>1495</v>
      </c>
      <c r="I1123" t="s">
        <v>1496</v>
      </c>
      <c r="J1123">
        <v>1</v>
      </c>
      <c r="L1123" t="s">
        <v>62</v>
      </c>
      <c r="M1123" t="s">
        <v>76</v>
      </c>
      <c r="N1123">
        <v>1</v>
      </c>
      <c r="O1123">
        <v>13</v>
      </c>
      <c r="P1123">
        <v>7.5</v>
      </c>
      <c r="Q1123">
        <v>98.8</v>
      </c>
      <c r="R1123">
        <f t="shared" si="102"/>
        <v>1.625</v>
      </c>
      <c r="S1123">
        <f t="shared" si="103"/>
        <v>160.54999999999998</v>
      </c>
      <c r="U1123">
        <f t="shared" si="104"/>
        <v>160.54999999999998</v>
      </c>
      <c r="V1123">
        <f t="shared" si="105"/>
        <v>160549.99999999997</v>
      </c>
      <c r="W1123">
        <f t="shared" si="106"/>
        <v>13379.166666666664</v>
      </c>
      <c r="AH1123">
        <v>2022</v>
      </c>
    </row>
    <row r="1124" spans="1:34" x14ac:dyDescent="0.25">
      <c r="A1124" t="s">
        <v>59</v>
      </c>
      <c r="B1124" t="s">
        <v>1435</v>
      </c>
      <c r="C1124" t="s">
        <v>1488</v>
      </c>
      <c r="D1124" t="s">
        <v>1488</v>
      </c>
      <c r="E1124" t="s">
        <v>60</v>
      </c>
      <c r="G1124" t="s">
        <v>152</v>
      </c>
      <c r="H1124" t="s">
        <v>1497</v>
      </c>
      <c r="I1124" t="s">
        <v>1498</v>
      </c>
      <c r="J1124">
        <v>1</v>
      </c>
      <c r="L1124" t="s">
        <v>62</v>
      </c>
      <c r="M1124" t="s">
        <v>76</v>
      </c>
      <c r="N1124">
        <v>1</v>
      </c>
      <c r="O1124">
        <v>37</v>
      </c>
      <c r="P1124">
        <v>7.5</v>
      </c>
      <c r="Q1124">
        <v>98.8</v>
      </c>
      <c r="R1124">
        <f t="shared" si="102"/>
        <v>4.625</v>
      </c>
      <c r="S1124">
        <f t="shared" si="103"/>
        <v>456.95</v>
      </c>
      <c r="U1124">
        <f t="shared" si="104"/>
        <v>456.95</v>
      </c>
      <c r="V1124">
        <f t="shared" si="105"/>
        <v>456950</v>
      </c>
      <c r="W1124">
        <f t="shared" si="106"/>
        <v>38079.166666666664</v>
      </c>
      <c r="AH1124">
        <v>2022</v>
      </c>
    </row>
    <row r="1125" spans="1:34" x14ac:dyDescent="0.25">
      <c r="A1125" t="s">
        <v>59</v>
      </c>
      <c r="B1125" t="s">
        <v>1435</v>
      </c>
      <c r="C1125" t="s">
        <v>1488</v>
      </c>
      <c r="D1125" t="s">
        <v>1488</v>
      </c>
      <c r="E1125" t="s">
        <v>298</v>
      </c>
      <c r="G1125" t="s">
        <v>152</v>
      </c>
      <c r="H1125" t="s">
        <v>1497</v>
      </c>
      <c r="I1125" t="s">
        <v>1498</v>
      </c>
      <c r="J1125">
        <v>1</v>
      </c>
      <c r="L1125" t="s">
        <v>62</v>
      </c>
      <c r="M1125" t="s">
        <v>76</v>
      </c>
      <c r="N1125">
        <v>1</v>
      </c>
      <c r="O1125">
        <v>13</v>
      </c>
      <c r="P1125">
        <v>7.5</v>
      </c>
      <c r="Q1125">
        <v>98.8</v>
      </c>
      <c r="R1125">
        <f t="shared" si="102"/>
        <v>1.625</v>
      </c>
      <c r="S1125">
        <f t="shared" si="103"/>
        <v>160.54999999999998</v>
      </c>
      <c r="U1125">
        <f t="shared" si="104"/>
        <v>160.54999999999998</v>
      </c>
      <c r="V1125">
        <f t="shared" si="105"/>
        <v>160549.99999999997</v>
      </c>
      <c r="W1125">
        <f t="shared" si="106"/>
        <v>13379.166666666664</v>
      </c>
      <c r="AH1125">
        <v>2022</v>
      </c>
    </row>
    <row r="1126" spans="1:34" x14ac:dyDescent="0.25">
      <c r="A1126" t="s">
        <v>59</v>
      </c>
      <c r="B1126" t="s">
        <v>1435</v>
      </c>
      <c r="C1126" t="s">
        <v>1488</v>
      </c>
      <c r="D1126" t="s">
        <v>1488</v>
      </c>
      <c r="E1126" t="s">
        <v>60</v>
      </c>
      <c r="G1126" t="s">
        <v>41</v>
      </c>
      <c r="H1126" t="s">
        <v>1499</v>
      </c>
      <c r="J1126">
        <v>1</v>
      </c>
      <c r="L1126" t="s">
        <v>124</v>
      </c>
      <c r="M1126" t="s">
        <v>76</v>
      </c>
      <c r="N1126">
        <v>1</v>
      </c>
      <c r="O1126">
        <v>37</v>
      </c>
      <c r="P1126">
        <v>4.5</v>
      </c>
      <c r="Q1126">
        <v>74.099999999999994</v>
      </c>
      <c r="R1126">
        <f t="shared" si="102"/>
        <v>2.7749999999999999</v>
      </c>
      <c r="S1126">
        <f t="shared" si="103"/>
        <v>205.62749999999997</v>
      </c>
      <c r="U1126">
        <f t="shared" si="104"/>
        <v>205.62749999999997</v>
      </c>
      <c r="V1126">
        <f t="shared" si="105"/>
        <v>205627.49999999997</v>
      </c>
      <c r="W1126">
        <f t="shared" si="106"/>
        <v>17135.624999999996</v>
      </c>
      <c r="AH1126">
        <v>2022</v>
      </c>
    </row>
    <row r="1127" spans="1:34" x14ac:dyDescent="0.25">
      <c r="A1127" t="s">
        <v>59</v>
      </c>
      <c r="B1127" t="s">
        <v>1435</v>
      </c>
      <c r="C1127" t="s">
        <v>1488</v>
      </c>
      <c r="D1127" t="s">
        <v>1488</v>
      </c>
      <c r="E1127" t="s">
        <v>298</v>
      </c>
      <c r="G1127" t="s">
        <v>41</v>
      </c>
      <c r="H1127" t="s">
        <v>1499</v>
      </c>
      <c r="J1127">
        <v>1</v>
      </c>
      <c r="L1127" t="s">
        <v>124</v>
      </c>
      <c r="M1127" t="s">
        <v>76</v>
      </c>
      <c r="N1127">
        <v>1</v>
      </c>
      <c r="O1127">
        <v>13</v>
      </c>
      <c r="P1127">
        <v>4.5</v>
      </c>
      <c r="Q1127">
        <v>74.099999999999994</v>
      </c>
      <c r="R1127">
        <f t="shared" si="102"/>
        <v>0.97499999999999998</v>
      </c>
      <c r="S1127">
        <f t="shared" si="103"/>
        <v>72.247499999999988</v>
      </c>
      <c r="U1127">
        <f t="shared" si="104"/>
        <v>72.247499999999988</v>
      </c>
      <c r="V1127">
        <f t="shared" si="105"/>
        <v>72247.499999999985</v>
      </c>
      <c r="W1127">
        <f t="shared" si="106"/>
        <v>6020.6249999999991</v>
      </c>
      <c r="AH1127">
        <v>2022</v>
      </c>
    </row>
    <row r="1128" spans="1:34" x14ac:dyDescent="0.25">
      <c r="A1128" t="s">
        <v>59</v>
      </c>
      <c r="B1128" t="s">
        <v>1435</v>
      </c>
      <c r="C1128" t="s">
        <v>1488</v>
      </c>
      <c r="D1128" t="s">
        <v>1488</v>
      </c>
      <c r="E1128" t="s">
        <v>60</v>
      </c>
      <c r="G1128" t="s">
        <v>46</v>
      </c>
      <c r="H1128" t="s">
        <v>1500</v>
      </c>
      <c r="I1128" t="s">
        <v>1501</v>
      </c>
      <c r="J1128">
        <v>1</v>
      </c>
      <c r="M1128" t="s">
        <v>63</v>
      </c>
      <c r="N1128">
        <v>2</v>
      </c>
      <c r="O1128">
        <v>35</v>
      </c>
      <c r="P1128">
        <v>15</v>
      </c>
      <c r="Q1128">
        <v>84.97</v>
      </c>
      <c r="R1128">
        <f t="shared" si="102"/>
        <v>8.75</v>
      </c>
      <c r="S1128">
        <f t="shared" si="103"/>
        <v>743.48749999999995</v>
      </c>
      <c r="U1128">
        <f t="shared" si="104"/>
        <v>743.48749999999995</v>
      </c>
      <c r="V1128">
        <f t="shared" si="105"/>
        <v>743487.5</v>
      </c>
      <c r="W1128">
        <f t="shared" si="106"/>
        <v>61957.291666666664</v>
      </c>
      <c r="AH1128">
        <v>2022</v>
      </c>
    </row>
    <row r="1129" spans="1:34" x14ac:dyDescent="0.25">
      <c r="A1129" t="s">
        <v>59</v>
      </c>
      <c r="B1129" t="s">
        <v>1435</v>
      </c>
      <c r="C1129" t="s">
        <v>1488</v>
      </c>
      <c r="D1129" t="s">
        <v>1488</v>
      </c>
      <c r="E1129" t="s">
        <v>298</v>
      </c>
      <c r="G1129" t="s">
        <v>46</v>
      </c>
      <c r="H1129" t="s">
        <v>1500</v>
      </c>
      <c r="I1129" t="s">
        <v>1501</v>
      </c>
      <c r="J1129">
        <v>1</v>
      </c>
      <c r="M1129" t="s">
        <v>63</v>
      </c>
      <c r="N1129">
        <v>2</v>
      </c>
      <c r="O1129">
        <v>9</v>
      </c>
      <c r="P1129">
        <v>15</v>
      </c>
      <c r="Q1129">
        <v>84.97</v>
      </c>
      <c r="R1129">
        <f t="shared" si="102"/>
        <v>2.25</v>
      </c>
      <c r="S1129">
        <f t="shared" si="103"/>
        <v>191.1825</v>
      </c>
      <c r="U1129">
        <f t="shared" si="104"/>
        <v>191.1825</v>
      </c>
      <c r="V1129">
        <f t="shared" si="105"/>
        <v>191182.5</v>
      </c>
      <c r="W1129">
        <f t="shared" si="106"/>
        <v>15931.875</v>
      </c>
      <c r="AH1129">
        <v>2022</v>
      </c>
    </row>
    <row r="1130" spans="1:34" x14ac:dyDescent="0.25">
      <c r="A1130" t="s">
        <v>59</v>
      </c>
      <c r="B1130" t="s">
        <v>1435</v>
      </c>
      <c r="C1130" t="s">
        <v>1488</v>
      </c>
      <c r="D1130" t="s">
        <v>1488</v>
      </c>
      <c r="E1130" t="s">
        <v>60</v>
      </c>
      <c r="G1130" t="s">
        <v>834</v>
      </c>
      <c r="H1130" t="s">
        <v>1502</v>
      </c>
      <c r="I1130" t="s">
        <v>1503</v>
      </c>
      <c r="J1130">
        <v>1</v>
      </c>
      <c r="M1130" t="s">
        <v>63</v>
      </c>
      <c r="N1130">
        <v>2</v>
      </c>
      <c r="O1130">
        <v>35</v>
      </c>
      <c r="P1130">
        <v>7.5</v>
      </c>
      <c r="Q1130">
        <v>98.8</v>
      </c>
      <c r="R1130">
        <f t="shared" si="102"/>
        <v>4.375</v>
      </c>
      <c r="S1130">
        <f t="shared" si="103"/>
        <v>432.25</v>
      </c>
      <c r="U1130">
        <f t="shared" si="104"/>
        <v>432.25</v>
      </c>
      <c r="V1130">
        <f t="shared" si="105"/>
        <v>432250</v>
      </c>
      <c r="W1130">
        <f t="shared" si="106"/>
        <v>36020.833333333336</v>
      </c>
      <c r="AH1130">
        <v>2022</v>
      </c>
    </row>
    <row r="1131" spans="1:34" x14ac:dyDescent="0.25">
      <c r="A1131" t="s">
        <v>59</v>
      </c>
      <c r="B1131" t="s">
        <v>1435</v>
      </c>
      <c r="C1131" t="s">
        <v>1488</v>
      </c>
      <c r="D1131" t="s">
        <v>1488</v>
      </c>
      <c r="E1131" t="s">
        <v>298</v>
      </c>
      <c r="G1131" t="s">
        <v>834</v>
      </c>
      <c r="H1131" t="s">
        <v>1502</v>
      </c>
      <c r="I1131" t="s">
        <v>1503</v>
      </c>
      <c r="J1131">
        <v>1</v>
      </c>
      <c r="M1131" t="s">
        <v>63</v>
      </c>
      <c r="N1131">
        <v>2</v>
      </c>
      <c r="O1131">
        <v>9</v>
      </c>
      <c r="P1131">
        <v>7.5</v>
      </c>
      <c r="Q1131">
        <v>98.8</v>
      </c>
      <c r="R1131">
        <f t="shared" si="102"/>
        <v>1.125</v>
      </c>
      <c r="S1131">
        <f t="shared" si="103"/>
        <v>111.14999999999999</v>
      </c>
      <c r="U1131">
        <f t="shared" si="104"/>
        <v>111.14999999999999</v>
      </c>
      <c r="V1131">
        <f t="shared" si="105"/>
        <v>111149.99999999999</v>
      </c>
      <c r="W1131">
        <f t="shared" si="106"/>
        <v>9262.4999999999982</v>
      </c>
      <c r="AH1131">
        <v>2022</v>
      </c>
    </row>
    <row r="1132" spans="1:34" x14ac:dyDescent="0.25">
      <c r="A1132" t="s">
        <v>59</v>
      </c>
      <c r="B1132" t="s">
        <v>1435</v>
      </c>
      <c r="C1132" t="s">
        <v>1488</v>
      </c>
      <c r="D1132" t="s">
        <v>1488</v>
      </c>
      <c r="E1132" t="s">
        <v>60</v>
      </c>
      <c r="G1132" t="s">
        <v>1442</v>
      </c>
      <c r="H1132" t="s">
        <v>1508</v>
      </c>
      <c r="I1132" t="s">
        <v>1509</v>
      </c>
      <c r="J1132">
        <v>1</v>
      </c>
      <c r="M1132" t="s">
        <v>63</v>
      </c>
      <c r="N1132">
        <v>2</v>
      </c>
      <c r="O1132">
        <v>35</v>
      </c>
      <c r="P1132">
        <v>7.5</v>
      </c>
      <c r="Q1132">
        <v>98.8</v>
      </c>
      <c r="R1132">
        <f t="shared" si="102"/>
        <v>4.375</v>
      </c>
      <c r="S1132">
        <f t="shared" si="103"/>
        <v>432.25</v>
      </c>
      <c r="U1132">
        <f t="shared" si="104"/>
        <v>432.25</v>
      </c>
      <c r="V1132">
        <f t="shared" si="105"/>
        <v>432250</v>
      </c>
      <c r="W1132">
        <f t="shared" si="106"/>
        <v>36020.833333333336</v>
      </c>
      <c r="AH1132">
        <v>2022</v>
      </c>
    </row>
    <row r="1133" spans="1:34" x14ac:dyDescent="0.25">
      <c r="A1133" t="s">
        <v>59</v>
      </c>
      <c r="B1133" t="s">
        <v>1435</v>
      </c>
      <c r="C1133" t="s">
        <v>1488</v>
      </c>
      <c r="D1133" t="s">
        <v>1488</v>
      </c>
      <c r="E1133" t="s">
        <v>298</v>
      </c>
      <c r="G1133" t="s">
        <v>1442</v>
      </c>
      <c r="H1133" t="s">
        <v>1508</v>
      </c>
      <c r="I1133" t="s">
        <v>1509</v>
      </c>
      <c r="J1133">
        <v>1</v>
      </c>
      <c r="M1133" t="s">
        <v>63</v>
      </c>
      <c r="N1133">
        <v>2</v>
      </c>
      <c r="O1133">
        <v>9</v>
      </c>
      <c r="P1133">
        <v>7.5</v>
      </c>
      <c r="Q1133">
        <v>98.8</v>
      </c>
      <c r="R1133">
        <f t="shared" si="102"/>
        <v>1.125</v>
      </c>
      <c r="S1133">
        <f t="shared" si="103"/>
        <v>111.14999999999999</v>
      </c>
      <c r="U1133">
        <f t="shared" si="104"/>
        <v>111.14999999999999</v>
      </c>
      <c r="V1133">
        <f t="shared" si="105"/>
        <v>111149.99999999999</v>
      </c>
      <c r="W1133">
        <f t="shared" si="106"/>
        <v>9262.4999999999982</v>
      </c>
      <c r="AH1133">
        <v>2022</v>
      </c>
    </row>
    <row r="1134" spans="1:34" x14ac:dyDescent="0.25">
      <c r="A1134" t="s">
        <v>59</v>
      </c>
      <c r="B1134" t="s">
        <v>1435</v>
      </c>
      <c r="C1134" t="s">
        <v>1488</v>
      </c>
      <c r="D1134" t="s">
        <v>1488</v>
      </c>
      <c r="E1134" t="s">
        <v>60</v>
      </c>
      <c r="G1134" t="s">
        <v>78</v>
      </c>
      <c r="H1134" t="s">
        <v>1510</v>
      </c>
      <c r="I1134" t="s">
        <v>1511</v>
      </c>
      <c r="J1134">
        <v>1</v>
      </c>
      <c r="L1134" t="s">
        <v>62</v>
      </c>
      <c r="M1134" t="s">
        <v>76</v>
      </c>
      <c r="N1134">
        <v>3</v>
      </c>
      <c r="O1134">
        <v>35</v>
      </c>
      <c r="P1134">
        <v>15</v>
      </c>
      <c r="Q1134">
        <v>84.97</v>
      </c>
      <c r="R1134">
        <f t="shared" si="102"/>
        <v>8.75</v>
      </c>
      <c r="S1134">
        <f t="shared" si="103"/>
        <v>743.48749999999995</v>
      </c>
      <c r="U1134">
        <f t="shared" si="104"/>
        <v>743.48749999999995</v>
      </c>
      <c r="V1134">
        <f t="shared" si="105"/>
        <v>743487.5</v>
      </c>
      <c r="W1134">
        <f t="shared" si="106"/>
        <v>61957.291666666664</v>
      </c>
      <c r="AH1134">
        <v>2022</v>
      </c>
    </row>
    <row r="1135" spans="1:34" x14ac:dyDescent="0.25">
      <c r="A1135" t="s">
        <v>59</v>
      </c>
      <c r="B1135" t="s">
        <v>1435</v>
      </c>
      <c r="C1135" t="s">
        <v>1488</v>
      </c>
      <c r="D1135" t="s">
        <v>1488</v>
      </c>
      <c r="E1135" t="s">
        <v>298</v>
      </c>
      <c r="G1135" t="s">
        <v>78</v>
      </c>
      <c r="H1135" t="s">
        <v>1510</v>
      </c>
      <c r="I1135" t="s">
        <v>1511</v>
      </c>
      <c r="J1135">
        <v>1</v>
      </c>
      <c r="L1135" t="s">
        <v>62</v>
      </c>
      <c r="M1135" t="s">
        <v>76</v>
      </c>
      <c r="N1135">
        <v>3</v>
      </c>
      <c r="O1135">
        <v>9</v>
      </c>
      <c r="P1135">
        <v>15</v>
      </c>
      <c r="Q1135">
        <v>84.97</v>
      </c>
      <c r="R1135">
        <f t="shared" si="102"/>
        <v>2.25</v>
      </c>
      <c r="S1135">
        <f t="shared" si="103"/>
        <v>191.1825</v>
      </c>
      <c r="U1135">
        <f t="shared" si="104"/>
        <v>191.1825</v>
      </c>
      <c r="V1135">
        <f t="shared" si="105"/>
        <v>191182.5</v>
      </c>
      <c r="W1135">
        <f t="shared" si="106"/>
        <v>15931.875</v>
      </c>
      <c r="AH1135">
        <v>2022</v>
      </c>
    </row>
    <row r="1136" spans="1:34" x14ac:dyDescent="0.25">
      <c r="A1136" t="s">
        <v>59</v>
      </c>
      <c r="B1136" t="s">
        <v>1435</v>
      </c>
      <c r="C1136" t="s">
        <v>1488</v>
      </c>
      <c r="D1136" t="s">
        <v>1488</v>
      </c>
      <c r="E1136" t="s">
        <v>60</v>
      </c>
      <c r="G1136" t="s">
        <v>493</v>
      </c>
      <c r="H1136" t="s">
        <v>1512</v>
      </c>
      <c r="I1136" t="s">
        <v>1511</v>
      </c>
      <c r="J1136">
        <v>1</v>
      </c>
      <c r="L1136" t="s">
        <v>62</v>
      </c>
      <c r="M1136" t="s">
        <v>76</v>
      </c>
      <c r="N1136">
        <v>3</v>
      </c>
      <c r="O1136">
        <v>35</v>
      </c>
      <c r="P1136">
        <v>3</v>
      </c>
      <c r="Q1136">
        <v>98.8</v>
      </c>
      <c r="R1136">
        <f t="shared" si="102"/>
        <v>1.75</v>
      </c>
      <c r="S1136">
        <f t="shared" si="103"/>
        <v>172.9</v>
      </c>
      <c r="U1136">
        <f t="shared" si="104"/>
        <v>172.9</v>
      </c>
      <c r="V1136">
        <f t="shared" si="105"/>
        <v>172900</v>
      </c>
      <c r="W1136">
        <f t="shared" si="106"/>
        <v>14408.333333333334</v>
      </c>
      <c r="AH1136">
        <v>2022</v>
      </c>
    </row>
    <row r="1137" spans="1:34" x14ac:dyDescent="0.25">
      <c r="A1137" t="s">
        <v>59</v>
      </c>
      <c r="B1137" t="s">
        <v>1435</v>
      </c>
      <c r="C1137" t="s">
        <v>1488</v>
      </c>
      <c r="D1137" t="s">
        <v>1488</v>
      </c>
      <c r="E1137" t="s">
        <v>298</v>
      </c>
      <c r="G1137" t="s">
        <v>493</v>
      </c>
      <c r="H1137" t="s">
        <v>1512</v>
      </c>
      <c r="I1137" t="s">
        <v>1511</v>
      </c>
      <c r="J1137">
        <v>1</v>
      </c>
      <c r="L1137" t="s">
        <v>62</v>
      </c>
      <c r="M1137" t="s">
        <v>76</v>
      </c>
      <c r="N1137">
        <v>3</v>
      </c>
      <c r="O1137">
        <v>9</v>
      </c>
      <c r="P1137">
        <v>3</v>
      </c>
      <c r="Q1137">
        <v>98.8</v>
      </c>
      <c r="R1137">
        <f t="shared" si="102"/>
        <v>0.45</v>
      </c>
      <c r="S1137">
        <f t="shared" si="103"/>
        <v>44.46</v>
      </c>
      <c r="U1137">
        <f t="shared" si="104"/>
        <v>44.46</v>
      </c>
      <c r="V1137">
        <f t="shared" si="105"/>
        <v>44460</v>
      </c>
      <c r="W1137">
        <f t="shared" si="106"/>
        <v>3705</v>
      </c>
      <c r="AH1137">
        <v>2022</v>
      </c>
    </row>
    <row r="1138" spans="1:34" x14ac:dyDescent="0.25">
      <c r="A1138" t="s">
        <v>59</v>
      </c>
      <c r="B1138" t="s">
        <v>1435</v>
      </c>
      <c r="C1138" t="s">
        <v>1488</v>
      </c>
      <c r="D1138" t="s">
        <v>1488</v>
      </c>
      <c r="E1138" t="s">
        <v>60</v>
      </c>
      <c r="G1138" t="s">
        <v>294</v>
      </c>
      <c r="H1138" t="s">
        <v>1513</v>
      </c>
      <c r="I1138" t="s">
        <v>1511</v>
      </c>
      <c r="J1138">
        <v>1</v>
      </c>
      <c r="L1138" t="s">
        <v>62</v>
      </c>
      <c r="M1138" t="s">
        <v>76</v>
      </c>
      <c r="N1138">
        <v>3</v>
      </c>
      <c r="O1138">
        <v>35</v>
      </c>
      <c r="P1138">
        <v>6</v>
      </c>
      <c r="Q1138">
        <v>98.8</v>
      </c>
      <c r="R1138">
        <f t="shared" si="102"/>
        <v>3.5</v>
      </c>
      <c r="S1138">
        <f t="shared" si="103"/>
        <v>345.8</v>
      </c>
      <c r="U1138">
        <f t="shared" si="104"/>
        <v>345.8</v>
      </c>
      <c r="V1138">
        <f t="shared" si="105"/>
        <v>345800</v>
      </c>
      <c r="W1138">
        <f t="shared" si="106"/>
        <v>28816.666666666668</v>
      </c>
      <c r="AH1138">
        <v>2022</v>
      </c>
    </row>
    <row r="1139" spans="1:34" x14ac:dyDescent="0.25">
      <c r="A1139" t="s">
        <v>59</v>
      </c>
      <c r="B1139" t="s">
        <v>1435</v>
      </c>
      <c r="C1139" t="s">
        <v>1488</v>
      </c>
      <c r="D1139" t="s">
        <v>1488</v>
      </c>
      <c r="E1139" t="s">
        <v>298</v>
      </c>
      <c r="G1139" t="s">
        <v>294</v>
      </c>
      <c r="H1139" t="s">
        <v>1513</v>
      </c>
      <c r="I1139" t="s">
        <v>1511</v>
      </c>
      <c r="J1139">
        <v>1</v>
      </c>
      <c r="L1139" t="s">
        <v>62</v>
      </c>
      <c r="M1139" t="s">
        <v>76</v>
      </c>
      <c r="N1139">
        <v>3</v>
      </c>
      <c r="O1139">
        <v>9</v>
      </c>
      <c r="P1139">
        <v>6</v>
      </c>
      <c r="Q1139">
        <v>98.8</v>
      </c>
      <c r="R1139">
        <f t="shared" si="102"/>
        <v>0.9</v>
      </c>
      <c r="S1139">
        <f t="shared" si="103"/>
        <v>88.92</v>
      </c>
      <c r="U1139">
        <f t="shared" si="104"/>
        <v>88.92</v>
      </c>
      <c r="V1139">
        <f t="shared" si="105"/>
        <v>88920</v>
      </c>
      <c r="W1139">
        <f t="shared" si="106"/>
        <v>7410</v>
      </c>
      <c r="AH1139">
        <v>2022</v>
      </c>
    </row>
    <row r="1140" spans="1:34" x14ac:dyDescent="0.25">
      <c r="A1140" t="s">
        <v>59</v>
      </c>
      <c r="B1140" t="s">
        <v>1435</v>
      </c>
      <c r="C1140" t="s">
        <v>1488</v>
      </c>
      <c r="D1140" t="s">
        <v>1488</v>
      </c>
      <c r="E1140" t="s">
        <v>60</v>
      </c>
      <c r="G1140" t="s">
        <v>41</v>
      </c>
      <c r="H1140" t="s">
        <v>1514</v>
      </c>
      <c r="J1140">
        <v>1</v>
      </c>
      <c r="L1140" t="s">
        <v>124</v>
      </c>
      <c r="M1140" t="s">
        <v>76</v>
      </c>
      <c r="N1140">
        <v>3</v>
      </c>
      <c r="O1140">
        <v>35</v>
      </c>
      <c r="P1140">
        <v>6</v>
      </c>
      <c r="Q1140">
        <v>24.7</v>
      </c>
      <c r="R1140">
        <f t="shared" si="102"/>
        <v>3.5</v>
      </c>
      <c r="S1140">
        <f t="shared" si="103"/>
        <v>86.45</v>
      </c>
      <c r="U1140">
        <f t="shared" si="104"/>
        <v>86.45</v>
      </c>
      <c r="V1140">
        <f t="shared" si="105"/>
        <v>86450</v>
      </c>
      <c r="W1140">
        <f t="shared" si="106"/>
        <v>7204.166666666667</v>
      </c>
      <c r="AH1140">
        <v>2022</v>
      </c>
    </row>
    <row r="1141" spans="1:34" x14ac:dyDescent="0.25">
      <c r="A1141" t="s">
        <v>59</v>
      </c>
      <c r="B1141" t="s">
        <v>1435</v>
      </c>
      <c r="C1141" t="s">
        <v>1488</v>
      </c>
      <c r="D1141" t="s">
        <v>1488</v>
      </c>
      <c r="E1141" t="s">
        <v>298</v>
      </c>
      <c r="G1141" t="s">
        <v>41</v>
      </c>
      <c r="H1141" t="s">
        <v>1514</v>
      </c>
      <c r="J1141">
        <v>1</v>
      </c>
      <c r="L1141" t="s">
        <v>124</v>
      </c>
      <c r="M1141" t="s">
        <v>76</v>
      </c>
      <c r="N1141">
        <v>3</v>
      </c>
      <c r="O1141">
        <v>9</v>
      </c>
      <c r="P1141">
        <v>6</v>
      </c>
      <c r="Q1141">
        <v>24.7</v>
      </c>
      <c r="R1141">
        <f t="shared" si="102"/>
        <v>0.9</v>
      </c>
      <c r="S1141">
        <f t="shared" si="103"/>
        <v>22.23</v>
      </c>
      <c r="U1141">
        <f t="shared" si="104"/>
        <v>22.23</v>
      </c>
      <c r="V1141">
        <f t="shared" si="105"/>
        <v>22230</v>
      </c>
      <c r="W1141">
        <f t="shared" si="106"/>
        <v>1852.5</v>
      </c>
      <c r="AH1141">
        <v>2022</v>
      </c>
    </row>
    <row r="1142" spans="1:34" x14ac:dyDescent="0.25">
      <c r="A1142" t="s">
        <v>59</v>
      </c>
      <c r="B1142" t="s">
        <v>1435</v>
      </c>
      <c r="C1142" t="s">
        <v>1488</v>
      </c>
      <c r="D1142" t="s">
        <v>1488</v>
      </c>
      <c r="E1142" t="s">
        <v>60</v>
      </c>
      <c r="G1142" t="s">
        <v>294</v>
      </c>
      <c r="H1142" t="s">
        <v>785</v>
      </c>
      <c r="I1142" t="s">
        <v>1515</v>
      </c>
      <c r="J1142">
        <v>1</v>
      </c>
      <c r="L1142" t="s">
        <v>62</v>
      </c>
      <c r="M1142" t="s">
        <v>63</v>
      </c>
      <c r="N1142">
        <v>4</v>
      </c>
      <c r="O1142">
        <v>31</v>
      </c>
      <c r="P1142">
        <v>30</v>
      </c>
      <c r="Q1142">
        <v>84.97</v>
      </c>
      <c r="R1142">
        <f t="shared" si="102"/>
        <v>15.5</v>
      </c>
      <c r="S1142">
        <f t="shared" si="103"/>
        <v>1317.0350000000001</v>
      </c>
      <c r="T1142">
        <v>0</v>
      </c>
      <c r="U1142">
        <f t="shared" si="104"/>
        <v>1317.0350000000001</v>
      </c>
      <c r="V1142">
        <f t="shared" si="105"/>
        <v>1317035</v>
      </c>
      <c r="W1142">
        <f t="shared" si="106"/>
        <v>109752.91666666667</v>
      </c>
      <c r="X1142" t="s">
        <v>1489</v>
      </c>
      <c r="Y1142" t="s">
        <v>1516</v>
      </c>
      <c r="Z1142">
        <v>3093</v>
      </c>
      <c r="AA1142">
        <v>3094</v>
      </c>
      <c r="AB1142" t="s">
        <v>40</v>
      </c>
      <c r="AC1142" t="s">
        <v>40</v>
      </c>
      <c r="AD1142" t="s">
        <v>40</v>
      </c>
      <c r="AE1142" t="s">
        <v>40</v>
      </c>
      <c r="AF1142">
        <v>123</v>
      </c>
      <c r="AH1142">
        <v>2022</v>
      </c>
    </row>
    <row r="1143" spans="1:34" x14ac:dyDescent="0.25">
      <c r="A1143" t="s">
        <v>59</v>
      </c>
      <c r="B1143" t="s">
        <v>1435</v>
      </c>
      <c r="C1143" t="s">
        <v>1488</v>
      </c>
      <c r="D1143" t="s">
        <v>1488</v>
      </c>
      <c r="E1143" t="s">
        <v>298</v>
      </c>
      <c r="G1143" t="s">
        <v>294</v>
      </c>
      <c r="H1143" t="s">
        <v>785</v>
      </c>
      <c r="I1143" t="s">
        <v>1515</v>
      </c>
      <c r="J1143">
        <v>1</v>
      </c>
      <c r="L1143" t="s">
        <v>62</v>
      </c>
      <c r="M1143" t="s">
        <v>63</v>
      </c>
      <c r="N1143">
        <v>4</v>
      </c>
      <c r="O1143">
        <v>8</v>
      </c>
      <c r="P1143">
        <v>30</v>
      </c>
      <c r="Q1143">
        <v>84.97</v>
      </c>
      <c r="R1143">
        <f t="shared" si="102"/>
        <v>4</v>
      </c>
      <c r="S1143">
        <f t="shared" si="103"/>
        <v>339.88</v>
      </c>
      <c r="U1143">
        <f t="shared" si="104"/>
        <v>339.88</v>
      </c>
      <c r="V1143">
        <f t="shared" si="105"/>
        <v>339880</v>
      </c>
      <c r="W1143">
        <f t="shared" si="106"/>
        <v>28323.333333333332</v>
      </c>
      <c r="X1143" t="s">
        <v>1489</v>
      </c>
      <c r="Y1143" t="s">
        <v>1516</v>
      </c>
      <c r="Z1143">
        <v>3093</v>
      </c>
      <c r="AA1143">
        <v>3094</v>
      </c>
      <c r="AB1143" t="s">
        <v>40</v>
      </c>
      <c r="AC1143" t="s">
        <v>40</v>
      </c>
      <c r="AD1143" t="s">
        <v>40</v>
      </c>
      <c r="AE1143" t="s">
        <v>40</v>
      </c>
      <c r="AF1143">
        <v>123</v>
      </c>
      <c r="AH1143">
        <v>2022</v>
      </c>
    </row>
    <row r="1144" spans="1:34" x14ac:dyDescent="0.25">
      <c r="A1144" t="s">
        <v>59</v>
      </c>
      <c r="B1144" t="s">
        <v>1435</v>
      </c>
      <c r="C1144" t="s">
        <v>1488</v>
      </c>
      <c r="D1144" t="s">
        <v>1488</v>
      </c>
      <c r="E1144" t="s">
        <v>60</v>
      </c>
      <c r="G1144" t="s">
        <v>41</v>
      </c>
      <c r="H1144" t="s">
        <v>172</v>
      </c>
      <c r="I1144" t="s">
        <v>40</v>
      </c>
      <c r="J1144">
        <v>1</v>
      </c>
      <c r="L1144" t="s">
        <v>124</v>
      </c>
      <c r="O1144">
        <v>5</v>
      </c>
      <c r="P1144">
        <v>60</v>
      </c>
      <c r="Q1144">
        <v>59.3</v>
      </c>
      <c r="R1144">
        <f t="shared" si="102"/>
        <v>5</v>
      </c>
      <c r="S1144">
        <f t="shared" si="103"/>
        <v>296.5</v>
      </c>
      <c r="T1144">
        <v>0</v>
      </c>
      <c r="U1144">
        <f t="shared" si="104"/>
        <v>296.5</v>
      </c>
      <c r="V1144">
        <f t="shared" si="105"/>
        <v>296500</v>
      </c>
      <c r="W1144">
        <f t="shared" si="106"/>
        <v>24708.333333333332</v>
      </c>
      <c r="X1144" t="s">
        <v>1489</v>
      </c>
      <c r="Y1144" t="s">
        <v>1517</v>
      </c>
      <c r="Z1144">
        <v>3093</v>
      </c>
      <c r="AA1144">
        <v>3094</v>
      </c>
      <c r="AB1144" t="s">
        <v>40</v>
      </c>
      <c r="AC1144" t="s">
        <v>40</v>
      </c>
      <c r="AD1144" t="s">
        <v>40</v>
      </c>
      <c r="AE1144" t="s">
        <v>40</v>
      </c>
      <c r="AF1144">
        <v>123</v>
      </c>
      <c r="AH1144">
        <v>2022</v>
      </c>
    </row>
    <row r="1145" spans="1:34" x14ac:dyDescent="0.25">
      <c r="A1145" t="s">
        <v>59</v>
      </c>
      <c r="B1145" t="s">
        <v>1435</v>
      </c>
      <c r="C1145" t="s">
        <v>1488</v>
      </c>
      <c r="D1145" t="s">
        <v>1488</v>
      </c>
      <c r="E1145" t="s">
        <v>298</v>
      </c>
      <c r="G1145" t="s">
        <v>41</v>
      </c>
      <c r="H1145" t="s">
        <v>850</v>
      </c>
      <c r="I1145" t="s">
        <v>40</v>
      </c>
      <c r="J1145">
        <v>1</v>
      </c>
      <c r="L1145" t="s">
        <v>41</v>
      </c>
      <c r="R1145">
        <f t="shared" si="102"/>
        <v>0</v>
      </c>
      <c r="S1145">
        <f t="shared" si="103"/>
        <v>0</v>
      </c>
      <c r="U1145">
        <f t="shared" si="104"/>
        <v>0</v>
      </c>
      <c r="V1145">
        <f t="shared" si="105"/>
        <v>0</v>
      </c>
      <c r="W1145">
        <f t="shared" si="106"/>
        <v>0</v>
      </c>
      <c r="X1145" t="s">
        <v>1489</v>
      </c>
      <c r="Y1145" t="s">
        <v>1517</v>
      </c>
      <c r="Z1145">
        <v>3093</v>
      </c>
      <c r="AA1145">
        <v>3094</v>
      </c>
      <c r="AB1145" t="s">
        <v>40</v>
      </c>
      <c r="AC1145" t="s">
        <v>40</v>
      </c>
      <c r="AD1145" t="s">
        <v>40</v>
      </c>
      <c r="AE1145" t="s">
        <v>40</v>
      </c>
      <c r="AF1145">
        <v>123</v>
      </c>
      <c r="AH1145">
        <v>2022</v>
      </c>
    </row>
    <row r="1146" spans="1:34" x14ac:dyDescent="0.25">
      <c r="A1146" t="s">
        <v>36</v>
      </c>
      <c r="B1146" t="s">
        <v>1435</v>
      </c>
      <c r="C1146" t="s">
        <v>1504</v>
      </c>
      <c r="D1146" t="s">
        <v>1504</v>
      </c>
      <c r="E1146" t="s">
        <v>40</v>
      </c>
      <c r="G1146" t="s">
        <v>41</v>
      </c>
      <c r="H1146" t="s">
        <v>56</v>
      </c>
      <c r="I1146" t="s">
        <v>40</v>
      </c>
      <c r="J1146">
        <v>1</v>
      </c>
      <c r="L1146" t="s">
        <v>41</v>
      </c>
      <c r="R1146">
        <f t="shared" si="102"/>
        <v>0</v>
      </c>
      <c r="S1146">
        <f t="shared" si="103"/>
        <v>0</v>
      </c>
      <c r="T1146">
        <v>32</v>
      </c>
      <c r="U1146">
        <f t="shared" si="104"/>
        <v>32</v>
      </c>
      <c r="V1146">
        <f t="shared" si="105"/>
        <v>32000</v>
      </c>
      <c r="W1146">
        <f t="shared" si="106"/>
        <v>2666.6666666666665</v>
      </c>
      <c r="X1146" t="s">
        <v>1505</v>
      </c>
      <c r="Y1146" t="s">
        <v>1506</v>
      </c>
      <c r="Z1146">
        <v>39498</v>
      </c>
      <c r="AB1146" t="s">
        <v>40</v>
      </c>
      <c r="AC1146" t="s">
        <v>40</v>
      </c>
      <c r="AD1146" t="s">
        <v>40</v>
      </c>
      <c r="AE1146" t="s">
        <v>40</v>
      </c>
      <c r="AF1146">
        <v>124</v>
      </c>
      <c r="AH1146">
        <v>2019</v>
      </c>
    </row>
    <row r="1147" spans="1:34" x14ac:dyDescent="0.25">
      <c r="A1147" t="s">
        <v>36</v>
      </c>
      <c r="B1147" t="s">
        <v>1435</v>
      </c>
      <c r="C1147" t="s">
        <v>1504</v>
      </c>
      <c r="D1147" t="s">
        <v>1504</v>
      </c>
      <c r="E1147" t="s">
        <v>40</v>
      </c>
      <c r="G1147" t="s">
        <v>41</v>
      </c>
      <c r="H1147" t="s">
        <v>49</v>
      </c>
      <c r="I1147" t="s">
        <v>40</v>
      </c>
      <c r="J1147">
        <v>1</v>
      </c>
      <c r="L1147" t="s">
        <v>41</v>
      </c>
      <c r="Q1147">
        <v>0</v>
      </c>
      <c r="R1147">
        <f t="shared" si="102"/>
        <v>0</v>
      </c>
      <c r="S1147">
        <f t="shared" si="103"/>
        <v>0</v>
      </c>
      <c r="T1147">
        <v>146.32</v>
      </c>
      <c r="U1147">
        <f t="shared" si="104"/>
        <v>146.32</v>
      </c>
      <c r="V1147">
        <f t="shared" si="105"/>
        <v>146320</v>
      </c>
      <c r="W1147">
        <f t="shared" si="106"/>
        <v>12193.333333333334</v>
      </c>
      <c r="X1147" t="s">
        <v>1505</v>
      </c>
      <c r="Y1147" t="s">
        <v>1507</v>
      </c>
      <c r="Z1147">
        <v>39498</v>
      </c>
      <c r="AB1147" t="s">
        <v>40</v>
      </c>
      <c r="AC1147" t="s">
        <v>40</v>
      </c>
      <c r="AD1147" t="s">
        <v>40</v>
      </c>
      <c r="AE1147" t="s">
        <v>40</v>
      </c>
      <c r="AF1147">
        <v>124</v>
      </c>
      <c r="AH1147">
        <v>2019</v>
      </c>
    </row>
    <row r="1148" spans="1:34" x14ac:dyDescent="0.25">
      <c r="A1148" t="s">
        <v>36</v>
      </c>
      <c r="B1148" t="s">
        <v>1435</v>
      </c>
      <c r="C1148" t="s">
        <v>1504</v>
      </c>
      <c r="D1148" t="s">
        <v>1504</v>
      </c>
      <c r="E1148" t="s">
        <v>40</v>
      </c>
      <c r="G1148" t="s">
        <v>41</v>
      </c>
      <c r="H1148" t="s">
        <v>44</v>
      </c>
      <c r="I1148" t="s">
        <v>40</v>
      </c>
      <c r="J1148">
        <v>1</v>
      </c>
      <c r="L1148" t="s">
        <v>41</v>
      </c>
      <c r="Q1148">
        <v>0</v>
      </c>
      <c r="R1148">
        <f t="shared" si="102"/>
        <v>0</v>
      </c>
      <c r="S1148">
        <f t="shared" si="103"/>
        <v>0</v>
      </c>
      <c r="T1148">
        <v>36.99</v>
      </c>
      <c r="U1148">
        <f t="shared" si="104"/>
        <v>36.99</v>
      </c>
      <c r="V1148">
        <f t="shared" si="105"/>
        <v>36990</v>
      </c>
      <c r="W1148">
        <f t="shared" si="106"/>
        <v>3082.5</v>
      </c>
      <c r="X1148" t="s">
        <v>1505</v>
      </c>
      <c r="Y1148" t="s">
        <v>1506</v>
      </c>
      <c r="Z1148">
        <v>39498</v>
      </c>
      <c r="AB1148" t="s">
        <v>40</v>
      </c>
      <c r="AC1148" t="s">
        <v>40</v>
      </c>
      <c r="AD1148" t="s">
        <v>40</v>
      </c>
      <c r="AE1148" t="s">
        <v>40</v>
      </c>
      <c r="AF1148">
        <v>124</v>
      </c>
      <c r="AH1148">
        <v>2019</v>
      </c>
    </row>
    <row r="1149" spans="1:34" x14ac:dyDescent="0.25">
      <c r="A1149" t="s">
        <v>36</v>
      </c>
      <c r="B1149" t="s">
        <v>1435</v>
      </c>
      <c r="C1149" t="s">
        <v>1504</v>
      </c>
      <c r="D1149" t="s">
        <v>1504</v>
      </c>
      <c r="E1149" t="s">
        <v>40</v>
      </c>
      <c r="G1149" t="s">
        <v>41</v>
      </c>
      <c r="H1149" t="s">
        <v>42</v>
      </c>
      <c r="I1149" t="s">
        <v>40</v>
      </c>
      <c r="J1149">
        <v>1</v>
      </c>
      <c r="L1149" t="s">
        <v>41</v>
      </c>
      <c r="Q1149">
        <v>0</v>
      </c>
      <c r="R1149">
        <f t="shared" si="102"/>
        <v>0</v>
      </c>
      <c r="S1149">
        <f t="shared" si="103"/>
        <v>0</v>
      </c>
      <c r="T1149">
        <v>24.67</v>
      </c>
      <c r="U1149">
        <f t="shared" si="104"/>
        <v>24.67</v>
      </c>
      <c r="V1149">
        <f t="shared" si="105"/>
        <v>24670</v>
      </c>
      <c r="W1149">
        <f t="shared" si="106"/>
        <v>2055.8333333333335</v>
      </c>
      <c r="X1149" t="s">
        <v>1505</v>
      </c>
      <c r="Y1149" t="s">
        <v>1440</v>
      </c>
      <c r="Z1149">
        <v>39498</v>
      </c>
      <c r="AB1149" t="s">
        <v>40</v>
      </c>
      <c r="AC1149" t="s">
        <v>40</v>
      </c>
      <c r="AD1149" t="s">
        <v>40</v>
      </c>
      <c r="AE1149" t="s">
        <v>40</v>
      </c>
      <c r="AF1149">
        <v>124</v>
      </c>
      <c r="AH1149">
        <v>2019</v>
      </c>
    </row>
    <row r="1150" spans="1:34" x14ac:dyDescent="0.25">
      <c r="A1150" t="s">
        <v>59</v>
      </c>
      <c r="B1150" t="s">
        <v>1435</v>
      </c>
      <c r="C1150" t="s">
        <v>1504</v>
      </c>
      <c r="D1150" t="s">
        <v>1504</v>
      </c>
      <c r="E1150" t="s">
        <v>60</v>
      </c>
      <c r="G1150" t="s">
        <v>96</v>
      </c>
      <c r="H1150" t="s">
        <v>1518</v>
      </c>
      <c r="I1150" t="s">
        <v>1519</v>
      </c>
      <c r="J1150">
        <v>1</v>
      </c>
      <c r="L1150" t="s">
        <v>62</v>
      </c>
      <c r="M1150" t="s">
        <v>76</v>
      </c>
      <c r="N1150">
        <v>1</v>
      </c>
      <c r="O1150">
        <v>18</v>
      </c>
      <c r="P1150">
        <v>16.5</v>
      </c>
      <c r="Q1150">
        <v>98.8</v>
      </c>
      <c r="R1150">
        <f t="shared" si="102"/>
        <v>4.95</v>
      </c>
      <c r="S1150">
        <f t="shared" si="103"/>
        <v>489.06</v>
      </c>
      <c r="T1150">
        <v>0</v>
      </c>
      <c r="U1150">
        <f t="shared" si="104"/>
        <v>489.06</v>
      </c>
      <c r="V1150">
        <f t="shared" si="105"/>
        <v>489060</v>
      </c>
      <c r="W1150">
        <f t="shared" si="106"/>
        <v>40755</v>
      </c>
      <c r="X1150" t="s">
        <v>1505</v>
      </c>
      <c r="Y1150" t="s">
        <v>1520</v>
      </c>
      <c r="Z1150">
        <v>3093</v>
      </c>
      <c r="AA1150">
        <v>3094</v>
      </c>
      <c r="AB1150" t="s">
        <v>40</v>
      </c>
      <c r="AC1150" t="s">
        <v>40</v>
      </c>
      <c r="AD1150" t="s">
        <v>40</v>
      </c>
      <c r="AE1150" t="s">
        <v>40</v>
      </c>
      <c r="AF1150">
        <v>124</v>
      </c>
      <c r="AH1150">
        <v>2022</v>
      </c>
    </row>
    <row r="1151" spans="1:34" x14ac:dyDescent="0.25">
      <c r="A1151" t="s">
        <v>59</v>
      </c>
      <c r="B1151" t="s">
        <v>1435</v>
      </c>
      <c r="C1151" t="s">
        <v>1504</v>
      </c>
      <c r="D1151" t="s">
        <v>1504</v>
      </c>
      <c r="E1151" t="s">
        <v>60</v>
      </c>
      <c r="G1151" t="s">
        <v>103</v>
      </c>
      <c r="H1151" t="s">
        <v>1521</v>
      </c>
      <c r="I1151" t="s">
        <v>1522</v>
      </c>
      <c r="J1151">
        <v>1</v>
      </c>
      <c r="L1151" t="s">
        <v>62</v>
      </c>
      <c r="M1151" t="s">
        <v>76</v>
      </c>
      <c r="N1151">
        <v>1</v>
      </c>
      <c r="O1151">
        <v>18</v>
      </c>
      <c r="P1151">
        <v>5</v>
      </c>
      <c r="Q1151">
        <v>98.8</v>
      </c>
      <c r="R1151">
        <f t="shared" si="102"/>
        <v>1.5</v>
      </c>
      <c r="S1151">
        <f t="shared" si="103"/>
        <v>148.19999999999999</v>
      </c>
      <c r="U1151">
        <f t="shared" si="104"/>
        <v>148.19999999999999</v>
      </c>
      <c r="V1151">
        <f t="shared" si="105"/>
        <v>148200</v>
      </c>
      <c r="W1151">
        <f t="shared" si="106"/>
        <v>12350</v>
      </c>
      <c r="X1151" t="s">
        <v>1505</v>
      </c>
      <c r="Y1151" t="s">
        <v>1523</v>
      </c>
      <c r="Z1151">
        <v>3093</v>
      </c>
      <c r="AA1151">
        <v>3094</v>
      </c>
      <c r="AF1151">
        <v>124</v>
      </c>
      <c r="AH1151">
        <v>2022</v>
      </c>
    </row>
    <row r="1152" spans="1:34" x14ac:dyDescent="0.25">
      <c r="A1152" t="s">
        <v>59</v>
      </c>
      <c r="B1152" t="s">
        <v>1435</v>
      </c>
      <c r="C1152" t="s">
        <v>1504</v>
      </c>
      <c r="D1152" t="s">
        <v>1504</v>
      </c>
      <c r="E1152" t="s">
        <v>60</v>
      </c>
      <c r="G1152" t="s">
        <v>294</v>
      </c>
      <c r="H1152" t="s">
        <v>1524</v>
      </c>
      <c r="I1152" t="s">
        <v>1525</v>
      </c>
      <c r="J1152">
        <v>1</v>
      </c>
      <c r="L1152" t="s">
        <v>62</v>
      </c>
      <c r="M1152" t="s">
        <v>76</v>
      </c>
      <c r="N1152">
        <v>1</v>
      </c>
      <c r="O1152">
        <v>18</v>
      </c>
      <c r="P1152">
        <v>7</v>
      </c>
      <c r="Q1152">
        <v>88.92</v>
      </c>
      <c r="R1152">
        <f t="shared" si="102"/>
        <v>2.1</v>
      </c>
      <c r="S1152">
        <f t="shared" si="103"/>
        <v>186.732</v>
      </c>
      <c r="T1152">
        <v>0</v>
      </c>
      <c r="U1152">
        <f t="shared" si="104"/>
        <v>186.732</v>
      </c>
      <c r="V1152">
        <f t="shared" si="105"/>
        <v>186732</v>
      </c>
      <c r="W1152">
        <f t="shared" si="106"/>
        <v>15561</v>
      </c>
      <c r="X1152" t="s">
        <v>1505</v>
      </c>
      <c r="Y1152" t="s">
        <v>1526</v>
      </c>
      <c r="Z1152">
        <v>3093</v>
      </c>
      <c r="AA1152">
        <v>3094</v>
      </c>
      <c r="AB1152" t="s">
        <v>40</v>
      </c>
      <c r="AC1152" t="s">
        <v>40</v>
      </c>
      <c r="AD1152" t="s">
        <v>40</v>
      </c>
      <c r="AE1152" t="s">
        <v>40</v>
      </c>
      <c r="AF1152">
        <v>124</v>
      </c>
      <c r="AH1152">
        <v>2022</v>
      </c>
    </row>
    <row r="1153" spans="1:35" x14ac:dyDescent="0.25">
      <c r="A1153" t="s">
        <v>59</v>
      </c>
      <c r="B1153" t="s">
        <v>1435</v>
      </c>
      <c r="C1153" t="s">
        <v>1504</v>
      </c>
      <c r="D1153" t="s">
        <v>1504</v>
      </c>
      <c r="E1153" t="s">
        <v>60</v>
      </c>
      <c r="G1153" t="s">
        <v>1442</v>
      </c>
      <c r="H1153" t="s">
        <v>1527</v>
      </c>
      <c r="I1153" t="s">
        <v>1528</v>
      </c>
      <c r="J1153">
        <v>1</v>
      </c>
      <c r="L1153" t="s">
        <v>62</v>
      </c>
      <c r="M1153" t="s">
        <v>76</v>
      </c>
      <c r="N1153">
        <v>1</v>
      </c>
      <c r="O1153">
        <v>18</v>
      </c>
      <c r="P1153">
        <v>1.5</v>
      </c>
      <c r="Q1153">
        <v>98.8</v>
      </c>
      <c r="R1153">
        <f t="shared" si="102"/>
        <v>0.45</v>
      </c>
      <c r="S1153">
        <f t="shared" si="103"/>
        <v>44.46</v>
      </c>
      <c r="U1153">
        <f t="shared" si="104"/>
        <v>44.46</v>
      </c>
      <c r="V1153">
        <f t="shared" si="105"/>
        <v>44460</v>
      </c>
      <c r="W1153">
        <f t="shared" si="106"/>
        <v>3705</v>
      </c>
      <c r="X1153" t="s">
        <v>1505</v>
      </c>
      <c r="Y1153" t="s">
        <v>1529</v>
      </c>
      <c r="Z1153">
        <v>3093</v>
      </c>
      <c r="AA1153">
        <v>3094</v>
      </c>
      <c r="AF1153">
        <v>124</v>
      </c>
      <c r="AH1153">
        <v>2022</v>
      </c>
    </row>
    <row r="1154" spans="1:35" x14ac:dyDescent="0.25">
      <c r="A1154" t="s">
        <v>59</v>
      </c>
      <c r="B1154" t="s">
        <v>1435</v>
      </c>
      <c r="C1154" t="s">
        <v>1504</v>
      </c>
      <c r="D1154" t="s">
        <v>1504</v>
      </c>
      <c r="E1154" t="s">
        <v>60</v>
      </c>
      <c r="G1154" t="s">
        <v>294</v>
      </c>
      <c r="H1154" t="s">
        <v>785</v>
      </c>
      <c r="I1154" t="s">
        <v>1530</v>
      </c>
      <c r="J1154">
        <v>1</v>
      </c>
      <c r="L1154" t="s">
        <v>62</v>
      </c>
      <c r="M1154" t="s">
        <v>63</v>
      </c>
      <c r="N1154">
        <v>4</v>
      </c>
      <c r="O1154">
        <v>12</v>
      </c>
      <c r="P1154">
        <v>30</v>
      </c>
      <c r="Q1154">
        <v>79.040000000000006</v>
      </c>
      <c r="R1154">
        <f t="shared" si="102"/>
        <v>6</v>
      </c>
      <c r="S1154">
        <f t="shared" si="103"/>
        <v>474.24</v>
      </c>
      <c r="U1154">
        <f t="shared" si="104"/>
        <v>474.24</v>
      </c>
      <c r="V1154">
        <f t="shared" si="105"/>
        <v>474240</v>
      </c>
      <c r="W1154">
        <f t="shared" si="106"/>
        <v>39520</v>
      </c>
      <c r="X1154" t="s">
        <v>1505</v>
      </c>
      <c r="Y1154" t="s">
        <v>1526</v>
      </c>
      <c r="Z1154">
        <v>3093</v>
      </c>
      <c r="AA1154">
        <v>3094</v>
      </c>
      <c r="AB1154" t="s">
        <v>40</v>
      </c>
      <c r="AC1154" t="s">
        <v>40</v>
      </c>
      <c r="AD1154" t="s">
        <v>40</v>
      </c>
      <c r="AE1154" t="s">
        <v>40</v>
      </c>
      <c r="AF1154">
        <v>124</v>
      </c>
      <c r="AH1154">
        <v>2022</v>
      </c>
    </row>
    <row r="1155" spans="1:35" x14ac:dyDescent="0.25">
      <c r="A1155" t="s">
        <v>59</v>
      </c>
      <c r="B1155" t="s">
        <v>1435</v>
      </c>
      <c r="C1155" t="s">
        <v>1504</v>
      </c>
      <c r="D1155" t="s">
        <v>1504</v>
      </c>
      <c r="E1155" t="s">
        <v>60</v>
      </c>
      <c r="G1155" t="s">
        <v>41</v>
      </c>
      <c r="H1155" t="s">
        <v>381</v>
      </c>
      <c r="I1155" t="s">
        <v>40</v>
      </c>
      <c r="J1155">
        <v>1</v>
      </c>
      <c r="L1155" t="s">
        <v>41</v>
      </c>
      <c r="O1155">
        <v>0</v>
      </c>
      <c r="P1155">
        <v>60</v>
      </c>
      <c r="R1155">
        <f t="shared" si="102"/>
        <v>0</v>
      </c>
      <c r="S1155">
        <f t="shared" si="103"/>
        <v>0</v>
      </c>
      <c r="T1155">
        <v>0</v>
      </c>
      <c r="U1155">
        <f t="shared" si="104"/>
        <v>0</v>
      </c>
      <c r="V1155">
        <f t="shared" si="105"/>
        <v>0</v>
      </c>
      <c r="W1155">
        <f t="shared" si="106"/>
        <v>0</v>
      </c>
      <c r="X1155" t="s">
        <v>1505</v>
      </c>
      <c r="Y1155" t="s">
        <v>1531</v>
      </c>
      <c r="Z1155">
        <v>3093</v>
      </c>
      <c r="AA1155">
        <v>3094</v>
      </c>
      <c r="AF1155">
        <v>124</v>
      </c>
      <c r="AH1155">
        <v>2022</v>
      </c>
    </row>
    <row r="1156" spans="1:35" x14ac:dyDescent="0.25">
      <c r="A1156" t="s">
        <v>59</v>
      </c>
      <c r="B1156" t="s">
        <v>1435</v>
      </c>
      <c r="C1156" t="s">
        <v>1504</v>
      </c>
      <c r="D1156" t="s">
        <v>1504</v>
      </c>
      <c r="E1156" t="s">
        <v>298</v>
      </c>
      <c r="G1156" t="s">
        <v>96</v>
      </c>
      <c r="H1156" t="s">
        <v>1518</v>
      </c>
      <c r="I1156" t="s">
        <v>1519</v>
      </c>
      <c r="J1156">
        <v>1</v>
      </c>
      <c r="L1156" t="s">
        <v>62</v>
      </c>
      <c r="M1156" t="s">
        <v>76</v>
      </c>
      <c r="N1156">
        <v>1</v>
      </c>
      <c r="O1156">
        <v>10</v>
      </c>
      <c r="P1156">
        <v>16.5</v>
      </c>
      <c r="Q1156">
        <v>98.8</v>
      </c>
      <c r="R1156">
        <f t="shared" si="102"/>
        <v>2.75</v>
      </c>
      <c r="S1156">
        <f t="shared" si="103"/>
        <v>271.7</v>
      </c>
      <c r="U1156">
        <f t="shared" si="104"/>
        <v>271.7</v>
      </c>
      <c r="V1156">
        <f t="shared" si="105"/>
        <v>271700</v>
      </c>
      <c r="W1156">
        <f t="shared" si="106"/>
        <v>22641.666666666668</v>
      </c>
      <c r="X1156" t="s">
        <v>1505</v>
      </c>
      <c r="Y1156" t="s">
        <v>1520</v>
      </c>
      <c r="Z1156">
        <v>3093</v>
      </c>
      <c r="AA1156">
        <v>3094</v>
      </c>
      <c r="AB1156" t="s">
        <v>40</v>
      </c>
      <c r="AC1156" t="s">
        <v>40</v>
      </c>
      <c r="AD1156" t="s">
        <v>40</v>
      </c>
      <c r="AE1156" t="s">
        <v>40</v>
      </c>
      <c r="AF1156">
        <v>124</v>
      </c>
      <c r="AH1156">
        <v>2022</v>
      </c>
    </row>
    <row r="1157" spans="1:35" x14ac:dyDescent="0.25">
      <c r="A1157" t="s">
        <v>59</v>
      </c>
      <c r="B1157" t="s">
        <v>1435</v>
      </c>
      <c r="C1157" t="s">
        <v>1504</v>
      </c>
      <c r="D1157" t="s">
        <v>1504</v>
      </c>
      <c r="E1157" t="s">
        <v>298</v>
      </c>
      <c r="G1157" t="s">
        <v>103</v>
      </c>
      <c r="H1157" t="s">
        <v>1521</v>
      </c>
      <c r="I1157" t="s">
        <v>1522</v>
      </c>
      <c r="J1157">
        <v>1</v>
      </c>
      <c r="L1157" t="s">
        <v>62</v>
      </c>
      <c r="M1157" t="s">
        <v>76</v>
      </c>
      <c r="N1157">
        <v>1</v>
      </c>
      <c r="O1157">
        <v>10</v>
      </c>
      <c r="P1157">
        <v>5</v>
      </c>
      <c r="Q1157">
        <v>98.8</v>
      </c>
      <c r="R1157">
        <f t="shared" si="102"/>
        <v>0.83333333333333337</v>
      </c>
      <c r="S1157">
        <f t="shared" si="103"/>
        <v>82.333333333333329</v>
      </c>
      <c r="U1157">
        <f t="shared" si="104"/>
        <v>82.333333333333329</v>
      </c>
      <c r="V1157">
        <f t="shared" si="105"/>
        <v>82333.333333333328</v>
      </c>
      <c r="W1157">
        <f t="shared" si="106"/>
        <v>6861.1111111111104</v>
      </c>
      <c r="X1157" t="s">
        <v>1505</v>
      </c>
      <c r="Y1157" t="s">
        <v>1523</v>
      </c>
      <c r="Z1157">
        <v>3093</v>
      </c>
      <c r="AA1157">
        <v>3094</v>
      </c>
      <c r="AF1157">
        <v>124</v>
      </c>
      <c r="AH1157">
        <v>2022</v>
      </c>
    </row>
    <row r="1158" spans="1:35" x14ac:dyDescent="0.25">
      <c r="A1158" t="s">
        <v>59</v>
      </c>
      <c r="B1158" t="s">
        <v>1435</v>
      </c>
      <c r="C1158" t="s">
        <v>1504</v>
      </c>
      <c r="D1158" t="s">
        <v>1504</v>
      </c>
      <c r="E1158" t="s">
        <v>298</v>
      </c>
      <c r="G1158" t="s">
        <v>294</v>
      </c>
      <c r="H1158" t="s">
        <v>785</v>
      </c>
      <c r="I1158" t="s">
        <v>1530</v>
      </c>
      <c r="J1158">
        <v>1</v>
      </c>
      <c r="L1158" t="s">
        <v>62</v>
      </c>
      <c r="M1158" t="s">
        <v>63</v>
      </c>
      <c r="N1158">
        <v>4</v>
      </c>
      <c r="O1158">
        <v>2</v>
      </c>
      <c r="P1158">
        <v>30</v>
      </c>
      <c r="Q1158">
        <v>79.040000000000006</v>
      </c>
      <c r="R1158">
        <f t="shared" si="102"/>
        <v>1</v>
      </c>
      <c r="S1158">
        <f t="shared" si="103"/>
        <v>79.040000000000006</v>
      </c>
      <c r="U1158">
        <f t="shared" si="104"/>
        <v>79.040000000000006</v>
      </c>
      <c r="V1158">
        <f t="shared" si="105"/>
        <v>79040</v>
      </c>
      <c r="W1158">
        <f t="shared" si="106"/>
        <v>6586.666666666667</v>
      </c>
      <c r="X1158" t="s">
        <v>1505</v>
      </c>
      <c r="Y1158" t="s">
        <v>1526</v>
      </c>
      <c r="Z1158">
        <v>3093</v>
      </c>
      <c r="AA1158">
        <v>3094</v>
      </c>
      <c r="AF1158">
        <v>124</v>
      </c>
      <c r="AH1158">
        <v>2022</v>
      </c>
    </row>
    <row r="1159" spans="1:35" x14ac:dyDescent="0.25">
      <c r="A1159" t="s">
        <v>59</v>
      </c>
      <c r="B1159" t="s">
        <v>1435</v>
      </c>
      <c r="C1159" t="s">
        <v>1504</v>
      </c>
      <c r="D1159" t="s">
        <v>1504</v>
      </c>
      <c r="E1159" t="s">
        <v>298</v>
      </c>
      <c r="G1159" t="s">
        <v>41</v>
      </c>
      <c r="H1159" t="s">
        <v>850</v>
      </c>
      <c r="I1159" t="s">
        <v>40</v>
      </c>
      <c r="J1159">
        <v>1</v>
      </c>
      <c r="L1159" t="s">
        <v>41</v>
      </c>
      <c r="R1159">
        <f t="shared" si="102"/>
        <v>0</v>
      </c>
      <c r="S1159">
        <f t="shared" si="103"/>
        <v>0</v>
      </c>
      <c r="U1159">
        <f t="shared" si="104"/>
        <v>0</v>
      </c>
      <c r="V1159">
        <f t="shared" si="105"/>
        <v>0</v>
      </c>
      <c r="W1159">
        <f t="shared" si="106"/>
        <v>0</v>
      </c>
      <c r="X1159" t="s">
        <v>1505</v>
      </c>
      <c r="Y1159" t="s">
        <v>1531</v>
      </c>
      <c r="Z1159">
        <v>3093</v>
      </c>
      <c r="AA1159">
        <v>3094</v>
      </c>
      <c r="AB1159" t="s">
        <v>40</v>
      </c>
      <c r="AC1159" t="s">
        <v>40</v>
      </c>
      <c r="AD1159" t="s">
        <v>40</v>
      </c>
      <c r="AE1159" t="s">
        <v>40</v>
      </c>
      <c r="AF1159">
        <v>124</v>
      </c>
      <c r="AH1159">
        <v>2022</v>
      </c>
    </row>
    <row r="1160" spans="1:35" x14ac:dyDescent="0.25">
      <c r="A1160" t="s">
        <v>59</v>
      </c>
      <c r="B1160" t="s">
        <v>1435</v>
      </c>
      <c r="C1160" t="s">
        <v>1504</v>
      </c>
      <c r="D1160" t="s">
        <v>1504</v>
      </c>
      <c r="E1160" t="s">
        <v>298</v>
      </c>
      <c r="G1160" t="s">
        <v>294</v>
      </c>
      <c r="H1160" t="s">
        <v>1524</v>
      </c>
      <c r="I1160" t="s">
        <v>1525</v>
      </c>
      <c r="J1160">
        <v>1</v>
      </c>
      <c r="L1160" t="s">
        <v>62</v>
      </c>
      <c r="M1160" t="s">
        <v>76</v>
      </c>
      <c r="N1160">
        <v>1</v>
      </c>
      <c r="O1160">
        <v>10</v>
      </c>
      <c r="P1160">
        <v>7</v>
      </c>
      <c r="Q1160">
        <v>88.92</v>
      </c>
      <c r="R1160">
        <f t="shared" si="102"/>
        <v>1.1666666666666667</v>
      </c>
      <c r="S1160">
        <f t="shared" si="103"/>
        <v>103.74000000000001</v>
      </c>
      <c r="U1160">
        <f t="shared" si="104"/>
        <v>103.74000000000001</v>
      </c>
      <c r="V1160">
        <f t="shared" si="105"/>
        <v>103740.00000000001</v>
      </c>
      <c r="W1160">
        <f t="shared" si="106"/>
        <v>8645.0000000000018</v>
      </c>
      <c r="X1160" t="s">
        <v>1505</v>
      </c>
      <c r="Y1160" t="s">
        <v>1526</v>
      </c>
      <c r="Z1160">
        <v>3093</v>
      </c>
      <c r="AA1160">
        <v>3094</v>
      </c>
      <c r="AB1160" t="s">
        <v>40</v>
      </c>
      <c r="AC1160" t="s">
        <v>40</v>
      </c>
      <c r="AD1160" t="s">
        <v>40</v>
      </c>
      <c r="AE1160" t="s">
        <v>40</v>
      </c>
      <c r="AF1160">
        <v>124</v>
      </c>
      <c r="AH1160">
        <v>2022</v>
      </c>
    </row>
    <row r="1161" spans="1:35" x14ac:dyDescent="0.25">
      <c r="A1161" t="s">
        <v>59</v>
      </c>
      <c r="B1161" t="s">
        <v>1435</v>
      </c>
      <c r="C1161" t="s">
        <v>1504</v>
      </c>
      <c r="D1161" t="s">
        <v>1504</v>
      </c>
      <c r="E1161" t="s">
        <v>298</v>
      </c>
      <c r="G1161" t="s">
        <v>1442</v>
      </c>
      <c r="H1161" t="s">
        <v>1527</v>
      </c>
      <c r="I1161" t="s">
        <v>1528</v>
      </c>
      <c r="J1161">
        <v>1</v>
      </c>
      <c r="L1161" t="s">
        <v>62</v>
      </c>
      <c r="M1161" t="s">
        <v>76</v>
      </c>
      <c r="N1161">
        <v>1</v>
      </c>
      <c r="O1161">
        <v>10</v>
      </c>
      <c r="P1161">
        <v>1.5</v>
      </c>
      <c r="Q1161">
        <v>98.8</v>
      </c>
      <c r="R1161">
        <f t="shared" si="102"/>
        <v>0.25</v>
      </c>
      <c r="S1161">
        <f t="shared" si="103"/>
        <v>24.7</v>
      </c>
      <c r="U1161">
        <f t="shared" si="104"/>
        <v>24.7</v>
      </c>
      <c r="V1161">
        <f t="shared" si="105"/>
        <v>24700</v>
      </c>
      <c r="W1161">
        <f t="shared" si="106"/>
        <v>2058.3333333333335</v>
      </c>
      <c r="X1161" t="s">
        <v>1505</v>
      </c>
      <c r="Y1161" t="s">
        <v>1529</v>
      </c>
      <c r="Z1161">
        <v>3093</v>
      </c>
      <c r="AA1161">
        <v>3094</v>
      </c>
      <c r="AF1161">
        <v>124</v>
      </c>
      <c r="AH1161">
        <v>2022</v>
      </c>
    </row>
    <row r="1162" spans="1:35" x14ac:dyDescent="0.25">
      <c r="A1162" t="s">
        <v>36</v>
      </c>
      <c r="B1162" t="s">
        <v>37</v>
      </c>
      <c r="C1162" t="s">
        <v>158</v>
      </c>
      <c r="D1162" t="s">
        <v>159</v>
      </c>
      <c r="E1162" t="s">
        <v>40</v>
      </c>
      <c r="G1162" t="s">
        <v>41</v>
      </c>
      <c r="H1162" t="s">
        <v>56</v>
      </c>
      <c r="I1162" t="s">
        <v>40</v>
      </c>
      <c r="J1162">
        <v>1</v>
      </c>
      <c r="L1162" t="s">
        <v>160</v>
      </c>
      <c r="M1162" t="s">
        <v>40</v>
      </c>
      <c r="P1162" s="4"/>
      <c r="Q1162" s="42"/>
      <c r="R1162">
        <f t="shared" si="102"/>
        <v>0</v>
      </c>
      <c r="S1162">
        <f t="shared" si="103"/>
        <v>0</v>
      </c>
      <c r="T1162">
        <v>30</v>
      </c>
      <c r="U1162">
        <f t="shared" si="104"/>
        <v>30</v>
      </c>
      <c r="V1162">
        <f t="shared" si="105"/>
        <v>30000</v>
      </c>
      <c r="W1162">
        <f t="shared" si="106"/>
        <v>2500</v>
      </c>
      <c r="X1162" t="s">
        <v>43</v>
      </c>
      <c r="Y1162" t="s">
        <v>161</v>
      </c>
      <c r="Z1162">
        <v>3564</v>
      </c>
      <c r="AA1162">
        <v>3564</v>
      </c>
      <c r="AB1162" t="s">
        <v>40</v>
      </c>
      <c r="AC1162" t="s">
        <v>40</v>
      </c>
      <c r="AD1162" t="s">
        <v>40</v>
      </c>
      <c r="AE1162" t="s">
        <v>40</v>
      </c>
      <c r="AF1162">
        <v>18</v>
      </c>
      <c r="AH1162">
        <v>2022</v>
      </c>
    </row>
    <row r="1163" spans="1:35" x14ac:dyDescent="0.25">
      <c r="A1163" t="s">
        <v>36</v>
      </c>
      <c r="B1163" t="s">
        <v>37</v>
      </c>
      <c r="C1163" t="s">
        <v>158</v>
      </c>
      <c r="D1163" t="s">
        <v>159</v>
      </c>
      <c r="E1163" t="s">
        <v>40</v>
      </c>
      <c r="G1163" t="s">
        <v>41</v>
      </c>
      <c r="H1163" t="s">
        <v>162</v>
      </c>
      <c r="J1163">
        <v>1</v>
      </c>
      <c r="L1163" t="s">
        <v>160</v>
      </c>
      <c r="P1163" s="4"/>
      <c r="Q1163" s="42"/>
      <c r="R1163">
        <f t="shared" si="102"/>
        <v>0</v>
      </c>
      <c r="S1163">
        <f t="shared" si="103"/>
        <v>0</v>
      </c>
      <c r="T1163">
        <v>65</v>
      </c>
      <c r="U1163">
        <f t="shared" si="104"/>
        <v>65</v>
      </c>
      <c r="V1163">
        <f t="shared" si="105"/>
        <v>65000</v>
      </c>
      <c r="W1163">
        <f t="shared" si="106"/>
        <v>5416.666666666667</v>
      </c>
      <c r="X1163" t="s">
        <v>43</v>
      </c>
      <c r="Y1163" t="s">
        <v>161</v>
      </c>
      <c r="Z1163">
        <v>3564</v>
      </c>
      <c r="AA1163">
        <v>3564</v>
      </c>
      <c r="AF1163">
        <v>18</v>
      </c>
      <c r="AH1163">
        <v>2022</v>
      </c>
      <c r="AI1163" t="s">
        <v>163</v>
      </c>
    </row>
    <row r="1164" spans="1:35" x14ac:dyDescent="0.25">
      <c r="A1164" t="s">
        <v>59</v>
      </c>
      <c r="B1164" t="s">
        <v>37</v>
      </c>
      <c r="C1164" t="s">
        <v>158</v>
      </c>
      <c r="D1164" t="s">
        <v>159</v>
      </c>
      <c r="E1164" t="s">
        <v>60</v>
      </c>
      <c r="F1164" t="s">
        <v>94</v>
      </c>
      <c r="G1164" t="s">
        <v>94</v>
      </c>
      <c r="H1164" t="s">
        <v>177</v>
      </c>
      <c r="I1164" t="s">
        <v>178</v>
      </c>
      <c r="J1164">
        <v>1</v>
      </c>
      <c r="L1164" t="s">
        <v>160</v>
      </c>
      <c r="M1164" t="s">
        <v>76</v>
      </c>
      <c r="N1164">
        <v>1</v>
      </c>
      <c r="O1164">
        <v>22</v>
      </c>
      <c r="P1164" s="4">
        <v>30</v>
      </c>
      <c r="Q1164" s="42">
        <v>278.18599999999998</v>
      </c>
      <c r="R1164">
        <f t="shared" ref="R1164:R1227" si="107">O1164*P1164/60*J1164</f>
        <v>11</v>
      </c>
      <c r="S1164">
        <f t="shared" ref="S1164:S1227" si="108">Q1164*R1164</f>
        <v>3060.0459999999998</v>
      </c>
      <c r="U1164">
        <f t="shared" ref="U1164:U1227" si="109">S1164+T1164</f>
        <v>3060.0459999999998</v>
      </c>
      <c r="V1164">
        <f t="shared" ref="V1164:V1227" si="110">U1164*1000</f>
        <v>3060046</v>
      </c>
      <c r="W1164">
        <f t="shared" ref="W1164:W1227" si="111">V1164/12</f>
        <v>255003.83333333334</v>
      </c>
      <c r="X1164" t="s">
        <v>43</v>
      </c>
      <c r="Y1164" t="s">
        <v>179</v>
      </c>
      <c r="Z1164">
        <v>3564</v>
      </c>
      <c r="AA1164">
        <v>3564</v>
      </c>
      <c r="AB1164" t="s">
        <v>40</v>
      </c>
      <c r="AC1164" t="s">
        <v>40</v>
      </c>
      <c r="AD1164" t="s">
        <v>40</v>
      </c>
      <c r="AE1164" t="s">
        <v>40</v>
      </c>
      <c r="AF1164">
        <v>41</v>
      </c>
      <c r="AH1164">
        <v>2022</v>
      </c>
    </row>
    <row r="1165" spans="1:35" x14ac:dyDescent="0.25">
      <c r="A1165" t="s">
        <v>59</v>
      </c>
      <c r="B1165" t="s">
        <v>37</v>
      </c>
      <c r="C1165" t="s">
        <v>158</v>
      </c>
      <c r="D1165" t="s">
        <v>159</v>
      </c>
      <c r="E1165" t="s">
        <v>60</v>
      </c>
      <c r="F1165" t="s">
        <v>94</v>
      </c>
      <c r="G1165" t="s">
        <v>94</v>
      </c>
      <c r="H1165" t="s">
        <v>180</v>
      </c>
      <c r="I1165" t="s">
        <v>181</v>
      </c>
      <c r="J1165">
        <v>1</v>
      </c>
      <c r="L1165" t="s">
        <v>160</v>
      </c>
      <c r="M1165" t="s">
        <v>63</v>
      </c>
      <c r="N1165">
        <v>2</v>
      </c>
      <c r="O1165">
        <v>22</v>
      </c>
      <c r="P1165" s="4">
        <v>22.5</v>
      </c>
      <c r="Q1165" s="42">
        <v>278.18599999999998</v>
      </c>
      <c r="R1165">
        <f t="shared" si="107"/>
        <v>8.25</v>
      </c>
      <c r="S1165">
        <f t="shared" si="108"/>
        <v>2295.0344999999998</v>
      </c>
      <c r="U1165">
        <f t="shared" si="109"/>
        <v>2295.0344999999998</v>
      </c>
      <c r="V1165">
        <f t="shared" si="110"/>
        <v>2295034.4999999995</v>
      </c>
      <c r="W1165">
        <f t="shared" si="111"/>
        <v>191252.87499999997</v>
      </c>
      <c r="X1165" t="s">
        <v>43</v>
      </c>
      <c r="Y1165" t="s">
        <v>179</v>
      </c>
      <c r="Z1165">
        <v>3564</v>
      </c>
      <c r="AA1165">
        <v>3564</v>
      </c>
      <c r="AB1165" t="s">
        <v>40</v>
      </c>
      <c r="AC1165" t="s">
        <v>40</v>
      </c>
      <c r="AD1165" t="s">
        <v>40</v>
      </c>
      <c r="AE1165" t="s">
        <v>40</v>
      </c>
      <c r="AF1165">
        <v>41</v>
      </c>
      <c r="AH1165">
        <v>2022</v>
      </c>
    </row>
    <row r="1166" spans="1:35" x14ac:dyDescent="0.25">
      <c r="A1166" t="s">
        <v>59</v>
      </c>
      <c r="B1166" t="s">
        <v>37</v>
      </c>
      <c r="C1166" t="s">
        <v>158</v>
      </c>
      <c r="D1166" t="s">
        <v>159</v>
      </c>
      <c r="E1166" t="s">
        <v>60</v>
      </c>
      <c r="F1166" t="s">
        <v>156</v>
      </c>
      <c r="G1166" t="s">
        <v>156</v>
      </c>
      <c r="H1166" t="s">
        <v>182</v>
      </c>
      <c r="I1166" t="s">
        <v>183</v>
      </c>
      <c r="J1166">
        <v>1</v>
      </c>
      <c r="L1166" t="s">
        <v>160</v>
      </c>
      <c r="M1166" t="s">
        <v>63</v>
      </c>
      <c r="N1166">
        <v>2</v>
      </c>
      <c r="O1166">
        <v>22</v>
      </c>
      <c r="P1166" s="4">
        <v>4.5</v>
      </c>
      <c r="Q1166" s="42">
        <v>123.76</v>
      </c>
      <c r="R1166">
        <f t="shared" si="107"/>
        <v>1.65</v>
      </c>
      <c r="S1166">
        <f t="shared" si="108"/>
        <v>204.20400000000001</v>
      </c>
      <c r="U1166">
        <f t="shared" si="109"/>
        <v>204.20400000000001</v>
      </c>
      <c r="V1166">
        <f t="shared" si="110"/>
        <v>204204</v>
      </c>
      <c r="W1166">
        <f t="shared" si="111"/>
        <v>17017</v>
      </c>
      <c r="X1166" t="s">
        <v>43</v>
      </c>
      <c r="Y1166" t="s">
        <v>184</v>
      </c>
      <c r="Z1166">
        <v>3564</v>
      </c>
      <c r="AA1166">
        <v>3564</v>
      </c>
      <c r="AB1166" t="s">
        <v>40</v>
      </c>
      <c r="AC1166" t="s">
        <v>40</v>
      </c>
      <c r="AD1166" t="s">
        <v>40</v>
      </c>
      <c r="AE1166" t="s">
        <v>40</v>
      </c>
      <c r="AF1166">
        <v>41</v>
      </c>
      <c r="AH1166">
        <v>2022</v>
      </c>
    </row>
    <row r="1167" spans="1:35" x14ac:dyDescent="0.25">
      <c r="A1167" t="s">
        <v>59</v>
      </c>
      <c r="B1167" t="s">
        <v>37</v>
      </c>
      <c r="C1167" t="s">
        <v>158</v>
      </c>
      <c r="D1167" t="s">
        <v>159</v>
      </c>
      <c r="E1167" t="s">
        <v>60</v>
      </c>
      <c r="F1167" t="s">
        <v>94</v>
      </c>
      <c r="G1167" t="s">
        <v>94</v>
      </c>
      <c r="H1167" t="s">
        <v>185</v>
      </c>
      <c r="I1167" t="s">
        <v>186</v>
      </c>
      <c r="J1167">
        <v>1</v>
      </c>
      <c r="L1167" t="s">
        <v>160</v>
      </c>
      <c r="M1167" t="s">
        <v>63</v>
      </c>
      <c r="N1167">
        <v>2</v>
      </c>
      <c r="O1167">
        <v>22</v>
      </c>
      <c r="P1167" s="4">
        <v>3</v>
      </c>
      <c r="Q1167" s="42">
        <v>278.18599999999998</v>
      </c>
      <c r="R1167">
        <f t="shared" si="107"/>
        <v>1.1000000000000001</v>
      </c>
      <c r="S1167">
        <f t="shared" si="108"/>
        <v>306.00459999999998</v>
      </c>
      <c r="U1167">
        <f t="shared" si="109"/>
        <v>306.00459999999998</v>
      </c>
      <c r="V1167">
        <f t="shared" si="110"/>
        <v>306004.59999999998</v>
      </c>
      <c r="W1167">
        <f t="shared" si="111"/>
        <v>25500.383333333331</v>
      </c>
      <c r="X1167" t="s">
        <v>43</v>
      </c>
      <c r="Y1167" t="s">
        <v>179</v>
      </c>
      <c r="Z1167">
        <v>3564</v>
      </c>
      <c r="AA1167">
        <v>3564</v>
      </c>
      <c r="AB1167" t="s">
        <v>40</v>
      </c>
      <c r="AC1167" t="s">
        <v>40</v>
      </c>
      <c r="AD1167" t="s">
        <v>40</v>
      </c>
      <c r="AE1167" t="s">
        <v>40</v>
      </c>
      <c r="AF1167">
        <v>41</v>
      </c>
      <c r="AH1167">
        <v>2022</v>
      </c>
    </row>
    <row r="1168" spans="1:35" x14ac:dyDescent="0.25">
      <c r="A1168" t="s">
        <v>36</v>
      </c>
      <c r="B1168" t="s">
        <v>37</v>
      </c>
      <c r="C1168" t="s">
        <v>38</v>
      </c>
      <c r="D1168" t="s">
        <v>39</v>
      </c>
      <c r="E1168" t="s">
        <v>40</v>
      </c>
      <c r="F1168" t="s">
        <v>41</v>
      </c>
      <c r="G1168" t="s">
        <v>41</v>
      </c>
      <c r="H1168" t="s">
        <v>42</v>
      </c>
      <c r="I1168" t="s">
        <v>40</v>
      </c>
      <c r="J1168">
        <v>1</v>
      </c>
      <c r="L1168" t="s">
        <v>41</v>
      </c>
      <c r="P1168" s="4"/>
      <c r="Q1168" s="42">
        <v>0</v>
      </c>
      <c r="R1168">
        <f t="shared" si="107"/>
        <v>0</v>
      </c>
      <c r="S1168">
        <f t="shared" si="108"/>
        <v>0</v>
      </c>
      <c r="T1168">
        <v>1531.03</v>
      </c>
      <c r="U1168">
        <f t="shared" si="109"/>
        <v>1531.03</v>
      </c>
      <c r="V1168">
        <f t="shared" si="110"/>
        <v>1531030</v>
      </c>
      <c r="W1168">
        <f t="shared" si="111"/>
        <v>127585.83333333333</v>
      </c>
      <c r="X1168" t="s">
        <v>43</v>
      </c>
      <c r="Y1168" t="s">
        <v>40</v>
      </c>
      <c r="Z1168">
        <v>39498</v>
      </c>
      <c r="AB1168" t="s">
        <v>40</v>
      </c>
      <c r="AC1168" t="s">
        <v>40</v>
      </c>
      <c r="AD1168" t="s">
        <v>40</v>
      </c>
      <c r="AE1168" t="s">
        <v>40</v>
      </c>
      <c r="AF1168">
        <v>101</v>
      </c>
      <c r="AH1168">
        <v>2022</v>
      </c>
      <c r="AI1168" t="s">
        <v>272</v>
      </c>
    </row>
    <row r="1169" spans="1:37" x14ac:dyDescent="0.25">
      <c r="A1169" t="s">
        <v>36</v>
      </c>
      <c r="B1169" t="s">
        <v>37</v>
      </c>
      <c r="C1169" t="s">
        <v>38</v>
      </c>
      <c r="D1169" t="s">
        <v>39</v>
      </c>
      <c r="E1169" t="s">
        <v>40</v>
      </c>
      <c r="F1169" t="s">
        <v>41</v>
      </c>
      <c r="G1169" t="s">
        <v>41</v>
      </c>
      <c r="H1169" t="s">
        <v>44</v>
      </c>
      <c r="I1169" t="s">
        <v>40</v>
      </c>
      <c r="J1169">
        <v>1</v>
      </c>
      <c r="L1169" t="s">
        <v>41</v>
      </c>
      <c r="M1169" t="s">
        <v>40</v>
      </c>
      <c r="P1169" s="4"/>
      <c r="Q1169" s="42">
        <v>0</v>
      </c>
      <c r="R1169">
        <f t="shared" si="107"/>
        <v>0</v>
      </c>
      <c r="S1169">
        <f t="shared" si="108"/>
        <v>0</v>
      </c>
      <c r="T1169">
        <v>82.96</v>
      </c>
      <c r="U1169">
        <f t="shared" si="109"/>
        <v>82.96</v>
      </c>
      <c r="V1169">
        <f t="shared" si="110"/>
        <v>82960</v>
      </c>
      <c r="W1169">
        <f t="shared" si="111"/>
        <v>6913.333333333333</v>
      </c>
      <c r="X1169" t="s">
        <v>45</v>
      </c>
      <c r="Z1169">
        <v>39498</v>
      </c>
      <c r="AB1169" t="s">
        <v>40</v>
      </c>
      <c r="AC1169" t="s">
        <v>40</v>
      </c>
      <c r="AD1169" t="s">
        <v>40</v>
      </c>
      <c r="AE1169" t="s">
        <v>40</v>
      </c>
      <c r="AF1169">
        <v>101</v>
      </c>
      <c r="AH1169">
        <v>2022</v>
      </c>
      <c r="AI1169" t="s">
        <v>273</v>
      </c>
    </row>
    <row r="1170" spans="1:37" x14ac:dyDescent="0.25">
      <c r="A1170" t="s">
        <v>36</v>
      </c>
      <c r="B1170" t="s">
        <v>37</v>
      </c>
      <c r="C1170" t="s">
        <v>38</v>
      </c>
      <c r="D1170" t="s">
        <v>39</v>
      </c>
      <c r="E1170" t="s">
        <v>40</v>
      </c>
      <c r="F1170" t="s">
        <v>46</v>
      </c>
      <c r="G1170" t="s">
        <v>46</v>
      </c>
      <c r="H1170" t="s">
        <v>47</v>
      </c>
      <c r="I1170" t="s">
        <v>40</v>
      </c>
      <c r="J1170">
        <v>1</v>
      </c>
      <c r="L1170" t="s">
        <v>41</v>
      </c>
      <c r="M1170" t="s">
        <v>40</v>
      </c>
      <c r="P1170" s="4"/>
      <c r="Q1170" s="42">
        <v>0</v>
      </c>
      <c r="R1170">
        <f t="shared" si="107"/>
        <v>0</v>
      </c>
      <c r="S1170">
        <f t="shared" si="108"/>
        <v>0</v>
      </c>
      <c r="T1170">
        <v>15.08</v>
      </c>
      <c r="U1170">
        <f t="shared" si="109"/>
        <v>15.08</v>
      </c>
      <c r="V1170">
        <f t="shared" si="110"/>
        <v>15080</v>
      </c>
      <c r="W1170">
        <f t="shared" si="111"/>
        <v>1256.6666666666667</v>
      </c>
      <c r="X1170" t="s">
        <v>45</v>
      </c>
      <c r="Y1170" t="s">
        <v>48</v>
      </c>
      <c r="Z1170">
        <v>39489</v>
      </c>
      <c r="AA1170">
        <v>39489</v>
      </c>
      <c r="AB1170" t="s">
        <v>40</v>
      </c>
      <c r="AC1170" t="s">
        <v>40</v>
      </c>
      <c r="AD1170" t="s">
        <v>40</v>
      </c>
      <c r="AE1170" t="s">
        <v>40</v>
      </c>
      <c r="AF1170">
        <v>101</v>
      </c>
      <c r="AH1170">
        <v>2022</v>
      </c>
      <c r="AI1170" t="s">
        <v>274</v>
      </c>
    </row>
    <row r="1171" spans="1:37" x14ac:dyDescent="0.25">
      <c r="A1171" t="s">
        <v>36</v>
      </c>
      <c r="B1171" t="s">
        <v>37</v>
      </c>
      <c r="C1171" t="s">
        <v>38</v>
      </c>
      <c r="D1171" t="s">
        <v>39</v>
      </c>
      <c r="E1171" t="s">
        <v>40</v>
      </c>
      <c r="F1171" t="s">
        <v>41</v>
      </c>
      <c r="G1171" t="s">
        <v>41</v>
      </c>
      <c r="H1171" t="s">
        <v>49</v>
      </c>
      <c r="I1171" t="s">
        <v>40</v>
      </c>
      <c r="J1171">
        <v>1</v>
      </c>
      <c r="L1171" t="s">
        <v>41</v>
      </c>
      <c r="P1171" s="4"/>
      <c r="Q1171" s="42">
        <v>0</v>
      </c>
      <c r="R1171">
        <f t="shared" si="107"/>
        <v>0</v>
      </c>
      <c r="S1171">
        <f t="shared" si="108"/>
        <v>0</v>
      </c>
      <c r="T1171">
        <v>897.5</v>
      </c>
      <c r="U1171">
        <f t="shared" si="109"/>
        <v>897.5</v>
      </c>
      <c r="V1171">
        <f t="shared" si="110"/>
        <v>897500</v>
      </c>
      <c r="W1171">
        <f t="shared" si="111"/>
        <v>74791.666666666672</v>
      </c>
      <c r="X1171" t="s">
        <v>50</v>
      </c>
      <c r="Z1171">
        <v>39498</v>
      </c>
      <c r="AB1171" t="s">
        <v>40</v>
      </c>
      <c r="AC1171" t="s">
        <v>40</v>
      </c>
      <c r="AD1171" t="s">
        <v>40</v>
      </c>
      <c r="AE1171" t="s">
        <v>40</v>
      </c>
      <c r="AF1171">
        <v>101</v>
      </c>
      <c r="AH1171">
        <v>2022</v>
      </c>
      <c r="AI1171" t="s">
        <v>275</v>
      </c>
    </row>
    <row r="1172" spans="1:37" x14ac:dyDescent="0.25">
      <c r="A1172" t="s">
        <v>36</v>
      </c>
      <c r="B1172" t="s">
        <v>37</v>
      </c>
      <c r="C1172" t="s">
        <v>38</v>
      </c>
      <c r="D1172" t="s">
        <v>39</v>
      </c>
      <c r="E1172" t="s">
        <v>40</v>
      </c>
      <c r="F1172" t="s">
        <v>69</v>
      </c>
      <c r="G1172" t="s">
        <v>69</v>
      </c>
      <c r="H1172" t="s">
        <v>47</v>
      </c>
      <c r="I1172" t="s">
        <v>40</v>
      </c>
      <c r="J1172">
        <v>1</v>
      </c>
      <c r="L1172" t="s">
        <v>41</v>
      </c>
      <c r="M1172" t="s">
        <v>40</v>
      </c>
      <c r="P1172" s="4"/>
      <c r="Q1172" s="42">
        <v>0</v>
      </c>
      <c r="R1172">
        <f t="shared" si="107"/>
        <v>0</v>
      </c>
      <c r="S1172">
        <f t="shared" si="108"/>
        <v>0</v>
      </c>
      <c r="T1172">
        <v>60.34</v>
      </c>
      <c r="U1172">
        <f t="shared" si="109"/>
        <v>60.34</v>
      </c>
      <c r="V1172">
        <f t="shared" si="110"/>
        <v>60340</v>
      </c>
      <c r="W1172">
        <f t="shared" si="111"/>
        <v>5028.333333333333</v>
      </c>
      <c r="X1172" t="s">
        <v>45</v>
      </c>
      <c r="Y1172" t="s">
        <v>265</v>
      </c>
      <c r="Z1172">
        <v>39489</v>
      </c>
      <c r="AA1172">
        <v>39489</v>
      </c>
      <c r="AB1172" t="s">
        <v>40</v>
      </c>
      <c r="AC1172" t="s">
        <v>40</v>
      </c>
      <c r="AD1172" t="s">
        <v>40</v>
      </c>
      <c r="AE1172" t="s">
        <v>40</v>
      </c>
      <c r="AF1172">
        <v>101</v>
      </c>
      <c r="AH1172">
        <v>2022</v>
      </c>
      <c r="AI1172" t="s">
        <v>276</v>
      </c>
    </row>
    <row r="1173" spans="1:37" x14ac:dyDescent="0.25">
      <c r="A1173" t="s">
        <v>36</v>
      </c>
      <c r="B1173" t="s">
        <v>37</v>
      </c>
      <c r="C1173" t="s">
        <v>38</v>
      </c>
      <c r="D1173" t="s">
        <v>39</v>
      </c>
      <c r="E1173" t="s">
        <v>40</v>
      </c>
      <c r="F1173" t="s">
        <v>41</v>
      </c>
      <c r="G1173" t="s">
        <v>41</v>
      </c>
      <c r="H1173" t="s">
        <v>266</v>
      </c>
      <c r="I1173" t="s">
        <v>40</v>
      </c>
      <c r="J1173">
        <v>1</v>
      </c>
      <c r="L1173" t="s">
        <v>41</v>
      </c>
      <c r="P1173" s="4"/>
      <c r="Q1173" s="42">
        <v>0</v>
      </c>
      <c r="R1173">
        <f t="shared" si="107"/>
        <v>0</v>
      </c>
      <c r="S1173">
        <f t="shared" si="108"/>
        <v>0</v>
      </c>
      <c r="T1173">
        <v>90.5</v>
      </c>
      <c r="U1173">
        <f t="shared" si="109"/>
        <v>90.5</v>
      </c>
      <c r="V1173">
        <f t="shared" si="110"/>
        <v>90500</v>
      </c>
      <c r="W1173">
        <f t="shared" si="111"/>
        <v>7541.666666666667</v>
      </c>
      <c r="X1173" t="s">
        <v>45</v>
      </c>
      <c r="Z1173">
        <v>39498</v>
      </c>
      <c r="AA1173">
        <v>39489</v>
      </c>
      <c r="AF1173">
        <v>101</v>
      </c>
      <c r="AH1173">
        <v>2022</v>
      </c>
      <c r="AI1173" t="s">
        <v>277</v>
      </c>
    </row>
    <row r="1174" spans="1:37" x14ac:dyDescent="0.25">
      <c r="A1174" t="s">
        <v>36</v>
      </c>
      <c r="B1174" t="s">
        <v>37</v>
      </c>
      <c r="C1174" t="s">
        <v>38</v>
      </c>
      <c r="D1174" t="s">
        <v>39</v>
      </c>
      <c r="E1174" t="s">
        <v>40</v>
      </c>
      <c r="F1174" t="s">
        <v>52</v>
      </c>
      <c r="G1174" t="s">
        <v>52</v>
      </c>
      <c r="H1174" t="s">
        <v>53</v>
      </c>
      <c r="I1174" t="s">
        <v>40</v>
      </c>
      <c r="J1174">
        <v>1</v>
      </c>
      <c r="L1174" t="s">
        <v>41</v>
      </c>
      <c r="M1174" t="s">
        <v>40</v>
      </c>
      <c r="P1174" s="4"/>
      <c r="Q1174" s="42">
        <v>0</v>
      </c>
      <c r="R1174">
        <f t="shared" si="107"/>
        <v>0</v>
      </c>
      <c r="S1174">
        <f t="shared" si="108"/>
        <v>0</v>
      </c>
      <c r="T1174">
        <v>67.88</v>
      </c>
      <c r="U1174">
        <f t="shared" si="109"/>
        <v>67.88</v>
      </c>
      <c r="V1174">
        <f t="shared" si="110"/>
        <v>67880</v>
      </c>
      <c r="W1174">
        <f t="shared" si="111"/>
        <v>5656.666666666667</v>
      </c>
      <c r="X1174" t="s">
        <v>45</v>
      </c>
      <c r="Y1174" t="s">
        <v>54</v>
      </c>
      <c r="Z1174">
        <v>39489</v>
      </c>
      <c r="AA1174">
        <v>39489</v>
      </c>
      <c r="AB1174" t="s">
        <v>40</v>
      </c>
      <c r="AC1174" t="s">
        <v>40</v>
      </c>
      <c r="AD1174" t="s">
        <v>40</v>
      </c>
      <c r="AE1174" t="s">
        <v>40</v>
      </c>
      <c r="AF1174">
        <v>101</v>
      </c>
      <c r="AH1174">
        <v>2022</v>
      </c>
      <c r="AI1174" t="s">
        <v>278</v>
      </c>
    </row>
    <row r="1175" spans="1:37" x14ac:dyDescent="0.25">
      <c r="A1175" t="s">
        <v>36</v>
      </c>
      <c r="B1175" t="s">
        <v>37</v>
      </c>
      <c r="C1175" t="s">
        <v>38</v>
      </c>
      <c r="D1175" t="s">
        <v>39</v>
      </c>
      <c r="E1175" t="s">
        <v>40</v>
      </c>
      <c r="F1175" t="s">
        <v>41</v>
      </c>
      <c r="G1175" t="s">
        <v>41</v>
      </c>
      <c r="H1175" t="s">
        <v>55</v>
      </c>
      <c r="I1175" t="s">
        <v>40</v>
      </c>
      <c r="J1175">
        <v>1</v>
      </c>
      <c r="L1175" t="s">
        <v>41</v>
      </c>
      <c r="M1175" t="s">
        <v>40</v>
      </c>
      <c r="P1175" s="4"/>
      <c r="Q1175" s="42">
        <v>0</v>
      </c>
      <c r="R1175">
        <f t="shared" si="107"/>
        <v>0</v>
      </c>
      <c r="S1175">
        <f t="shared" si="108"/>
        <v>0</v>
      </c>
      <c r="T1175">
        <v>190.06</v>
      </c>
      <c r="U1175">
        <f t="shared" si="109"/>
        <v>190.06</v>
      </c>
      <c r="V1175">
        <f t="shared" si="110"/>
        <v>190060</v>
      </c>
      <c r="W1175">
        <f t="shared" si="111"/>
        <v>15838.333333333334</v>
      </c>
      <c r="X1175" t="s">
        <v>50</v>
      </c>
      <c r="Y1175" t="s">
        <v>284</v>
      </c>
      <c r="Z1175">
        <v>39498</v>
      </c>
      <c r="AB1175" t="s">
        <v>40</v>
      </c>
      <c r="AC1175" t="s">
        <v>40</v>
      </c>
      <c r="AD1175" t="s">
        <v>40</v>
      </c>
      <c r="AE1175" t="s">
        <v>40</v>
      </c>
      <c r="AF1175">
        <v>101</v>
      </c>
      <c r="AH1175">
        <v>2022</v>
      </c>
      <c r="AI1175" t="s">
        <v>279</v>
      </c>
    </row>
    <row r="1176" spans="1:37" x14ac:dyDescent="0.25">
      <c r="A1176" t="s">
        <v>36</v>
      </c>
      <c r="B1176" t="s">
        <v>37</v>
      </c>
      <c r="C1176" t="s">
        <v>38</v>
      </c>
      <c r="D1176" t="s">
        <v>39</v>
      </c>
      <c r="E1176" t="s">
        <v>40</v>
      </c>
      <c r="F1176" t="s">
        <v>41</v>
      </c>
      <c r="G1176" t="s">
        <v>41</v>
      </c>
      <c r="H1176" t="s">
        <v>56</v>
      </c>
      <c r="I1176" t="s">
        <v>40</v>
      </c>
      <c r="J1176">
        <v>1</v>
      </c>
      <c r="L1176" t="s">
        <v>41</v>
      </c>
      <c r="P1176" s="4"/>
      <c r="Q1176" s="42">
        <v>0</v>
      </c>
      <c r="R1176">
        <f t="shared" si="107"/>
        <v>0</v>
      </c>
      <c r="S1176">
        <f t="shared" si="108"/>
        <v>0</v>
      </c>
      <c r="T1176">
        <v>113.13</v>
      </c>
      <c r="U1176">
        <f t="shared" si="109"/>
        <v>113.13</v>
      </c>
      <c r="V1176">
        <f t="shared" si="110"/>
        <v>113130</v>
      </c>
      <c r="W1176">
        <f t="shared" si="111"/>
        <v>9427.5</v>
      </c>
      <c r="X1176" t="s">
        <v>50</v>
      </c>
      <c r="Y1176" t="s">
        <v>284</v>
      </c>
      <c r="Z1176">
        <v>39498</v>
      </c>
      <c r="AB1176" t="s">
        <v>40</v>
      </c>
      <c r="AC1176" t="s">
        <v>40</v>
      </c>
      <c r="AD1176" t="s">
        <v>40</v>
      </c>
      <c r="AE1176" t="s">
        <v>40</v>
      </c>
      <c r="AF1176">
        <v>101</v>
      </c>
      <c r="AH1176">
        <v>2022</v>
      </c>
      <c r="AI1176" t="s">
        <v>280</v>
      </c>
    </row>
    <row r="1177" spans="1:37" x14ac:dyDescent="0.25">
      <c r="A1177" t="s">
        <v>36</v>
      </c>
      <c r="B1177" t="s">
        <v>37</v>
      </c>
      <c r="C1177" t="s">
        <v>38</v>
      </c>
      <c r="D1177" t="s">
        <v>39</v>
      </c>
      <c r="E1177" t="s">
        <v>40</v>
      </c>
      <c r="F1177" t="s">
        <v>41</v>
      </c>
      <c r="G1177" t="s">
        <v>41</v>
      </c>
      <c r="H1177" t="s">
        <v>291</v>
      </c>
      <c r="I1177" t="s">
        <v>40</v>
      </c>
      <c r="J1177">
        <v>1</v>
      </c>
      <c r="L1177" t="s">
        <v>41</v>
      </c>
      <c r="M1177" t="s">
        <v>40</v>
      </c>
      <c r="P1177" s="4"/>
      <c r="Q1177" s="42">
        <v>0</v>
      </c>
      <c r="R1177">
        <f t="shared" si="107"/>
        <v>0</v>
      </c>
      <c r="S1177">
        <f t="shared" si="108"/>
        <v>0</v>
      </c>
      <c r="T1177">
        <v>2036.34</v>
      </c>
      <c r="U1177">
        <f t="shared" si="109"/>
        <v>2036.34</v>
      </c>
      <c r="V1177">
        <f t="shared" si="110"/>
        <v>2036340</v>
      </c>
      <c r="W1177">
        <f t="shared" si="111"/>
        <v>169695</v>
      </c>
      <c r="X1177" t="s">
        <v>50</v>
      </c>
      <c r="Y1177" t="s">
        <v>284</v>
      </c>
      <c r="Z1177">
        <v>39498</v>
      </c>
      <c r="AB1177" t="s">
        <v>40</v>
      </c>
      <c r="AC1177" t="s">
        <v>40</v>
      </c>
      <c r="AD1177" t="s">
        <v>40</v>
      </c>
      <c r="AE1177" t="s">
        <v>40</v>
      </c>
      <c r="AF1177">
        <v>101</v>
      </c>
      <c r="AH1177">
        <v>2022</v>
      </c>
      <c r="AI1177" t="s">
        <v>281</v>
      </c>
    </row>
    <row r="1178" spans="1:37" x14ac:dyDescent="0.25">
      <c r="A1178" t="s">
        <v>36</v>
      </c>
      <c r="B1178" t="s">
        <v>37</v>
      </c>
      <c r="C1178" t="s">
        <v>38</v>
      </c>
      <c r="D1178" t="s">
        <v>39</v>
      </c>
      <c r="E1178" t="s">
        <v>40</v>
      </c>
      <c r="F1178" t="s">
        <v>41</v>
      </c>
      <c r="G1178" t="s">
        <v>41</v>
      </c>
      <c r="H1178" t="s">
        <v>57</v>
      </c>
      <c r="I1178" t="s">
        <v>40</v>
      </c>
      <c r="J1178">
        <v>1</v>
      </c>
      <c r="L1178" t="s">
        <v>41</v>
      </c>
      <c r="P1178" s="4"/>
      <c r="Q1178" s="42">
        <v>0</v>
      </c>
      <c r="R1178">
        <f t="shared" si="107"/>
        <v>0</v>
      </c>
      <c r="S1178">
        <f t="shared" si="108"/>
        <v>0</v>
      </c>
      <c r="T1178">
        <v>82.96</v>
      </c>
      <c r="U1178">
        <f t="shared" si="109"/>
        <v>82.96</v>
      </c>
      <c r="V1178">
        <f t="shared" si="110"/>
        <v>82960</v>
      </c>
      <c r="W1178">
        <f t="shared" si="111"/>
        <v>6913.333333333333</v>
      </c>
      <c r="X1178" t="s">
        <v>50</v>
      </c>
      <c r="Y1178" t="s">
        <v>285</v>
      </c>
      <c r="Z1178">
        <v>39498</v>
      </c>
      <c r="AB1178" t="s">
        <v>40</v>
      </c>
      <c r="AC1178" t="s">
        <v>40</v>
      </c>
      <c r="AD1178" t="s">
        <v>40</v>
      </c>
      <c r="AE1178" t="s">
        <v>40</v>
      </c>
      <c r="AF1178">
        <v>101</v>
      </c>
      <c r="AH1178">
        <v>2022</v>
      </c>
      <c r="AI1178" t="s">
        <v>267</v>
      </c>
    </row>
    <row r="1179" spans="1:37" x14ac:dyDescent="0.25">
      <c r="A1179" t="s">
        <v>36</v>
      </c>
      <c r="B1179" t="s">
        <v>37</v>
      </c>
      <c r="C1179" t="s">
        <v>38</v>
      </c>
      <c r="D1179" t="s">
        <v>39</v>
      </c>
      <c r="E1179" t="s">
        <v>40</v>
      </c>
      <c r="F1179" t="s">
        <v>41</v>
      </c>
      <c r="G1179" t="s">
        <v>41</v>
      </c>
      <c r="H1179" t="s">
        <v>57</v>
      </c>
      <c r="I1179" t="s">
        <v>40</v>
      </c>
      <c r="J1179">
        <v>1</v>
      </c>
      <c r="L1179" t="s">
        <v>41</v>
      </c>
      <c r="P1179" s="4"/>
      <c r="Q1179" s="42">
        <v>0</v>
      </c>
      <c r="R1179">
        <f t="shared" si="107"/>
        <v>0</v>
      </c>
      <c r="S1179">
        <f t="shared" si="108"/>
        <v>0</v>
      </c>
      <c r="T1179">
        <v>165.92</v>
      </c>
      <c r="U1179">
        <f t="shared" si="109"/>
        <v>165.92</v>
      </c>
      <c r="V1179">
        <f t="shared" si="110"/>
        <v>165920</v>
      </c>
      <c r="W1179">
        <f t="shared" si="111"/>
        <v>13826.666666666666</v>
      </c>
      <c r="X1179" t="s">
        <v>50</v>
      </c>
      <c r="Y1179" t="s">
        <v>285</v>
      </c>
      <c r="Z1179">
        <v>39498</v>
      </c>
      <c r="AB1179" t="s">
        <v>40</v>
      </c>
      <c r="AC1179" t="s">
        <v>40</v>
      </c>
      <c r="AD1179" t="s">
        <v>40</v>
      </c>
      <c r="AE1179" t="s">
        <v>40</v>
      </c>
      <c r="AF1179">
        <v>101</v>
      </c>
      <c r="AH1179">
        <v>2022</v>
      </c>
      <c r="AI1179" t="s">
        <v>268</v>
      </c>
    </row>
    <row r="1180" spans="1:37" x14ac:dyDescent="0.25">
      <c r="A1180" t="s">
        <v>36</v>
      </c>
      <c r="B1180" t="s">
        <v>37</v>
      </c>
      <c r="C1180" t="s">
        <v>38</v>
      </c>
      <c r="D1180" t="s">
        <v>39</v>
      </c>
      <c r="E1180" t="s">
        <v>40</v>
      </c>
      <c r="F1180" t="s">
        <v>41</v>
      </c>
      <c r="G1180" t="s">
        <v>41</v>
      </c>
      <c r="H1180" t="s">
        <v>57</v>
      </c>
      <c r="I1180" t="s">
        <v>40</v>
      </c>
      <c r="J1180">
        <v>1</v>
      </c>
      <c r="L1180" t="s">
        <v>41</v>
      </c>
      <c r="P1180" s="4"/>
      <c r="Q1180" s="42">
        <v>0</v>
      </c>
      <c r="R1180">
        <f t="shared" si="107"/>
        <v>0</v>
      </c>
      <c r="S1180">
        <f t="shared" si="108"/>
        <v>0</v>
      </c>
      <c r="T1180">
        <v>349.47</v>
      </c>
      <c r="U1180">
        <f t="shared" si="109"/>
        <v>349.47</v>
      </c>
      <c r="V1180">
        <f t="shared" si="110"/>
        <v>349470</v>
      </c>
      <c r="W1180">
        <f t="shared" si="111"/>
        <v>29122.5</v>
      </c>
      <c r="X1180" t="s">
        <v>50</v>
      </c>
      <c r="Y1180" t="s">
        <v>285</v>
      </c>
      <c r="Z1180">
        <v>39498</v>
      </c>
      <c r="AB1180" t="s">
        <v>40</v>
      </c>
      <c r="AC1180" t="s">
        <v>40</v>
      </c>
      <c r="AD1180" t="s">
        <v>40</v>
      </c>
      <c r="AE1180" t="s">
        <v>40</v>
      </c>
      <c r="AF1180">
        <v>101</v>
      </c>
      <c r="AH1180">
        <v>2022</v>
      </c>
      <c r="AI1180" t="s">
        <v>290</v>
      </c>
    </row>
    <row r="1181" spans="1:37" x14ac:dyDescent="0.25">
      <c r="A1181" t="s">
        <v>36</v>
      </c>
      <c r="B1181" t="s">
        <v>37</v>
      </c>
      <c r="C1181" t="s">
        <v>38</v>
      </c>
      <c r="D1181" t="s">
        <v>39</v>
      </c>
      <c r="E1181" t="s">
        <v>40</v>
      </c>
      <c r="F1181" t="s">
        <v>41</v>
      </c>
      <c r="G1181" t="s">
        <v>41</v>
      </c>
      <c r="H1181" t="s">
        <v>57</v>
      </c>
      <c r="I1181" t="s">
        <v>40</v>
      </c>
      <c r="J1181">
        <v>1</v>
      </c>
      <c r="L1181" t="s">
        <v>41</v>
      </c>
      <c r="P1181" s="4"/>
      <c r="Q1181" s="42">
        <v>0</v>
      </c>
      <c r="R1181">
        <f t="shared" si="107"/>
        <v>0</v>
      </c>
      <c r="S1181">
        <f t="shared" si="108"/>
        <v>0</v>
      </c>
      <c r="T1181">
        <v>22.63</v>
      </c>
      <c r="U1181">
        <f t="shared" si="109"/>
        <v>22.63</v>
      </c>
      <c r="V1181">
        <f t="shared" si="110"/>
        <v>22630</v>
      </c>
      <c r="W1181">
        <f t="shared" si="111"/>
        <v>1885.8333333333333</v>
      </c>
      <c r="X1181" t="s">
        <v>50</v>
      </c>
      <c r="Y1181" t="s">
        <v>285</v>
      </c>
      <c r="Z1181">
        <v>39498</v>
      </c>
      <c r="AB1181" t="s">
        <v>40</v>
      </c>
      <c r="AC1181" t="s">
        <v>40</v>
      </c>
      <c r="AD1181" t="s">
        <v>40</v>
      </c>
      <c r="AE1181" t="s">
        <v>40</v>
      </c>
      <c r="AF1181">
        <v>101</v>
      </c>
      <c r="AH1181">
        <v>2022</v>
      </c>
      <c r="AI1181" t="s">
        <v>270</v>
      </c>
    </row>
    <row r="1182" spans="1:37" x14ac:dyDescent="0.25">
      <c r="A1182" t="s">
        <v>36</v>
      </c>
      <c r="B1182" t="s">
        <v>37</v>
      </c>
      <c r="C1182" t="s">
        <v>38</v>
      </c>
      <c r="D1182" t="s">
        <v>39</v>
      </c>
      <c r="E1182" t="s">
        <v>40</v>
      </c>
      <c r="F1182" t="s">
        <v>41</v>
      </c>
      <c r="G1182" t="s">
        <v>41</v>
      </c>
      <c r="H1182" t="s">
        <v>58</v>
      </c>
      <c r="I1182" t="s">
        <v>40</v>
      </c>
      <c r="J1182">
        <v>1</v>
      </c>
      <c r="L1182" t="s">
        <v>41</v>
      </c>
      <c r="P1182" s="4"/>
      <c r="Q1182" s="42">
        <v>0</v>
      </c>
      <c r="R1182">
        <f t="shared" si="107"/>
        <v>0</v>
      </c>
      <c r="S1182">
        <f t="shared" si="108"/>
        <v>0</v>
      </c>
      <c r="T1182">
        <v>678.78</v>
      </c>
      <c r="U1182">
        <f t="shared" si="109"/>
        <v>678.78</v>
      </c>
      <c r="V1182">
        <f t="shared" si="110"/>
        <v>678780</v>
      </c>
      <c r="W1182">
        <f t="shared" si="111"/>
        <v>56565</v>
      </c>
      <c r="X1182" t="s">
        <v>50</v>
      </c>
      <c r="Y1182" t="s">
        <v>286</v>
      </c>
      <c r="Z1182">
        <v>39498</v>
      </c>
      <c r="AB1182" t="s">
        <v>40</v>
      </c>
      <c r="AC1182" t="s">
        <v>40</v>
      </c>
      <c r="AD1182" t="s">
        <v>40</v>
      </c>
      <c r="AE1182" t="s">
        <v>40</v>
      </c>
      <c r="AF1182">
        <v>101</v>
      </c>
      <c r="AH1182">
        <v>2022</v>
      </c>
      <c r="AI1182" t="s">
        <v>282</v>
      </c>
    </row>
    <row r="1183" spans="1:37" x14ac:dyDescent="0.25">
      <c r="A1183" t="s">
        <v>36</v>
      </c>
      <c r="B1183" t="s">
        <v>37</v>
      </c>
      <c r="C1183" t="s">
        <v>38</v>
      </c>
      <c r="D1183" t="s">
        <v>39</v>
      </c>
      <c r="E1183" t="s">
        <v>40</v>
      </c>
      <c r="F1183" t="s">
        <v>41</v>
      </c>
      <c r="G1183" t="s">
        <v>41</v>
      </c>
      <c r="H1183" t="s">
        <v>57</v>
      </c>
      <c r="I1183" t="s">
        <v>40</v>
      </c>
      <c r="J1183">
        <v>1</v>
      </c>
      <c r="L1183" t="s">
        <v>41</v>
      </c>
      <c r="P1183" s="4"/>
      <c r="Q1183" s="42">
        <v>0</v>
      </c>
      <c r="R1183">
        <f t="shared" si="107"/>
        <v>0</v>
      </c>
      <c r="S1183">
        <f t="shared" si="108"/>
        <v>0</v>
      </c>
      <c r="T1183">
        <v>263.97000000000003</v>
      </c>
      <c r="U1183">
        <f t="shared" si="109"/>
        <v>263.97000000000003</v>
      </c>
      <c r="V1183">
        <f t="shared" si="110"/>
        <v>263970</v>
      </c>
      <c r="W1183">
        <f t="shared" si="111"/>
        <v>21997.5</v>
      </c>
      <c r="X1183" t="s">
        <v>50</v>
      </c>
      <c r="Y1183" t="s">
        <v>285</v>
      </c>
      <c r="Z1183">
        <v>39498</v>
      </c>
      <c r="AB1183" t="s">
        <v>40</v>
      </c>
      <c r="AC1183" t="s">
        <v>40</v>
      </c>
      <c r="AD1183" t="s">
        <v>40</v>
      </c>
      <c r="AE1183" t="s">
        <v>40</v>
      </c>
      <c r="AF1183">
        <v>101</v>
      </c>
      <c r="AH1183">
        <v>2022</v>
      </c>
      <c r="AI1183" t="s">
        <v>271</v>
      </c>
    </row>
    <row r="1184" spans="1:37" x14ac:dyDescent="0.25">
      <c r="A1184" t="s">
        <v>59</v>
      </c>
      <c r="B1184" t="s">
        <v>37</v>
      </c>
      <c r="C1184" t="s">
        <v>38</v>
      </c>
      <c r="D1184" t="s">
        <v>39</v>
      </c>
      <c r="E1184" t="s">
        <v>60</v>
      </c>
      <c r="F1184" t="s">
        <v>71</v>
      </c>
      <c r="G1184" t="s">
        <v>69</v>
      </c>
      <c r="H1184" t="s">
        <v>80</v>
      </c>
      <c r="I1184" t="s">
        <v>81</v>
      </c>
      <c r="J1184">
        <v>1</v>
      </c>
      <c r="L1184" t="s">
        <v>62</v>
      </c>
      <c r="M1184" t="s">
        <v>63</v>
      </c>
      <c r="N1184">
        <v>3</v>
      </c>
      <c r="O1184">
        <v>124</v>
      </c>
      <c r="P1184" s="4">
        <v>2.5499999999999998</v>
      </c>
      <c r="Q1184" s="42">
        <v>97.959699999999998</v>
      </c>
      <c r="R1184">
        <f t="shared" si="107"/>
        <v>5.27</v>
      </c>
      <c r="S1184">
        <f t="shared" si="108"/>
        <v>516.24761899999999</v>
      </c>
      <c r="T1184">
        <v>0</v>
      </c>
      <c r="U1184">
        <f t="shared" si="109"/>
        <v>516.24761899999999</v>
      </c>
      <c r="V1184">
        <f t="shared" si="110"/>
        <v>516247.61900000001</v>
      </c>
      <c r="W1184">
        <f t="shared" si="111"/>
        <v>43020.63491666667</v>
      </c>
      <c r="X1184" t="s">
        <v>50</v>
      </c>
      <c r="Y1184" t="s">
        <v>70</v>
      </c>
      <c r="Z1184">
        <v>3093</v>
      </c>
      <c r="AA1184">
        <v>3094</v>
      </c>
      <c r="AB1184" t="s">
        <v>40</v>
      </c>
      <c r="AC1184" t="s">
        <v>40</v>
      </c>
      <c r="AD1184" t="s">
        <v>40</v>
      </c>
      <c r="AE1184" t="s">
        <v>40</v>
      </c>
      <c r="AF1184">
        <v>101</v>
      </c>
      <c r="AH1184">
        <v>2022</v>
      </c>
      <c r="AK1184">
        <v>100.451661442</v>
      </c>
    </row>
    <row r="1185" spans="1:37" x14ac:dyDescent="0.25">
      <c r="A1185" t="s">
        <v>59</v>
      </c>
      <c r="B1185" t="s">
        <v>37</v>
      </c>
      <c r="C1185" t="s">
        <v>38</v>
      </c>
      <c r="D1185" t="s">
        <v>39</v>
      </c>
      <c r="E1185" t="s">
        <v>60</v>
      </c>
      <c r="F1185" t="s">
        <v>71</v>
      </c>
      <c r="G1185" t="s">
        <v>71</v>
      </c>
      <c r="H1185" t="s">
        <v>80</v>
      </c>
      <c r="I1185" t="s">
        <v>81</v>
      </c>
      <c r="J1185">
        <v>1</v>
      </c>
      <c r="L1185" t="s">
        <v>62</v>
      </c>
      <c r="M1185" t="s">
        <v>63</v>
      </c>
      <c r="N1185">
        <v>3</v>
      </c>
      <c r="O1185">
        <v>124</v>
      </c>
      <c r="P1185" s="4">
        <v>11.4</v>
      </c>
      <c r="Q1185" s="42">
        <v>97.959699999999998</v>
      </c>
      <c r="R1185">
        <f t="shared" si="107"/>
        <v>23.560000000000002</v>
      </c>
      <c r="S1185">
        <f t="shared" si="108"/>
        <v>2307.9305320000003</v>
      </c>
      <c r="T1185">
        <v>0</v>
      </c>
      <c r="U1185">
        <f t="shared" si="109"/>
        <v>2307.9305320000003</v>
      </c>
      <c r="V1185">
        <f t="shared" si="110"/>
        <v>2307930.5320000001</v>
      </c>
      <c r="W1185">
        <f t="shared" si="111"/>
        <v>192327.54433333335</v>
      </c>
      <c r="X1185" t="s">
        <v>50</v>
      </c>
      <c r="Y1185" t="s">
        <v>72</v>
      </c>
      <c r="Z1185">
        <v>3093</v>
      </c>
      <c r="AA1185">
        <v>3094</v>
      </c>
      <c r="AB1185" t="s">
        <v>40</v>
      </c>
      <c r="AC1185" t="s">
        <v>40</v>
      </c>
      <c r="AD1185" t="s">
        <v>40</v>
      </c>
      <c r="AE1185" t="s">
        <v>40</v>
      </c>
      <c r="AF1185">
        <v>101</v>
      </c>
      <c r="AH1185">
        <v>2022</v>
      </c>
      <c r="AK1185">
        <v>100.451661442</v>
      </c>
    </row>
    <row r="1186" spans="1:37" x14ac:dyDescent="0.25">
      <c r="A1186" t="s">
        <v>59</v>
      </c>
      <c r="B1186" t="s">
        <v>37</v>
      </c>
      <c r="C1186" t="s">
        <v>38</v>
      </c>
      <c r="D1186" t="s">
        <v>39</v>
      </c>
      <c r="E1186" t="s">
        <v>60</v>
      </c>
      <c r="F1186" t="s">
        <v>71</v>
      </c>
      <c r="G1186" t="s">
        <v>82</v>
      </c>
      <c r="H1186" t="s">
        <v>80</v>
      </c>
      <c r="I1186" t="s">
        <v>81</v>
      </c>
      <c r="J1186">
        <v>1</v>
      </c>
      <c r="L1186" t="s">
        <v>62</v>
      </c>
      <c r="M1186" t="s">
        <v>63</v>
      </c>
      <c r="N1186">
        <v>3</v>
      </c>
      <c r="O1186">
        <v>124</v>
      </c>
      <c r="P1186" s="4">
        <v>1.05</v>
      </c>
      <c r="Q1186" s="42">
        <v>97.959699999999998</v>
      </c>
      <c r="R1186">
        <f t="shared" si="107"/>
        <v>2.1700000000000004</v>
      </c>
      <c r="S1186">
        <f t="shared" si="108"/>
        <v>212.57254900000004</v>
      </c>
      <c r="T1186">
        <v>0</v>
      </c>
      <c r="U1186">
        <f t="shared" si="109"/>
        <v>212.57254900000004</v>
      </c>
      <c r="V1186">
        <f t="shared" si="110"/>
        <v>212572.54900000003</v>
      </c>
      <c r="W1186">
        <f t="shared" si="111"/>
        <v>17714.379083333337</v>
      </c>
      <c r="X1186" t="s">
        <v>50</v>
      </c>
      <c r="Y1186" t="s">
        <v>83</v>
      </c>
      <c r="Z1186">
        <v>3093</v>
      </c>
      <c r="AA1186">
        <v>3094</v>
      </c>
      <c r="AB1186" t="s">
        <v>40</v>
      </c>
      <c r="AC1186" t="s">
        <v>40</v>
      </c>
      <c r="AD1186" t="s">
        <v>40</v>
      </c>
      <c r="AE1186" t="s">
        <v>40</v>
      </c>
      <c r="AF1186">
        <v>101</v>
      </c>
      <c r="AH1186">
        <v>2022</v>
      </c>
      <c r="AK1186">
        <v>100.451661442</v>
      </c>
    </row>
    <row r="1187" spans="1:37" x14ac:dyDescent="0.25">
      <c r="A1187" t="s">
        <v>59</v>
      </c>
      <c r="B1187" t="s">
        <v>37</v>
      </c>
      <c r="C1187" t="s">
        <v>38</v>
      </c>
      <c r="D1187" t="s">
        <v>39</v>
      </c>
      <c r="E1187" t="s">
        <v>60</v>
      </c>
      <c r="F1187" t="s">
        <v>71</v>
      </c>
      <c r="G1187" t="s">
        <v>51</v>
      </c>
      <c r="H1187" t="s">
        <v>80</v>
      </c>
      <c r="I1187" t="s">
        <v>81</v>
      </c>
      <c r="J1187">
        <v>1</v>
      </c>
      <c r="L1187" t="s">
        <v>62</v>
      </c>
      <c r="M1187" t="s">
        <v>63</v>
      </c>
      <c r="N1187">
        <v>3</v>
      </c>
      <c r="O1187">
        <v>124</v>
      </c>
      <c r="P1187" s="4">
        <v>0.75</v>
      </c>
      <c r="Q1187" s="42">
        <v>106.4817</v>
      </c>
      <c r="R1187">
        <f t="shared" si="107"/>
        <v>1.55</v>
      </c>
      <c r="S1187">
        <f t="shared" si="108"/>
        <v>165.04663500000001</v>
      </c>
      <c r="T1187">
        <v>0</v>
      </c>
      <c r="U1187">
        <f t="shared" si="109"/>
        <v>165.04663500000001</v>
      </c>
      <c r="V1187">
        <f t="shared" si="110"/>
        <v>165046.63500000001</v>
      </c>
      <c r="W1187">
        <f t="shared" si="111"/>
        <v>13753.886250000001</v>
      </c>
      <c r="X1187" t="s">
        <v>50</v>
      </c>
      <c r="Y1187" t="s">
        <v>66</v>
      </c>
      <c r="Z1187">
        <v>3093</v>
      </c>
      <c r="AA1187">
        <v>3094</v>
      </c>
      <c r="AB1187" t="s">
        <v>40</v>
      </c>
      <c r="AC1187" t="s">
        <v>40</v>
      </c>
      <c r="AD1187" t="s">
        <v>40</v>
      </c>
      <c r="AE1187" t="s">
        <v>40</v>
      </c>
      <c r="AF1187">
        <v>101</v>
      </c>
      <c r="AH1187">
        <v>2022</v>
      </c>
      <c r="AI1187" t="s">
        <v>73</v>
      </c>
      <c r="AK1187">
        <v>100.451661442</v>
      </c>
    </row>
    <row r="1188" spans="1:37" x14ac:dyDescent="0.25">
      <c r="A1188" t="s">
        <v>59</v>
      </c>
      <c r="B1188" t="s">
        <v>37</v>
      </c>
      <c r="C1188" t="s">
        <v>38</v>
      </c>
      <c r="D1188" t="s">
        <v>39</v>
      </c>
      <c r="E1188" t="s">
        <v>60</v>
      </c>
      <c r="F1188" t="s">
        <v>71</v>
      </c>
      <c r="G1188" t="s">
        <v>61</v>
      </c>
      <c r="H1188" t="s">
        <v>80</v>
      </c>
      <c r="I1188" t="s">
        <v>81</v>
      </c>
      <c r="J1188">
        <v>1</v>
      </c>
      <c r="L1188" t="s">
        <v>62</v>
      </c>
      <c r="M1188" t="s">
        <v>63</v>
      </c>
      <c r="N1188">
        <v>3</v>
      </c>
      <c r="O1188">
        <v>124</v>
      </c>
      <c r="P1188" s="4">
        <v>0.75</v>
      </c>
      <c r="Q1188" s="42">
        <v>106.4817</v>
      </c>
      <c r="R1188">
        <f t="shared" si="107"/>
        <v>1.55</v>
      </c>
      <c r="S1188">
        <f t="shared" si="108"/>
        <v>165.04663500000001</v>
      </c>
      <c r="T1188">
        <v>0</v>
      </c>
      <c r="U1188">
        <f t="shared" si="109"/>
        <v>165.04663500000001</v>
      </c>
      <c r="V1188">
        <f t="shared" si="110"/>
        <v>165046.63500000001</v>
      </c>
      <c r="W1188">
        <f t="shared" si="111"/>
        <v>13753.886250000001</v>
      </c>
      <c r="X1188" t="s">
        <v>50</v>
      </c>
      <c r="Y1188" t="s">
        <v>64</v>
      </c>
      <c r="Z1188">
        <v>3093</v>
      </c>
      <c r="AA1188">
        <v>3094</v>
      </c>
      <c r="AB1188" t="s">
        <v>40</v>
      </c>
      <c r="AC1188" t="s">
        <v>40</v>
      </c>
      <c r="AD1188" t="s">
        <v>40</v>
      </c>
      <c r="AE1188" t="s">
        <v>40</v>
      </c>
      <c r="AF1188">
        <v>101</v>
      </c>
      <c r="AH1188">
        <v>2022</v>
      </c>
      <c r="AI1188" t="s">
        <v>65</v>
      </c>
      <c r="AK1188">
        <v>100.451661442</v>
      </c>
    </row>
    <row r="1189" spans="1:37" x14ac:dyDescent="0.25">
      <c r="A1189" t="s">
        <v>59</v>
      </c>
      <c r="B1189" t="s">
        <v>37</v>
      </c>
      <c r="C1189" t="s">
        <v>38</v>
      </c>
      <c r="D1189" t="s">
        <v>39</v>
      </c>
      <c r="E1189" t="s">
        <v>60</v>
      </c>
      <c r="F1189" t="s">
        <v>84</v>
      </c>
      <c r="G1189" t="s">
        <v>78</v>
      </c>
      <c r="H1189" t="s">
        <v>85</v>
      </c>
      <c r="I1189" t="s">
        <v>86</v>
      </c>
      <c r="J1189">
        <v>1</v>
      </c>
      <c r="L1189" t="s">
        <v>62</v>
      </c>
      <c r="M1189" t="s">
        <v>63</v>
      </c>
      <c r="N1189">
        <v>3</v>
      </c>
      <c r="O1189">
        <v>124</v>
      </c>
      <c r="P1189" s="4">
        <v>1.35</v>
      </c>
      <c r="Q1189" s="42">
        <v>97.959699999999998</v>
      </c>
      <c r="R1189">
        <f t="shared" si="107"/>
        <v>2.79</v>
      </c>
      <c r="S1189">
        <f t="shared" si="108"/>
        <v>273.30756300000002</v>
      </c>
      <c r="T1189">
        <v>0</v>
      </c>
      <c r="U1189">
        <f t="shared" si="109"/>
        <v>273.30756300000002</v>
      </c>
      <c r="V1189">
        <f t="shared" si="110"/>
        <v>273307.56300000002</v>
      </c>
      <c r="W1189">
        <f t="shared" si="111"/>
        <v>22775.630250000002</v>
      </c>
      <c r="X1189" t="s">
        <v>50</v>
      </c>
      <c r="Y1189" t="s">
        <v>79</v>
      </c>
      <c r="Z1189">
        <v>3093</v>
      </c>
      <c r="AA1189">
        <v>3094</v>
      </c>
      <c r="AB1189" t="s">
        <v>40</v>
      </c>
      <c r="AC1189" t="s">
        <v>40</v>
      </c>
      <c r="AD1189" t="s">
        <v>40</v>
      </c>
      <c r="AE1189" t="s">
        <v>40</v>
      </c>
      <c r="AF1189">
        <v>101</v>
      </c>
      <c r="AH1189">
        <v>2022</v>
      </c>
      <c r="AK1189">
        <v>106.59693486499999</v>
      </c>
    </row>
    <row r="1190" spans="1:37" x14ac:dyDescent="0.25">
      <c r="A1190" t="s">
        <v>59</v>
      </c>
      <c r="B1190" t="s">
        <v>37</v>
      </c>
      <c r="C1190" t="s">
        <v>38</v>
      </c>
      <c r="D1190" t="s">
        <v>39</v>
      </c>
      <c r="E1190" t="s">
        <v>60</v>
      </c>
      <c r="F1190" t="s">
        <v>84</v>
      </c>
      <c r="G1190" t="s">
        <v>69</v>
      </c>
      <c r="H1190" t="s">
        <v>85</v>
      </c>
      <c r="I1190" t="s">
        <v>86</v>
      </c>
      <c r="J1190">
        <v>1</v>
      </c>
      <c r="L1190" t="s">
        <v>62</v>
      </c>
      <c r="M1190" t="s">
        <v>63</v>
      </c>
      <c r="N1190">
        <v>3</v>
      </c>
      <c r="O1190">
        <v>124</v>
      </c>
      <c r="P1190" s="4">
        <v>1.35</v>
      </c>
      <c r="Q1190" s="42">
        <v>97.959699999999998</v>
      </c>
      <c r="R1190">
        <f t="shared" si="107"/>
        <v>2.79</v>
      </c>
      <c r="S1190">
        <f t="shared" si="108"/>
        <v>273.30756300000002</v>
      </c>
      <c r="T1190">
        <v>0</v>
      </c>
      <c r="U1190">
        <f t="shared" si="109"/>
        <v>273.30756300000002</v>
      </c>
      <c r="V1190">
        <f t="shared" si="110"/>
        <v>273307.56300000002</v>
      </c>
      <c r="W1190">
        <f t="shared" si="111"/>
        <v>22775.630250000002</v>
      </c>
      <c r="X1190" t="s">
        <v>50</v>
      </c>
      <c r="Y1190" t="s">
        <v>70</v>
      </c>
      <c r="Z1190">
        <v>3093</v>
      </c>
      <c r="AA1190">
        <v>3094</v>
      </c>
      <c r="AB1190" t="s">
        <v>40</v>
      </c>
      <c r="AC1190" t="s">
        <v>40</v>
      </c>
      <c r="AD1190" t="s">
        <v>40</v>
      </c>
      <c r="AE1190" t="s">
        <v>40</v>
      </c>
      <c r="AF1190">
        <v>101</v>
      </c>
      <c r="AH1190">
        <v>2022</v>
      </c>
      <c r="AK1190">
        <v>106.59693486499999</v>
      </c>
    </row>
    <row r="1191" spans="1:37" x14ac:dyDescent="0.25">
      <c r="A1191" t="s">
        <v>59</v>
      </c>
      <c r="B1191" t="s">
        <v>37</v>
      </c>
      <c r="C1191" t="s">
        <v>38</v>
      </c>
      <c r="D1191" t="s">
        <v>39</v>
      </c>
      <c r="E1191" t="s">
        <v>60</v>
      </c>
      <c r="F1191" t="s">
        <v>84</v>
      </c>
      <c r="G1191" t="s">
        <v>87</v>
      </c>
      <c r="H1191" t="s">
        <v>85</v>
      </c>
      <c r="I1191" t="s">
        <v>86</v>
      </c>
      <c r="J1191">
        <v>0.5</v>
      </c>
      <c r="L1191" t="s">
        <v>62</v>
      </c>
      <c r="M1191" t="s">
        <v>63</v>
      </c>
      <c r="N1191">
        <v>3</v>
      </c>
      <c r="O1191">
        <v>124</v>
      </c>
      <c r="P1191" s="4">
        <v>9.75</v>
      </c>
      <c r="Q1191" s="42">
        <v>106.4817</v>
      </c>
      <c r="R1191">
        <f t="shared" si="107"/>
        <v>10.074999999999999</v>
      </c>
      <c r="S1191">
        <f t="shared" si="108"/>
        <v>1072.8031275000001</v>
      </c>
      <c r="T1191">
        <v>0</v>
      </c>
      <c r="U1191">
        <f t="shared" si="109"/>
        <v>1072.8031275000001</v>
      </c>
      <c r="V1191">
        <f t="shared" si="110"/>
        <v>1072803.1275000002</v>
      </c>
      <c r="W1191">
        <f t="shared" si="111"/>
        <v>89400.26062500001</v>
      </c>
      <c r="X1191" t="s">
        <v>50</v>
      </c>
      <c r="Y1191" t="s">
        <v>88</v>
      </c>
      <c r="Z1191">
        <v>3093</v>
      </c>
      <c r="AA1191">
        <v>3094</v>
      </c>
      <c r="AB1191" t="s">
        <v>40</v>
      </c>
      <c r="AC1191" t="s">
        <v>40</v>
      </c>
      <c r="AD1191" t="s">
        <v>40</v>
      </c>
      <c r="AE1191" t="s">
        <v>40</v>
      </c>
      <c r="AF1191">
        <v>101</v>
      </c>
      <c r="AH1191">
        <v>2022</v>
      </c>
      <c r="AK1191">
        <v>106.59693486499999</v>
      </c>
    </row>
    <row r="1192" spans="1:37" x14ac:dyDescent="0.25">
      <c r="A1192" t="s">
        <v>59</v>
      </c>
      <c r="B1192" t="s">
        <v>37</v>
      </c>
      <c r="C1192" t="s">
        <v>38</v>
      </c>
      <c r="D1192" t="s">
        <v>39</v>
      </c>
      <c r="E1192" t="s">
        <v>60</v>
      </c>
      <c r="F1192" t="s">
        <v>84</v>
      </c>
      <c r="G1192" t="s">
        <v>84</v>
      </c>
      <c r="H1192" t="s">
        <v>85</v>
      </c>
      <c r="I1192" t="s">
        <v>86</v>
      </c>
      <c r="J1192">
        <v>0.5</v>
      </c>
      <c r="L1192" t="s">
        <v>62</v>
      </c>
      <c r="M1192" t="s">
        <v>63</v>
      </c>
      <c r="N1192">
        <v>3</v>
      </c>
      <c r="O1192">
        <v>124</v>
      </c>
      <c r="P1192" s="4">
        <v>9.75</v>
      </c>
      <c r="Q1192" s="42">
        <v>106.4817</v>
      </c>
      <c r="R1192">
        <f t="shared" si="107"/>
        <v>10.074999999999999</v>
      </c>
      <c r="S1192">
        <f t="shared" si="108"/>
        <v>1072.8031275000001</v>
      </c>
      <c r="T1192">
        <v>0</v>
      </c>
      <c r="U1192">
        <f t="shared" si="109"/>
        <v>1072.8031275000001</v>
      </c>
      <c r="V1192">
        <f t="shared" si="110"/>
        <v>1072803.1275000002</v>
      </c>
      <c r="W1192">
        <f t="shared" si="111"/>
        <v>89400.26062500001</v>
      </c>
      <c r="X1192" t="s">
        <v>50</v>
      </c>
      <c r="Y1192" t="s">
        <v>89</v>
      </c>
      <c r="Z1192">
        <v>3093</v>
      </c>
      <c r="AA1192">
        <v>3094</v>
      </c>
      <c r="AB1192" t="s">
        <v>40</v>
      </c>
      <c r="AC1192" t="s">
        <v>40</v>
      </c>
      <c r="AD1192" t="s">
        <v>40</v>
      </c>
      <c r="AE1192" t="s">
        <v>40</v>
      </c>
      <c r="AF1192">
        <v>101</v>
      </c>
      <c r="AH1192">
        <v>2022</v>
      </c>
      <c r="AK1192">
        <v>106.59693486499999</v>
      </c>
    </row>
    <row r="1193" spans="1:37" x14ac:dyDescent="0.25">
      <c r="A1193" t="s">
        <v>59</v>
      </c>
      <c r="B1193" t="s">
        <v>37</v>
      </c>
      <c r="C1193" t="s">
        <v>38</v>
      </c>
      <c r="D1193" t="s">
        <v>39</v>
      </c>
      <c r="E1193" t="s">
        <v>60</v>
      </c>
      <c r="F1193" t="s">
        <v>84</v>
      </c>
      <c r="G1193" t="s">
        <v>61</v>
      </c>
      <c r="H1193" t="s">
        <v>85</v>
      </c>
      <c r="I1193" t="s">
        <v>86</v>
      </c>
      <c r="J1193">
        <v>1</v>
      </c>
      <c r="L1193" t="s">
        <v>62</v>
      </c>
      <c r="M1193" t="s">
        <v>63</v>
      </c>
      <c r="N1193">
        <v>3</v>
      </c>
      <c r="O1193">
        <v>124</v>
      </c>
      <c r="P1193" s="4">
        <v>0.6</v>
      </c>
      <c r="Q1193" s="42">
        <v>106.4817</v>
      </c>
      <c r="R1193">
        <f t="shared" si="107"/>
        <v>1.2399999999999998</v>
      </c>
      <c r="S1193">
        <f t="shared" si="108"/>
        <v>132.03730799999997</v>
      </c>
      <c r="T1193">
        <v>0</v>
      </c>
      <c r="U1193">
        <f t="shared" si="109"/>
        <v>132.03730799999997</v>
      </c>
      <c r="V1193">
        <f t="shared" si="110"/>
        <v>132037.30799999996</v>
      </c>
      <c r="W1193">
        <f t="shared" si="111"/>
        <v>11003.108999999997</v>
      </c>
      <c r="X1193" t="s">
        <v>50</v>
      </c>
      <c r="Y1193" t="s">
        <v>64</v>
      </c>
      <c r="Z1193">
        <v>3093</v>
      </c>
      <c r="AA1193">
        <v>3094</v>
      </c>
      <c r="AB1193" t="s">
        <v>40</v>
      </c>
      <c r="AC1193" t="s">
        <v>40</v>
      </c>
      <c r="AD1193" t="s">
        <v>40</v>
      </c>
      <c r="AE1193" t="s">
        <v>40</v>
      </c>
      <c r="AF1193">
        <v>101</v>
      </c>
      <c r="AH1193">
        <v>2022</v>
      </c>
      <c r="AI1193" t="s">
        <v>65</v>
      </c>
      <c r="AK1193">
        <v>106.59693486499999</v>
      </c>
    </row>
    <row r="1194" spans="1:37" x14ac:dyDescent="0.25">
      <c r="A1194" t="s">
        <v>59</v>
      </c>
      <c r="B1194" t="s">
        <v>37</v>
      </c>
      <c r="C1194" t="s">
        <v>38</v>
      </c>
      <c r="D1194" t="s">
        <v>39</v>
      </c>
      <c r="E1194" t="s">
        <v>60</v>
      </c>
      <c r="F1194" t="s">
        <v>84</v>
      </c>
      <c r="G1194" t="s">
        <v>51</v>
      </c>
      <c r="H1194" t="s">
        <v>85</v>
      </c>
      <c r="I1194" t="s">
        <v>86</v>
      </c>
      <c r="J1194">
        <v>1</v>
      </c>
      <c r="L1194" t="s">
        <v>62</v>
      </c>
      <c r="M1194" t="s">
        <v>63</v>
      </c>
      <c r="N1194">
        <v>3</v>
      </c>
      <c r="O1194">
        <v>124</v>
      </c>
      <c r="P1194" s="4">
        <v>0.45</v>
      </c>
      <c r="Q1194" s="42">
        <v>106.4817</v>
      </c>
      <c r="R1194">
        <f t="shared" si="107"/>
        <v>0.93</v>
      </c>
      <c r="S1194">
        <f t="shared" si="108"/>
        <v>99.027981000000011</v>
      </c>
      <c r="T1194">
        <v>0</v>
      </c>
      <c r="U1194">
        <f t="shared" si="109"/>
        <v>99.027981000000011</v>
      </c>
      <c r="V1194">
        <f t="shared" si="110"/>
        <v>99027.981000000014</v>
      </c>
      <c r="W1194">
        <f t="shared" si="111"/>
        <v>8252.3317500000012</v>
      </c>
      <c r="X1194" t="s">
        <v>50</v>
      </c>
      <c r="Y1194" t="s">
        <v>66</v>
      </c>
      <c r="Z1194">
        <v>3093</v>
      </c>
      <c r="AA1194">
        <v>3094</v>
      </c>
      <c r="AB1194" t="s">
        <v>40</v>
      </c>
      <c r="AC1194" t="s">
        <v>40</v>
      </c>
      <c r="AD1194" t="s">
        <v>40</v>
      </c>
      <c r="AE1194" t="s">
        <v>40</v>
      </c>
      <c r="AF1194">
        <v>101</v>
      </c>
      <c r="AH1194">
        <v>2022</v>
      </c>
      <c r="AI1194" t="s">
        <v>73</v>
      </c>
      <c r="AK1194">
        <v>106.59693486499999</v>
      </c>
    </row>
    <row r="1195" spans="1:37" x14ac:dyDescent="0.25">
      <c r="A1195" t="s">
        <v>59</v>
      </c>
      <c r="B1195" t="s">
        <v>37</v>
      </c>
      <c r="C1195" t="s">
        <v>38</v>
      </c>
      <c r="D1195" t="s">
        <v>39</v>
      </c>
      <c r="E1195" t="s">
        <v>60</v>
      </c>
      <c r="F1195" t="s">
        <v>69</v>
      </c>
      <c r="G1195" t="s">
        <v>69</v>
      </c>
      <c r="H1195" t="s">
        <v>90</v>
      </c>
      <c r="I1195" t="s">
        <v>91</v>
      </c>
      <c r="J1195">
        <v>1</v>
      </c>
      <c r="L1195" t="s">
        <v>62</v>
      </c>
      <c r="M1195" t="s">
        <v>63</v>
      </c>
      <c r="N1195">
        <v>4</v>
      </c>
      <c r="O1195">
        <v>122</v>
      </c>
      <c r="P1195" s="4">
        <v>3.3</v>
      </c>
      <c r="Q1195" s="42">
        <v>97.959699999999998</v>
      </c>
      <c r="R1195">
        <f t="shared" si="107"/>
        <v>6.7099999999999991</v>
      </c>
      <c r="S1195">
        <f t="shared" si="108"/>
        <v>657.30958699999985</v>
      </c>
      <c r="T1195">
        <v>0</v>
      </c>
      <c r="U1195">
        <f t="shared" si="109"/>
        <v>657.30958699999985</v>
      </c>
      <c r="V1195">
        <f t="shared" si="110"/>
        <v>657309.58699999982</v>
      </c>
      <c r="W1195">
        <f t="shared" si="111"/>
        <v>54775.798916666652</v>
      </c>
      <c r="X1195" t="s">
        <v>50</v>
      </c>
      <c r="Y1195" t="s">
        <v>70</v>
      </c>
      <c r="Z1195">
        <v>3093</v>
      </c>
      <c r="AA1195">
        <v>3094</v>
      </c>
      <c r="AB1195" t="s">
        <v>40</v>
      </c>
      <c r="AC1195" t="s">
        <v>40</v>
      </c>
      <c r="AD1195" t="s">
        <v>40</v>
      </c>
      <c r="AE1195" t="s">
        <v>40</v>
      </c>
      <c r="AF1195">
        <v>101</v>
      </c>
      <c r="AH1195">
        <v>2022</v>
      </c>
      <c r="AK1195">
        <v>102.552582159</v>
      </c>
    </row>
    <row r="1196" spans="1:37" x14ac:dyDescent="0.25">
      <c r="A1196" t="s">
        <v>59</v>
      </c>
      <c r="B1196" t="s">
        <v>37</v>
      </c>
      <c r="C1196" t="s">
        <v>38</v>
      </c>
      <c r="D1196" t="s">
        <v>39</v>
      </c>
      <c r="E1196" t="s">
        <v>60</v>
      </c>
      <c r="F1196" t="s">
        <v>69</v>
      </c>
      <c r="G1196" t="s">
        <v>92</v>
      </c>
      <c r="H1196" t="s">
        <v>90</v>
      </c>
      <c r="I1196" t="s">
        <v>91</v>
      </c>
      <c r="J1196">
        <v>0.25</v>
      </c>
      <c r="L1196" t="s">
        <v>62</v>
      </c>
      <c r="M1196" t="s">
        <v>63</v>
      </c>
      <c r="N1196">
        <v>4</v>
      </c>
      <c r="O1196">
        <v>122</v>
      </c>
      <c r="P1196" s="4">
        <v>0.9</v>
      </c>
      <c r="Q1196" s="42">
        <v>106.4817</v>
      </c>
      <c r="R1196">
        <f t="shared" si="107"/>
        <v>0.45749999999999996</v>
      </c>
      <c r="S1196">
        <f t="shared" si="108"/>
        <v>48.715377749999995</v>
      </c>
      <c r="T1196">
        <v>0</v>
      </c>
      <c r="U1196">
        <f t="shared" si="109"/>
        <v>48.715377749999995</v>
      </c>
      <c r="V1196">
        <f t="shared" si="110"/>
        <v>48715.377749999992</v>
      </c>
      <c r="W1196">
        <f t="shared" si="111"/>
        <v>4059.6148124999995</v>
      </c>
      <c r="X1196" t="s">
        <v>50</v>
      </c>
      <c r="Y1196" t="s">
        <v>93</v>
      </c>
      <c r="Z1196">
        <v>3093</v>
      </c>
      <c r="AA1196">
        <v>3094</v>
      </c>
      <c r="AB1196" t="s">
        <v>40</v>
      </c>
      <c r="AC1196" t="s">
        <v>40</v>
      </c>
      <c r="AD1196" t="s">
        <v>40</v>
      </c>
      <c r="AE1196" t="s">
        <v>40</v>
      </c>
      <c r="AF1196">
        <v>101</v>
      </c>
      <c r="AH1196">
        <v>2022</v>
      </c>
      <c r="AK1196">
        <v>102.552582159</v>
      </c>
    </row>
    <row r="1197" spans="1:37" x14ac:dyDescent="0.25">
      <c r="A1197" t="s">
        <v>59</v>
      </c>
      <c r="B1197" t="s">
        <v>37</v>
      </c>
      <c r="C1197" t="s">
        <v>38</v>
      </c>
      <c r="D1197" t="s">
        <v>39</v>
      </c>
      <c r="E1197" t="s">
        <v>60</v>
      </c>
      <c r="F1197" t="s">
        <v>69</v>
      </c>
      <c r="G1197" t="s">
        <v>94</v>
      </c>
      <c r="H1197" t="s">
        <v>90</v>
      </c>
      <c r="I1197" t="s">
        <v>91</v>
      </c>
      <c r="J1197">
        <v>0.25</v>
      </c>
      <c r="L1197" t="s">
        <v>62</v>
      </c>
      <c r="M1197" t="s">
        <v>63</v>
      </c>
      <c r="N1197">
        <v>4</v>
      </c>
      <c r="O1197">
        <v>122</v>
      </c>
      <c r="P1197" s="4">
        <v>0.9</v>
      </c>
      <c r="Q1197" s="42">
        <v>106.4817</v>
      </c>
      <c r="R1197">
        <f t="shared" si="107"/>
        <v>0.45749999999999996</v>
      </c>
      <c r="S1197">
        <f t="shared" si="108"/>
        <v>48.715377749999995</v>
      </c>
      <c r="T1197">
        <v>0</v>
      </c>
      <c r="U1197">
        <f t="shared" si="109"/>
        <v>48.715377749999995</v>
      </c>
      <c r="V1197">
        <f t="shared" si="110"/>
        <v>48715.377749999992</v>
      </c>
      <c r="W1197">
        <f t="shared" si="111"/>
        <v>4059.6148124999995</v>
      </c>
      <c r="X1197" t="s">
        <v>50</v>
      </c>
      <c r="Y1197" t="s">
        <v>95</v>
      </c>
      <c r="Z1197">
        <v>3093</v>
      </c>
      <c r="AA1197">
        <v>3094</v>
      </c>
      <c r="AB1197" t="s">
        <v>40</v>
      </c>
      <c r="AC1197" t="s">
        <v>40</v>
      </c>
      <c r="AD1197" t="s">
        <v>40</v>
      </c>
      <c r="AE1197" t="s">
        <v>40</v>
      </c>
      <c r="AF1197">
        <v>101</v>
      </c>
      <c r="AH1197">
        <v>2022</v>
      </c>
      <c r="AK1197">
        <v>102.552582159</v>
      </c>
    </row>
    <row r="1198" spans="1:37" x14ac:dyDescent="0.25">
      <c r="A1198" t="s">
        <v>59</v>
      </c>
      <c r="B1198" t="s">
        <v>37</v>
      </c>
      <c r="C1198" t="s">
        <v>38</v>
      </c>
      <c r="D1198" t="s">
        <v>39</v>
      </c>
      <c r="E1198" t="s">
        <v>60</v>
      </c>
      <c r="F1198" t="s">
        <v>69</v>
      </c>
      <c r="G1198" t="s">
        <v>96</v>
      </c>
      <c r="H1198" t="s">
        <v>90</v>
      </c>
      <c r="I1198" t="s">
        <v>91</v>
      </c>
      <c r="J1198">
        <v>0.25</v>
      </c>
      <c r="L1198" t="s">
        <v>62</v>
      </c>
      <c r="M1198" t="s">
        <v>63</v>
      </c>
      <c r="N1198">
        <v>4</v>
      </c>
      <c r="O1198">
        <v>122</v>
      </c>
      <c r="P1198" s="4">
        <v>0.9</v>
      </c>
      <c r="Q1198" s="42">
        <v>106.4817</v>
      </c>
      <c r="R1198">
        <f t="shared" si="107"/>
        <v>0.45749999999999996</v>
      </c>
      <c r="S1198">
        <f t="shared" si="108"/>
        <v>48.715377749999995</v>
      </c>
      <c r="T1198">
        <v>0</v>
      </c>
      <c r="U1198">
        <f t="shared" si="109"/>
        <v>48.715377749999995</v>
      </c>
      <c r="V1198">
        <f t="shared" si="110"/>
        <v>48715.377749999992</v>
      </c>
      <c r="W1198">
        <f t="shared" si="111"/>
        <v>4059.6148124999995</v>
      </c>
      <c r="X1198" t="s">
        <v>50</v>
      </c>
      <c r="Y1198" t="s">
        <v>97</v>
      </c>
      <c r="Z1198">
        <v>3093</v>
      </c>
      <c r="AA1198">
        <v>3094</v>
      </c>
      <c r="AB1198" t="s">
        <v>40</v>
      </c>
      <c r="AC1198" t="s">
        <v>40</v>
      </c>
      <c r="AD1198" t="s">
        <v>40</v>
      </c>
      <c r="AE1198" t="s">
        <v>40</v>
      </c>
      <c r="AF1198">
        <v>101</v>
      </c>
      <c r="AH1198">
        <v>2022</v>
      </c>
      <c r="AK1198">
        <v>102.552582159</v>
      </c>
    </row>
    <row r="1199" spans="1:37" x14ac:dyDescent="0.25">
      <c r="A1199" t="s">
        <v>59</v>
      </c>
      <c r="B1199" t="s">
        <v>37</v>
      </c>
      <c r="C1199" t="s">
        <v>38</v>
      </c>
      <c r="D1199" t="s">
        <v>39</v>
      </c>
      <c r="E1199" t="s">
        <v>60</v>
      </c>
      <c r="F1199" t="s">
        <v>69</v>
      </c>
      <c r="G1199" t="s">
        <v>98</v>
      </c>
      <c r="H1199" t="s">
        <v>90</v>
      </c>
      <c r="I1199" t="s">
        <v>91</v>
      </c>
      <c r="J1199">
        <v>0.25</v>
      </c>
      <c r="L1199" t="s">
        <v>62</v>
      </c>
      <c r="M1199" t="s">
        <v>63</v>
      </c>
      <c r="N1199">
        <v>4</v>
      </c>
      <c r="O1199">
        <v>122</v>
      </c>
      <c r="P1199" s="4">
        <v>0.9</v>
      </c>
      <c r="Q1199" s="42">
        <v>106.4817</v>
      </c>
      <c r="R1199">
        <f t="shared" si="107"/>
        <v>0.45749999999999996</v>
      </c>
      <c r="S1199">
        <f t="shared" si="108"/>
        <v>48.715377749999995</v>
      </c>
      <c r="T1199">
        <v>0</v>
      </c>
      <c r="U1199">
        <f t="shared" si="109"/>
        <v>48.715377749999995</v>
      </c>
      <c r="V1199">
        <f t="shared" si="110"/>
        <v>48715.377749999992</v>
      </c>
      <c r="W1199">
        <f t="shared" si="111"/>
        <v>4059.6148124999995</v>
      </c>
      <c r="X1199" t="s">
        <v>50</v>
      </c>
      <c r="Y1199" t="s">
        <v>99</v>
      </c>
      <c r="Z1199">
        <v>3093</v>
      </c>
      <c r="AA1199">
        <v>3094</v>
      </c>
      <c r="AB1199" t="s">
        <v>40</v>
      </c>
      <c r="AC1199" t="s">
        <v>40</v>
      </c>
      <c r="AD1199" t="s">
        <v>40</v>
      </c>
      <c r="AE1199" t="s">
        <v>40</v>
      </c>
      <c r="AF1199">
        <v>101</v>
      </c>
      <c r="AH1199">
        <v>2022</v>
      </c>
      <c r="AK1199">
        <v>102.552582159</v>
      </c>
    </row>
    <row r="1200" spans="1:37" x14ac:dyDescent="0.25">
      <c r="A1200" t="s">
        <v>59</v>
      </c>
      <c r="B1200" t="s">
        <v>37</v>
      </c>
      <c r="C1200" t="s">
        <v>38</v>
      </c>
      <c r="D1200" t="s">
        <v>39</v>
      </c>
      <c r="E1200" t="s">
        <v>60</v>
      </c>
      <c r="F1200" t="s">
        <v>69</v>
      </c>
      <c r="G1200" t="s">
        <v>51</v>
      </c>
      <c r="H1200" t="s">
        <v>90</v>
      </c>
      <c r="I1200" t="s">
        <v>91</v>
      </c>
      <c r="J1200">
        <v>1</v>
      </c>
      <c r="L1200" t="s">
        <v>62</v>
      </c>
      <c r="M1200" t="s">
        <v>63</v>
      </c>
      <c r="N1200">
        <v>4</v>
      </c>
      <c r="O1200">
        <v>122</v>
      </c>
      <c r="P1200" s="4">
        <v>0.15</v>
      </c>
      <c r="Q1200" s="42">
        <v>106.4817</v>
      </c>
      <c r="R1200">
        <f t="shared" si="107"/>
        <v>0.30499999999999999</v>
      </c>
      <c r="S1200">
        <f t="shared" si="108"/>
        <v>32.476918500000004</v>
      </c>
      <c r="T1200">
        <v>0</v>
      </c>
      <c r="U1200">
        <f t="shared" si="109"/>
        <v>32.476918500000004</v>
      </c>
      <c r="V1200">
        <f t="shared" si="110"/>
        <v>32476.918500000003</v>
      </c>
      <c r="W1200">
        <f t="shared" si="111"/>
        <v>2706.4098750000003</v>
      </c>
      <c r="X1200" t="s">
        <v>50</v>
      </c>
      <c r="Y1200" t="s">
        <v>66</v>
      </c>
      <c r="Z1200">
        <v>3093</v>
      </c>
      <c r="AA1200">
        <v>3094</v>
      </c>
      <c r="AB1200" t="s">
        <v>40</v>
      </c>
      <c r="AC1200" t="s">
        <v>40</v>
      </c>
      <c r="AD1200" t="s">
        <v>40</v>
      </c>
      <c r="AE1200" t="s">
        <v>40</v>
      </c>
      <c r="AF1200">
        <v>101</v>
      </c>
      <c r="AH1200">
        <v>2022</v>
      </c>
      <c r="AI1200" t="s">
        <v>73</v>
      </c>
      <c r="AK1200">
        <v>102.552582159</v>
      </c>
    </row>
    <row r="1201" spans="1:37" x14ac:dyDescent="0.25">
      <c r="A1201" t="s">
        <v>59</v>
      </c>
      <c r="B1201" t="s">
        <v>37</v>
      </c>
      <c r="C1201" t="s">
        <v>38</v>
      </c>
      <c r="D1201" t="s">
        <v>39</v>
      </c>
      <c r="E1201" t="s">
        <v>60</v>
      </c>
      <c r="F1201" t="s">
        <v>69</v>
      </c>
      <c r="G1201" t="s">
        <v>61</v>
      </c>
      <c r="H1201" t="s">
        <v>90</v>
      </c>
      <c r="I1201" t="s">
        <v>91</v>
      </c>
      <c r="J1201">
        <v>1</v>
      </c>
      <c r="L1201" t="s">
        <v>62</v>
      </c>
      <c r="M1201" t="s">
        <v>63</v>
      </c>
      <c r="N1201">
        <v>4</v>
      </c>
      <c r="O1201">
        <v>122</v>
      </c>
      <c r="P1201" s="4">
        <v>0.15</v>
      </c>
      <c r="Q1201" s="42">
        <v>106.4817</v>
      </c>
      <c r="R1201">
        <f t="shared" si="107"/>
        <v>0.30499999999999999</v>
      </c>
      <c r="S1201">
        <f t="shared" si="108"/>
        <v>32.476918500000004</v>
      </c>
      <c r="T1201">
        <v>0</v>
      </c>
      <c r="U1201">
        <f t="shared" si="109"/>
        <v>32.476918500000004</v>
      </c>
      <c r="V1201">
        <f t="shared" si="110"/>
        <v>32476.918500000003</v>
      </c>
      <c r="W1201">
        <f t="shared" si="111"/>
        <v>2706.4098750000003</v>
      </c>
      <c r="X1201" t="s">
        <v>50</v>
      </c>
      <c r="Y1201" t="s">
        <v>64</v>
      </c>
      <c r="Z1201">
        <v>3093</v>
      </c>
      <c r="AA1201">
        <v>3094</v>
      </c>
      <c r="AB1201" t="s">
        <v>40</v>
      </c>
      <c r="AC1201" t="s">
        <v>40</v>
      </c>
      <c r="AD1201" t="s">
        <v>40</v>
      </c>
      <c r="AE1201" t="s">
        <v>40</v>
      </c>
      <c r="AF1201">
        <v>101</v>
      </c>
      <c r="AH1201">
        <v>2022</v>
      </c>
      <c r="AI1201" t="s">
        <v>65</v>
      </c>
      <c r="AK1201">
        <v>102.552582159</v>
      </c>
    </row>
    <row r="1202" spans="1:37" x14ac:dyDescent="0.25">
      <c r="A1202" t="s">
        <v>59</v>
      </c>
      <c r="B1202" t="s">
        <v>37</v>
      </c>
      <c r="C1202" t="s">
        <v>38</v>
      </c>
      <c r="D1202" t="s">
        <v>39</v>
      </c>
      <c r="E1202" t="s">
        <v>60</v>
      </c>
      <c r="F1202" t="s">
        <v>92</v>
      </c>
      <c r="G1202" t="s">
        <v>61</v>
      </c>
      <c r="H1202" t="s">
        <v>100</v>
      </c>
      <c r="I1202" t="s">
        <v>101</v>
      </c>
      <c r="J1202">
        <v>0.25</v>
      </c>
      <c r="L1202" t="s">
        <v>62</v>
      </c>
      <c r="M1202" t="s">
        <v>63</v>
      </c>
      <c r="N1202">
        <v>4</v>
      </c>
      <c r="O1202">
        <v>122</v>
      </c>
      <c r="P1202" s="4">
        <v>1.05</v>
      </c>
      <c r="Q1202" s="42">
        <v>106.4817</v>
      </c>
      <c r="R1202">
        <f t="shared" si="107"/>
        <v>0.53374999999999995</v>
      </c>
      <c r="S1202">
        <f t="shared" si="108"/>
        <v>56.834607374999997</v>
      </c>
      <c r="T1202">
        <v>0</v>
      </c>
      <c r="U1202">
        <f t="shared" si="109"/>
        <v>56.834607374999997</v>
      </c>
      <c r="V1202">
        <f t="shared" si="110"/>
        <v>56834.607375</v>
      </c>
      <c r="W1202">
        <f t="shared" si="111"/>
        <v>4736.2172812500003</v>
      </c>
      <c r="X1202" t="s">
        <v>50</v>
      </c>
      <c r="Y1202" t="s">
        <v>64</v>
      </c>
      <c r="Z1202">
        <v>3093</v>
      </c>
      <c r="AA1202">
        <v>3094</v>
      </c>
      <c r="AB1202" t="s">
        <v>40</v>
      </c>
      <c r="AC1202" t="s">
        <v>40</v>
      </c>
      <c r="AD1202" t="s">
        <v>40</v>
      </c>
      <c r="AE1202" t="s">
        <v>40</v>
      </c>
      <c r="AF1202">
        <v>101</v>
      </c>
      <c r="AH1202">
        <v>2022</v>
      </c>
      <c r="AI1202" t="s">
        <v>102</v>
      </c>
      <c r="AK1202">
        <v>103.02</v>
      </c>
    </row>
    <row r="1203" spans="1:37" x14ac:dyDescent="0.25">
      <c r="A1203" t="s">
        <v>59</v>
      </c>
      <c r="B1203" t="s">
        <v>37</v>
      </c>
      <c r="C1203" t="s">
        <v>38</v>
      </c>
      <c r="D1203" t="s">
        <v>39</v>
      </c>
      <c r="E1203" t="s">
        <v>60</v>
      </c>
      <c r="F1203" t="s">
        <v>92</v>
      </c>
      <c r="G1203" t="s">
        <v>103</v>
      </c>
      <c r="H1203" t="s">
        <v>100</v>
      </c>
      <c r="I1203" t="s">
        <v>101</v>
      </c>
      <c r="J1203">
        <v>0.25</v>
      </c>
      <c r="L1203" t="s">
        <v>62</v>
      </c>
      <c r="M1203" t="s">
        <v>63</v>
      </c>
      <c r="N1203">
        <v>4</v>
      </c>
      <c r="O1203">
        <v>122</v>
      </c>
      <c r="P1203" s="4">
        <v>3.6</v>
      </c>
      <c r="Q1203" s="42">
        <v>106.4817</v>
      </c>
      <c r="R1203">
        <f t="shared" si="107"/>
        <v>1.8299999999999998</v>
      </c>
      <c r="S1203">
        <f t="shared" si="108"/>
        <v>194.86151099999998</v>
      </c>
      <c r="T1203">
        <v>0</v>
      </c>
      <c r="U1203">
        <f t="shared" si="109"/>
        <v>194.86151099999998</v>
      </c>
      <c r="V1203">
        <f t="shared" si="110"/>
        <v>194861.51099999997</v>
      </c>
      <c r="W1203">
        <f t="shared" si="111"/>
        <v>16238.459249999998</v>
      </c>
      <c r="X1203" t="s">
        <v>50</v>
      </c>
      <c r="Y1203" t="s">
        <v>104</v>
      </c>
      <c r="Z1203">
        <v>3093</v>
      </c>
      <c r="AA1203">
        <v>3094</v>
      </c>
      <c r="AB1203" t="s">
        <v>40</v>
      </c>
      <c r="AC1203" t="s">
        <v>40</v>
      </c>
      <c r="AD1203" t="s">
        <v>40</v>
      </c>
      <c r="AE1203" t="s">
        <v>40</v>
      </c>
      <c r="AF1203">
        <v>101</v>
      </c>
      <c r="AH1203">
        <v>2022</v>
      </c>
      <c r="AK1203">
        <v>103.02</v>
      </c>
    </row>
    <row r="1204" spans="1:37" x14ac:dyDescent="0.25">
      <c r="A1204" t="s">
        <v>59</v>
      </c>
      <c r="B1204" t="s">
        <v>37</v>
      </c>
      <c r="C1204" t="s">
        <v>38</v>
      </c>
      <c r="D1204" t="s">
        <v>39</v>
      </c>
      <c r="E1204" t="s">
        <v>60</v>
      </c>
      <c r="F1204" t="s">
        <v>92</v>
      </c>
      <c r="G1204" t="s">
        <v>69</v>
      </c>
      <c r="H1204" t="s">
        <v>100</v>
      </c>
      <c r="I1204" t="s">
        <v>101</v>
      </c>
      <c r="J1204">
        <v>1</v>
      </c>
      <c r="L1204" t="s">
        <v>62</v>
      </c>
      <c r="M1204" t="s">
        <v>63</v>
      </c>
      <c r="N1204">
        <v>4</v>
      </c>
      <c r="O1204">
        <v>122</v>
      </c>
      <c r="P1204" s="4">
        <v>6</v>
      </c>
      <c r="Q1204" s="42">
        <v>97.959699999999998</v>
      </c>
      <c r="R1204">
        <f t="shared" si="107"/>
        <v>12.2</v>
      </c>
      <c r="S1204">
        <f t="shared" si="108"/>
        <v>1195.10834</v>
      </c>
      <c r="T1204">
        <v>0</v>
      </c>
      <c r="U1204">
        <f t="shared" si="109"/>
        <v>1195.10834</v>
      </c>
      <c r="V1204">
        <f t="shared" si="110"/>
        <v>1195108.3400000001</v>
      </c>
      <c r="W1204">
        <f t="shared" si="111"/>
        <v>99592.361666666679</v>
      </c>
      <c r="X1204" t="s">
        <v>50</v>
      </c>
      <c r="Y1204" t="s">
        <v>70</v>
      </c>
      <c r="Z1204">
        <v>3093</v>
      </c>
      <c r="AA1204">
        <v>3094</v>
      </c>
      <c r="AB1204" t="s">
        <v>40</v>
      </c>
      <c r="AC1204" t="s">
        <v>40</v>
      </c>
      <c r="AD1204" t="s">
        <v>40</v>
      </c>
      <c r="AE1204" t="s">
        <v>40</v>
      </c>
      <c r="AF1204">
        <v>101</v>
      </c>
      <c r="AH1204">
        <v>2022</v>
      </c>
      <c r="AK1204">
        <v>104.277464788</v>
      </c>
    </row>
    <row r="1205" spans="1:37" x14ac:dyDescent="0.25">
      <c r="A1205" t="s">
        <v>59</v>
      </c>
      <c r="B1205" t="s">
        <v>37</v>
      </c>
      <c r="C1205" t="s">
        <v>38</v>
      </c>
      <c r="D1205" t="s">
        <v>39</v>
      </c>
      <c r="E1205" t="s">
        <v>60</v>
      </c>
      <c r="F1205" t="s">
        <v>92</v>
      </c>
      <c r="G1205" t="s">
        <v>92</v>
      </c>
      <c r="H1205" t="s">
        <v>100</v>
      </c>
      <c r="I1205" t="s">
        <v>101</v>
      </c>
      <c r="J1205">
        <v>0.25</v>
      </c>
      <c r="L1205" t="s">
        <v>62</v>
      </c>
      <c r="M1205" t="s">
        <v>63</v>
      </c>
      <c r="N1205">
        <v>4</v>
      </c>
      <c r="O1205">
        <v>122</v>
      </c>
      <c r="P1205" s="4">
        <v>11.55</v>
      </c>
      <c r="Q1205" s="42">
        <v>106.4817</v>
      </c>
      <c r="R1205">
        <f t="shared" si="107"/>
        <v>5.8712500000000007</v>
      </c>
      <c r="S1205">
        <f t="shared" si="108"/>
        <v>625.18068112500009</v>
      </c>
      <c r="T1205">
        <v>0</v>
      </c>
      <c r="U1205">
        <f t="shared" si="109"/>
        <v>625.18068112500009</v>
      </c>
      <c r="V1205">
        <f t="shared" si="110"/>
        <v>625180.68112500012</v>
      </c>
      <c r="W1205">
        <f t="shared" si="111"/>
        <v>52098.390093750008</v>
      </c>
      <c r="X1205" t="s">
        <v>50</v>
      </c>
      <c r="Y1205" t="s">
        <v>93</v>
      </c>
      <c r="Z1205">
        <v>3093</v>
      </c>
      <c r="AA1205">
        <v>3094</v>
      </c>
      <c r="AB1205" t="s">
        <v>40</v>
      </c>
      <c r="AC1205" t="s">
        <v>40</v>
      </c>
      <c r="AD1205" t="s">
        <v>40</v>
      </c>
      <c r="AE1205" t="s">
        <v>40</v>
      </c>
      <c r="AF1205">
        <v>101</v>
      </c>
      <c r="AH1205">
        <v>2022</v>
      </c>
      <c r="AK1205">
        <v>104.277464788</v>
      </c>
    </row>
    <row r="1206" spans="1:37" x14ac:dyDescent="0.25">
      <c r="A1206" t="s">
        <v>59</v>
      </c>
      <c r="B1206" t="s">
        <v>37</v>
      </c>
      <c r="C1206" t="s">
        <v>38</v>
      </c>
      <c r="D1206" t="s">
        <v>39</v>
      </c>
      <c r="E1206" t="s">
        <v>60</v>
      </c>
      <c r="F1206" t="s">
        <v>92</v>
      </c>
      <c r="G1206" t="s">
        <v>94</v>
      </c>
      <c r="H1206" t="s">
        <v>100</v>
      </c>
      <c r="I1206" t="s">
        <v>101</v>
      </c>
      <c r="J1206">
        <v>0.25</v>
      </c>
      <c r="L1206" t="s">
        <v>62</v>
      </c>
      <c r="M1206" t="s">
        <v>63</v>
      </c>
      <c r="N1206">
        <v>4</v>
      </c>
      <c r="O1206">
        <v>122</v>
      </c>
      <c r="P1206" s="4">
        <v>7.95</v>
      </c>
      <c r="Q1206" s="42">
        <v>106.4817</v>
      </c>
      <c r="R1206">
        <f t="shared" si="107"/>
        <v>4.0412499999999998</v>
      </c>
      <c r="S1206">
        <f t="shared" si="108"/>
        <v>430.31917012499997</v>
      </c>
      <c r="T1206">
        <v>0</v>
      </c>
      <c r="U1206">
        <f t="shared" si="109"/>
        <v>430.31917012499997</v>
      </c>
      <c r="V1206">
        <f t="shared" si="110"/>
        <v>430319.17012499995</v>
      </c>
      <c r="W1206">
        <f t="shared" si="111"/>
        <v>35859.930843749993</v>
      </c>
      <c r="X1206" t="s">
        <v>50</v>
      </c>
      <c r="Y1206" t="s">
        <v>95</v>
      </c>
      <c r="Z1206">
        <v>3093</v>
      </c>
      <c r="AA1206">
        <v>3094</v>
      </c>
      <c r="AB1206" t="s">
        <v>40</v>
      </c>
      <c r="AC1206" t="s">
        <v>40</v>
      </c>
      <c r="AD1206" t="s">
        <v>40</v>
      </c>
      <c r="AE1206" t="s">
        <v>40</v>
      </c>
      <c r="AF1206">
        <v>101</v>
      </c>
      <c r="AH1206">
        <v>2022</v>
      </c>
      <c r="AK1206">
        <v>104.277464788</v>
      </c>
    </row>
    <row r="1207" spans="1:37" x14ac:dyDescent="0.25">
      <c r="A1207" t="s">
        <v>59</v>
      </c>
      <c r="B1207" t="s">
        <v>37</v>
      </c>
      <c r="C1207" t="s">
        <v>38</v>
      </c>
      <c r="D1207" t="s">
        <v>39</v>
      </c>
      <c r="E1207" t="s">
        <v>60</v>
      </c>
      <c r="F1207" t="s">
        <v>92</v>
      </c>
      <c r="G1207" t="s">
        <v>96</v>
      </c>
      <c r="H1207" t="s">
        <v>100</v>
      </c>
      <c r="I1207" t="s">
        <v>101</v>
      </c>
      <c r="J1207">
        <v>0.25</v>
      </c>
      <c r="L1207" t="s">
        <v>62</v>
      </c>
      <c r="M1207" t="s">
        <v>63</v>
      </c>
      <c r="N1207">
        <v>4</v>
      </c>
      <c r="O1207">
        <v>122</v>
      </c>
      <c r="P1207" s="4">
        <v>7.95</v>
      </c>
      <c r="Q1207" s="42">
        <v>106.4817</v>
      </c>
      <c r="R1207">
        <f t="shared" si="107"/>
        <v>4.0412499999999998</v>
      </c>
      <c r="S1207">
        <f t="shared" si="108"/>
        <v>430.31917012499997</v>
      </c>
      <c r="T1207">
        <v>0</v>
      </c>
      <c r="U1207">
        <f t="shared" si="109"/>
        <v>430.31917012499997</v>
      </c>
      <c r="V1207">
        <f t="shared" si="110"/>
        <v>430319.17012499995</v>
      </c>
      <c r="W1207">
        <f t="shared" si="111"/>
        <v>35859.930843749993</v>
      </c>
      <c r="X1207" t="s">
        <v>50</v>
      </c>
      <c r="Y1207" t="s">
        <v>97</v>
      </c>
      <c r="Z1207">
        <v>3093</v>
      </c>
      <c r="AA1207">
        <v>3094</v>
      </c>
      <c r="AB1207" t="s">
        <v>40</v>
      </c>
      <c r="AC1207" t="s">
        <v>40</v>
      </c>
      <c r="AD1207" t="s">
        <v>40</v>
      </c>
      <c r="AE1207" t="s">
        <v>40</v>
      </c>
      <c r="AF1207">
        <v>101</v>
      </c>
      <c r="AH1207">
        <v>2022</v>
      </c>
      <c r="AK1207">
        <v>104.277464788</v>
      </c>
    </row>
    <row r="1208" spans="1:37" x14ac:dyDescent="0.25">
      <c r="A1208" t="s">
        <v>59</v>
      </c>
      <c r="B1208" t="s">
        <v>37</v>
      </c>
      <c r="C1208" t="s">
        <v>38</v>
      </c>
      <c r="D1208" t="s">
        <v>39</v>
      </c>
      <c r="E1208" t="s">
        <v>60</v>
      </c>
      <c r="F1208" t="s">
        <v>92</v>
      </c>
      <c r="G1208" t="s">
        <v>98</v>
      </c>
      <c r="H1208" t="s">
        <v>100</v>
      </c>
      <c r="I1208" t="s">
        <v>101</v>
      </c>
      <c r="J1208">
        <v>0.25</v>
      </c>
      <c r="L1208" t="s">
        <v>62</v>
      </c>
      <c r="M1208" t="s">
        <v>63</v>
      </c>
      <c r="N1208">
        <v>4</v>
      </c>
      <c r="O1208">
        <v>122</v>
      </c>
      <c r="P1208" s="4">
        <v>10.199999999999999</v>
      </c>
      <c r="Q1208" s="42">
        <v>106.4817</v>
      </c>
      <c r="R1208">
        <f t="shared" si="107"/>
        <v>5.1849999999999996</v>
      </c>
      <c r="S1208">
        <f t="shared" si="108"/>
        <v>552.10761449999995</v>
      </c>
      <c r="T1208">
        <v>0</v>
      </c>
      <c r="U1208">
        <f t="shared" si="109"/>
        <v>552.10761449999995</v>
      </c>
      <c r="V1208">
        <f t="shared" si="110"/>
        <v>552107.61449999991</v>
      </c>
      <c r="W1208">
        <f t="shared" si="111"/>
        <v>46008.967874999995</v>
      </c>
      <c r="X1208" t="s">
        <v>50</v>
      </c>
      <c r="Y1208" t="s">
        <v>99</v>
      </c>
      <c r="Z1208">
        <v>3093</v>
      </c>
      <c r="AA1208">
        <v>3094</v>
      </c>
      <c r="AB1208" t="s">
        <v>40</v>
      </c>
      <c r="AC1208" t="s">
        <v>40</v>
      </c>
      <c r="AD1208" t="s">
        <v>40</v>
      </c>
      <c r="AE1208" t="s">
        <v>40</v>
      </c>
      <c r="AF1208">
        <v>101</v>
      </c>
      <c r="AH1208">
        <v>2022</v>
      </c>
      <c r="AK1208">
        <v>104.277464788</v>
      </c>
    </row>
    <row r="1209" spans="1:37" x14ac:dyDescent="0.25">
      <c r="A1209" t="s">
        <v>59</v>
      </c>
      <c r="B1209" t="s">
        <v>37</v>
      </c>
      <c r="C1209" t="s">
        <v>38</v>
      </c>
      <c r="D1209" t="s">
        <v>39</v>
      </c>
      <c r="E1209" t="s">
        <v>60</v>
      </c>
      <c r="F1209" t="s">
        <v>92</v>
      </c>
      <c r="G1209" t="s">
        <v>87</v>
      </c>
      <c r="H1209" t="s">
        <v>100</v>
      </c>
      <c r="I1209" t="s">
        <v>101</v>
      </c>
      <c r="J1209">
        <v>0.25</v>
      </c>
      <c r="L1209" t="s">
        <v>62</v>
      </c>
      <c r="M1209" t="s">
        <v>63</v>
      </c>
      <c r="N1209">
        <v>4</v>
      </c>
      <c r="O1209">
        <v>122</v>
      </c>
      <c r="P1209" s="4">
        <v>1.2</v>
      </c>
      <c r="Q1209" s="42">
        <v>106.4817</v>
      </c>
      <c r="R1209">
        <f t="shared" si="107"/>
        <v>0.61</v>
      </c>
      <c r="S1209">
        <f t="shared" si="108"/>
        <v>64.953837000000007</v>
      </c>
      <c r="T1209">
        <v>0</v>
      </c>
      <c r="U1209">
        <f t="shared" si="109"/>
        <v>64.953837000000007</v>
      </c>
      <c r="V1209">
        <f t="shared" si="110"/>
        <v>64953.837000000007</v>
      </c>
      <c r="W1209">
        <f t="shared" si="111"/>
        <v>5412.8197500000006</v>
      </c>
      <c r="X1209" t="s">
        <v>50</v>
      </c>
      <c r="Y1209" t="s">
        <v>88</v>
      </c>
      <c r="Z1209">
        <v>3093</v>
      </c>
      <c r="AA1209">
        <v>3094</v>
      </c>
      <c r="AB1209" t="s">
        <v>40</v>
      </c>
      <c r="AC1209" t="s">
        <v>40</v>
      </c>
      <c r="AD1209" t="s">
        <v>40</v>
      </c>
      <c r="AE1209" t="s">
        <v>40</v>
      </c>
      <c r="AF1209">
        <v>101</v>
      </c>
      <c r="AH1209">
        <v>2022</v>
      </c>
      <c r="AK1209">
        <v>104.277464788</v>
      </c>
    </row>
    <row r="1210" spans="1:37" x14ac:dyDescent="0.25">
      <c r="A1210" t="s">
        <v>59</v>
      </c>
      <c r="B1210" t="s">
        <v>37</v>
      </c>
      <c r="C1210" t="s">
        <v>38</v>
      </c>
      <c r="D1210" t="s">
        <v>39</v>
      </c>
      <c r="E1210" t="s">
        <v>60</v>
      </c>
      <c r="F1210" t="s">
        <v>92</v>
      </c>
      <c r="G1210" t="s">
        <v>87</v>
      </c>
      <c r="H1210" t="s">
        <v>100</v>
      </c>
      <c r="I1210" t="s">
        <v>101</v>
      </c>
      <c r="J1210">
        <v>0.5</v>
      </c>
      <c r="L1210" t="s">
        <v>62</v>
      </c>
      <c r="M1210" t="s">
        <v>63</v>
      </c>
      <c r="N1210">
        <v>4</v>
      </c>
      <c r="O1210">
        <v>122</v>
      </c>
      <c r="P1210" s="4">
        <v>2.5499999999999998</v>
      </c>
      <c r="Q1210" s="42">
        <v>106.4817</v>
      </c>
      <c r="R1210">
        <f t="shared" si="107"/>
        <v>2.5924999999999998</v>
      </c>
      <c r="S1210">
        <f t="shared" si="108"/>
        <v>276.05380724999998</v>
      </c>
      <c r="T1210">
        <v>0</v>
      </c>
      <c r="U1210">
        <f t="shared" si="109"/>
        <v>276.05380724999998</v>
      </c>
      <c r="V1210">
        <f t="shared" si="110"/>
        <v>276053.80724999995</v>
      </c>
      <c r="W1210">
        <f t="shared" si="111"/>
        <v>23004.483937499997</v>
      </c>
      <c r="X1210" t="s">
        <v>50</v>
      </c>
      <c r="Y1210" t="s">
        <v>88</v>
      </c>
      <c r="Z1210">
        <v>3093</v>
      </c>
      <c r="AA1210">
        <v>3094</v>
      </c>
      <c r="AB1210" t="s">
        <v>40</v>
      </c>
      <c r="AC1210" t="s">
        <v>40</v>
      </c>
      <c r="AD1210" t="s">
        <v>40</v>
      </c>
      <c r="AE1210" t="s">
        <v>40</v>
      </c>
      <c r="AF1210">
        <v>101</v>
      </c>
      <c r="AH1210">
        <v>2022</v>
      </c>
      <c r="AK1210">
        <v>104.277464788</v>
      </c>
    </row>
    <row r="1211" spans="1:37" x14ac:dyDescent="0.25">
      <c r="A1211" t="s">
        <v>59</v>
      </c>
      <c r="B1211" t="s">
        <v>37</v>
      </c>
      <c r="C1211" t="s">
        <v>38</v>
      </c>
      <c r="D1211" t="s">
        <v>39</v>
      </c>
      <c r="E1211" t="s">
        <v>60</v>
      </c>
      <c r="F1211" t="s">
        <v>92</v>
      </c>
      <c r="G1211" t="s">
        <v>96</v>
      </c>
      <c r="H1211" t="s">
        <v>100</v>
      </c>
      <c r="I1211" t="s">
        <v>101</v>
      </c>
      <c r="J1211">
        <v>0.5</v>
      </c>
      <c r="L1211" t="s">
        <v>62</v>
      </c>
      <c r="M1211" t="s">
        <v>63</v>
      </c>
      <c r="N1211">
        <v>4</v>
      </c>
      <c r="O1211">
        <v>122</v>
      </c>
      <c r="P1211" s="4">
        <v>0.15</v>
      </c>
      <c r="Q1211" s="42">
        <v>106.4817</v>
      </c>
      <c r="R1211">
        <f t="shared" si="107"/>
        <v>0.1525</v>
      </c>
      <c r="S1211">
        <f t="shared" si="108"/>
        <v>16.238459250000002</v>
      </c>
      <c r="T1211">
        <v>0</v>
      </c>
      <c r="U1211">
        <f t="shared" si="109"/>
        <v>16.238459250000002</v>
      </c>
      <c r="V1211">
        <f t="shared" si="110"/>
        <v>16238.459250000002</v>
      </c>
      <c r="W1211">
        <f t="shared" si="111"/>
        <v>1353.2049375000001</v>
      </c>
      <c r="X1211" t="s">
        <v>50</v>
      </c>
      <c r="Y1211" t="s">
        <v>97</v>
      </c>
      <c r="Z1211">
        <v>3093</v>
      </c>
      <c r="AA1211">
        <v>3094</v>
      </c>
      <c r="AB1211" t="s">
        <v>40</v>
      </c>
      <c r="AC1211" t="s">
        <v>40</v>
      </c>
      <c r="AD1211" t="s">
        <v>40</v>
      </c>
      <c r="AE1211" t="s">
        <v>40</v>
      </c>
      <c r="AF1211">
        <v>101</v>
      </c>
      <c r="AH1211">
        <v>2022</v>
      </c>
      <c r="AK1211">
        <v>104.277464788</v>
      </c>
    </row>
    <row r="1212" spans="1:37" x14ac:dyDescent="0.25">
      <c r="A1212" t="s">
        <v>59</v>
      </c>
      <c r="B1212" t="s">
        <v>37</v>
      </c>
      <c r="C1212" t="s">
        <v>38</v>
      </c>
      <c r="D1212" t="s">
        <v>39</v>
      </c>
      <c r="E1212" t="s">
        <v>60</v>
      </c>
      <c r="F1212" t="s">
        <v>92</v>
      </c>
      <c r="G1212" t="s">
        <v>78</v>
      </c>
      <c r="H1212" t="s">
        <v>100</v>
      </c>
      <c r="I1212" t="s">
        <v>101</v>
      </c>
      <c r="J1212">
        <v>0.5</v>
      </c>
      <c r="L1212" t="s">
        <v>62</v>
      </c>
      <c r="M1212" t="s">
        <v>63</v>
      </c>
      <c r="N1212">
        <v>4</v>
      </c>
      <c r="O1212">
        <v>122</v>
      </c>
      <c r="P1212" s="4">
        <v>1.05</v>
      </c>
      <c r="Q1212" s="42">
        <v>97.959699999999998</v>
      </c>
      <c r="R1212">
        <f t="shared" si="107"/>
        <v>1.0674999999999999</v>
      </c>
      <c r="S1212">
        <f t="shared" si="108"/>
        <v>104.57197974999998</v>
      </c>
      <c r="T1212">
        <v>0</v>
      </c>
      <c r="U1212">
        <f t="shared" si="109"/>
        <v>104.57197974999998</v>
      </c>
      <c r="V1212">
        <f t="shared" si="110"/>
        <v>104571.97974999998</v>
      </c>
      <c r="W1212">
        <f t="shared" si="111"/>
        <v>8714.331645833332</v>
      </c>
      <c r="X1212" t="s">
        <v>50</v>
      </c>
      <c r="Y1212" t="s">
        <v>79</v>
      </c>
      <c r="Z1212">
        <v>3093</v>
      </c>
      <c r="AA1212">
        <v>3094</v>
      </c>
      <c r="AB1212" t="s">
        <v>40</v>
      </c>
      <c r="AC1212" t="s">
        <v>40</v>
      </c>
      <c r="AD1212" t="s">
        <v>40</v>
      </c>
      <c r="AE1212" t="s">
        <v>40</v>
      </c>
      <c r="AF1212">
        <v>101</v>
      </c>
      <c r="AH1212">
        <v>2022</v>
      </c>
      <c r="AK1212">
        <v>104.277464788</v>
      </c>
    </row>
    <row r="1213" spans="1:37" x14ac:dyDescent="0.25">
      <c r="A1213" t="s">
        <v>59</v>
      </c>
      <c r="B1213" t="s">
        <v>37</v>
      </c>
      <c r="C1213" t="s">
        <v>38</v>
      </c>
      <c r="D1213" t="s">
        <v>39</v>
      </c>
      <c r="E1213" t="s">
        <v>60</v>
      </c>
      <c r="F1213" t="s">
        <v>92</v>
      </c>
      <c r="G1213" t="s">
        <v>78</v>
      </c>
      <c r="H1213" t="s">
        <v>100</v>
      </c>
      <c r="I1213" t="s">
        <v>101</v>
      </c>
      <c r="J1213">
        <v>1</v>
      </c>
      <c r="L1213" t="s">
        <v>62</v>
      </c>
      <c r="M1213" t="s">
        <v>63</v>
      </c>
      <c r="N1213">
        <v>4</v>
      </c>
      <c r="O1213">
        <v>122</v>
      </c>
      <c r="P1213" s="4">
        <v>5.4</v>
      </c>
      <c r="Q1213" s="42">
        <v>97.959699999999998</v>
      </c>
      <c r="R1213">
        <f t="shared" si="107"/>
        <v>10.98</v>
      </c>
      <c r="S1213">
        <f t="shared" si="108"/>
        <v>1075.5975060000001</v>
      </c>
      <c r="T1213">
        <v>0</v>
      </c>
      <c r="U1213">
        <f t="shared" si="109"/>
        <v>1075.5975060000001</v>
      </c>
      <c r="V1213">
        <f t="shared" si="110"/>
        <v>1075597.5060000001</v>
      </c>
      <c r="W1213">
        <f t="shared" si="111"/>
        <v>89633.125500000009</v>
      </c>
      <c r="X1213" t="s">
        <v>50</v>
      </c>
      <c r="Y1213" t="s">
        <v>79</v>
      </c>
      <c r="Z1213">
        <v>3093</v>
      </c>
      <c r="AA1213">
        <v>3094</v>
      </c>
      <c r="AB1213" t="s">
        <v>40</v>
      </c>
      <c r="AC1213" t="s">
        <v>40</v>
      </c>
      <c r="AD1213" t="s">
        <v>40</v>
      </c>
      <c r="AE1213" t="s">
        <v>40</v>
      </c>
      <c r="AF1213">
        <v>101</v>
      </c>
      <c r="AH1213">
        <v>2022</v>
      </c>
      <c r="AK1213">
        <v>104.277464788</v>
      </c>
    </row>
    <row r="1214" spans="1:37" x14ac:dyDescent="0.25">
      <c r="A1214" t="s">
        <v>59</v>
      </c>
      <c r="B1214" t="s">
        <v>37</v>
      </c>
      <c r="C1214" t="s">
        <v>38</v>
      </c>
      <c r="D1214" t="s">
        <v>39</v>
      </c>
      <c r="E1214" t="s">
        <v>60</v>
      </c>
      <c r="F1214" t="s">
        <v>92</v>
      </c>
      <c r="G1214" t="s">
        <v>51</v>
      </c>
      <c r="H1214" t="s">
        <v>100</v>
      </c>
      <c r="I1214" t="s">
        <v>101</v>
      </c>
      <c r="J1214">
        <v>1</v>
      </c>
      <c r="L1214" t="s">
        <v>62</v>
      </c>
      <c r="M1214" t="s">
        <v>63</v>
      </c>
      <c r="N1214">
        <v>4</v>
      </c>
      <c r="O1214">
        <v>122</v>
      </c>
      <c r="P1214" s="4">
        <v>1.05</v>
      </c>
      <c r="Q1214" s="42">
        <v>106.4817</v>
      </c>
      <c r="R1214">
        <f t="shared" si="107"/>
        <v>2.1349999999999998</v>
      </c>
      <c r="S1214">
        <f t="shared" si="108"/>
        <v>227.33842949999999</v>
      </c>
      <c r="T1214">
        <v>0</v>
      </c>
      <c r="U1214">
        <f t="shared" si="109"/>
        <v>227.33842949999999</v>
      </c>
      <c r="V1214">
        <f t="shared" si="110"/>
        <v>227338.4295</v>
      </c>
      <c r="W1214">
        <f t="shared" si="111"/>
        <v>18944.869125000001</v>
      </c>
      <c r="X1214" t="s">
        <v>50</v>
      </c>
      <c r="Y1214" t="s">
        <v>66</v>
      </c>
      <c r="Z1214">
        <v>3093</v>
      </c>
      <c r="AA1214">
        <v>3094</v>
      </c>
      <c r="AB1214" t="s">
        <v>40</v>
      </c>
      <c r="AC1214" t="s">
        <v>40</v>
      </c>
      <c r="AD1214" t="s">
        <v>40</v>
      </c>
      <c r="AE1214" t="s">
        <v>40</v>
      </c>
      <c r="AF1214">
        <v>101</v>
      </c>
      <c r="AH1214">
        <v>2022</v>
      </c>
      <c r="AI1214" t="s">
        <v>73</v>
      </c>
      <c r="AK1214">
        <v>104.277464788</v>
      </c>
    </row>
    <row r="1215" spans="1:37" x14ac:dyDescent="0.25">
      <c r="A1215" t="s">
        <v>59</v>
      </c>
      <c r="B1215" t="s">
        <v>37</v>
      </c>
      <c r="C1215" t="s">
        <v>38</v>
      </c>
      <c r="D1215" t="s">
        <v>39</v>
      </c>
      <c r="E1215" t="s">
        <v>60</v>
      </c>
      <c r="F1215" t="s">
        <v>92</v>
      </c>
      <c r="G1215" t="s">
        <v>61</v>
      </c>
      <c r="H1215" t="s">
        <v>100</v>
      </c>
      <c r="I1215" t="s">
        <v>101</v>
      </c>
      <c r="J1215">
        <v>1</v>
      </c>
      <c r="L1215" t="s">
        <v>62</v>
      </c>
      <c r="M1215" t="s">
        <v>63</v>
      </c>
      <c r="N1215">
        <v>4</v>
      </c>
      <c r="O1215">
        <v>122</v>
      </c>
      <c r="P1215" s="4">
        <v>0.3</v>
      </c>
      <c r="Q1215" s="42">
        <v>106.4817</v>
      </c>
      <c r="R1215">
        <f t="shared" si="107"/>
        <v>0.61</v>
      </c>
      <c r="S1215">
        <f t="shared" si="108"/>
        <v>64.953837000000007</v>
      </c>
      <c r="T1215">
        <v>0</v>
      </c>
      <c r="U1215">
        <f t="shared" si="109"/>
        <v>64.953837000000007</v>
      </c>
      <c r="V1215">
        <f t="shared" si="110"/>
        <v>64953.837000000007</v>
      </c>
      <c r="W1215">
        <f t="shared" si="111"/>
        <v>5412.8197500000006</v>
      </c>
      <c r="X1215" t="s">
        <v>50</v>
      </c>
      <c r="Y1215" t="s">
        <v>64</v>
      </c>
      <c r="Z1215">
        <v>3093</v>
      </c>
      <c r="AA1215">
        <v>3094</v>
      </c>
      <c r="AB1215" t="s">
        <v>40</v>
      </c>
      <c r="AC1215" t="s">
        <v>40</v>
      </c>
      <c r="AD1215" t="s">
        <v>40</v>
      </c>
      <c r="AE1215" t="s">
        <v>40</v>
      </c>
      <c r="AF1215">
        <v>101</v>
      </c>
      <c r="AH1215">
        <v>2022</v>
      </c>
      <c r="AI1215" t="s">
        <v>65</v>
      </c>
      <c r="AK1215">
        <v>104.277464788</v>
      </c>
    </row>
    <row r="1216" spans="1:37" x14ac:dyDescent="0.25">
      <c r="A1216" t="s">
        <v>59</v>
      </c>
      <c r="B1216" t="s">
        <v>37</v>
      </c>
      <c r="C1216" t="s">
        <v>38</v>
      </c>
      <c r="D1216" t="s">
        <v>39</v>
      </c>
      <c r="E1216" t="s">
        <v>60</v>
      </c>
      <c r="F1216" t="s">
        <v>69</v>
      </c>
      <c r="G1216" t="s">
        <v>69</v>
      </c>
      <c r="H1216" t="s">
        <v>90</v>
      </c>
      <c r="I1216" t="s">
        <v>91</v>
      </c>
      <c r="J1216">
        <v>1</v>
      </c>
      <c r="L1216" t="s">
        <v>62</v>
      </c>
      <c r="M1216" t="s">
        <v>76</v>
      </c>
      <c r="N1216">
        <v>4</v>
      </c>
      <c r="O1216">
        <v>120</v>
      </c>
      <c r="P1216" s="4">
        <v>3.3</v>
      </c>
      <c r="Q1216" s="42">
        <v>97.959699999999998</v>
      </c>
      <c r="R1216">
        <f t="shared" si="107"/>
        <v>6.6</v>
      </c>
      <c r="S1216">
        <f t="shared" si="108"/>
        <v>646.53401999999994</v>
      </c>
      <c r="T1216">
        <v>0</v>
      </c>
      <c r="U1216">
        <f t="shared" si="109"/>
        <v>646.53401999999994</v>
      </c>
      <c r="V1216">
        <f t="shared" si="110"/>
        <v>646534.0199999999</v>
      </c>
      <c r="W1216">
        <f t="shared" si="111"/>
        <v>53877.834999999992</v>
      </c>
      <c r="X1216" t="s">
        <v>50</v>
      </c>
      <c r="Y1216" t="s">
        <v>70</v>
      </c>
      <c r="Z1216">
        <v>3093</v>
      </c>
      <c r="AA1216">
        <v>3094</v>
      </c>
      <c r="AB1216" t="s">
        <v>40</v>
      </c>
      <c r="AC1216" t="s">
        <v>40</v>
      </c>
      <c r="AD1216" t="s">
        <v>40</v>
      </c>
      <c r="AE1216" t="s">
        <v>40</v>
      </c>
      <c r="AF1216">
        <v>101</v>
      </c>
      <c r="AH1216">
        <v>2022</v>
      </c>
      <c r="AK1216">
        <v>102.552582159</v>
      </c>
    </row>
    <row r="1217" spans="1:37" x14ac:dyDescent="0.25">
      <c r="A1217" t="s">
        <v>59</v>
      </c>
      <c r="B1217" t="s">
        <v>37</v>
      </c>
      <c r="C1217" t="s">
        <v>38</v>
      </c>
      <c r="D1217" t="s">
        <v>39</v>
      </c>
      <c r="E1217" t="s">
        <v>60</v>
      </c>
      <c r="F1217" t="s">
        <v>69</v>
      </c>
      <c r="G1217" t="s">
        <v>92</v>
      </c>
      <c r="H1217" t="s">
        <v>90</v>
      </c>
      <c r="I1217" t="s">
        <v>91</v>
      </c>
      <c r="J1217">
        <v>0.25</v>
      </c>
      <c r="L1217" t="s">
        <v>62</v>
      </c>
      <c r="M1217" t="s">
        <v>76</v>
      </c>
      <c r="N1217">
        <v>4</v>
      </c>
      <c r="O1217">
        <v>120</v>
      </c>
      <c r="P1217" s="4">
        <v>0.9</v>
      </c>
      <c r="Q1217" s="42">
        <v>106.4817</v>
      </c>
      <c r="R1217">
        <f t="shared" si="107"/>
        <v>0.45</v>
      </c>
      <c r="S1217">
        <f t="shared" si="108"/>
        <v>47.916765000000005</v>
      </c>
      <c r="T1217">
        <v>0</v>
      </c>
      <c r="U1217">
        <f t="shared" si="109"/>
        <v>47.916765000000005</v>
      </c>
      <c r="V1217">
        <f t="shared" si="110"/>
        <v>47916.765000000007</v>
      </c>
      <c r="W1217">
        <f t="shared" si="111"/>
        <v>3993.0637500000007</v>
      </c>
      <c r="X1217" t="s">
        <v>50</v>
      </c>
      <c r="Y1217" t="s">
        <v>93</v>
      </c>
      <c r="Z1217">
        <v>3093</v>
      </c>
      <c r="AA1217">
        <v>3094</v>
      </c>
      <c r="AB1217" t="s">
        <v>40</v>
      </c>
      <c r="AC1217" t="s">
        <v>40</v>
      </c>
      <c r="AD1217" t="s">
        <v>40</v>
      </c>
      <c r="AE1217" t="s">
        <v>40</v>
      </c>
      <c r="AF1217">
        <v>101</v>
      </c>
      <c r="AH1217">
        <v>2022</v>
      </c>
      <c r="AK1217">
        <v>102.552582159</v>
      </c>
    </row>
    <row r="1218" spans="1:37" x14ac:dyDescent="0.25">
      <c r="A1218" t="s">
        <v>59</v>
      </c>
      <c r="B1218" t="s">
        <v>37</v>
      </c>
      <c r="C1218" t="s">
        <v>38</v>
      </c>
      <c r="D1218" t="s">
        <v>39</v>
      </c>
      <c r="E1218" t="s">
        <v>60</v>
      </c>
      <c r="F1218" t="s">
        <v>69</v>
      </c>
      <c r="G1218" t="s">
        <v>94</v>
      </c>
      <c r="H1218" t="s">
        <v>90</v>
      </c>
      <c r="I1218" t="s">
        <v>91</v>
      </c>
      <c r="J1218">
        <v>0.25</v>
      </c>
      <c r="L1218" t="s">
        <v>62</v>
      </c>
      <c r="M1218" t="s">
        <v>76</v>
      </c>
      <c r="N1218">
        <v>4</v>
      </c>
      <c r="O1218">
        <v>120</v>
      </c>
      <c r="P1218" s="4">
        <v>0.9</v>
      </c>
      <c r="Q1218" s="42">
        <v>106.4817</v>
      </c>
      <c r="R1218">
        <f t="shared" si="107"/>
        <v>0.45</v>
      </c>
      <c r="S1218">
        <f t="shared" si="108"/>
        <v>47.916765000000005</v>
      </c>
      <c r="T1218">
        <v>0</v>
      </c>
      <c r="U1218">
        <f t="shared" si="109"/>
        <v>47.916765000000005</v>
      </c>
      <c r="V1218">
        <f t="shared" si="110"/>
        <v>47916.765000000007</v>
      </c>
      <c r="W1218">
        <f t="shared" si="111"/>
        <v>3993.0637500000007</v>
      </c>
      <c r="X1218" t="s">
        <v>50</v>
      </c>
      <c r="Y1218" t="s">
        <v>95</v>
      </c>
      <c r="Z1218">
        <v>3093</v>
      </c>
      <c r="AA1218">
        <v>3094</v>
      </c>
      <c r="AB1218" t="s">
        <v>40</v>
      </c>
      <c r="AC1218" t="s">
        <v>40</v>
      </c>
      <c r="AD1218" t="s">
        <v>40</v>
      </c>
      <c r="AE1218" t="s">
        <v>40</v>
      </c>
      <c r="AF1218">
        <v>101</v>
      </c>
      <c r="AH1218">
        <v>2022</v>
      </c>
      <c r="AK1218">
        <v>102.552582159</v>
      </c>
    </row>
    <row r="1219" spans="1:37" x14ac:dyDescent="0.25">
      <c r="A1219" t="s">
        <v>59</v>
      </c>
      <c r="B1219" t="s">
        <v>37</v>
      </c>
      <c r="C1219" t="s">
        <v>38</v>
      </c>
      <c r="D1219" t="s">
        <v>39</v>
      </c>
      <c r="E1219" t="s">
        <v>60</v>
      </c>
      <c r="F1219" t="s">
        <v>69</v>
      </c>
      <c r="G1219" t="s">
        <v>96</v>
      </c>
      <c r="H1219" t="s">
        <v>90</v>
      </c>
      <c r="I1219" t="s">
        <v>91</v>
      </c>
      <c r="J1219">
        <v>0.25</v>
      </c>
      <c r="L1219" t="s">
        <v>62</v>
      </c>
      <c r="M1219" t="s">
        <v>76</v>
      </c>
      <c r="N1219">
        <v>4</v>
      </c>
      <c r="O1219">
        <v>120</v>
      </c>
      <c r="P1219" s="4">
        <v>0.9</v>
      </c>
      <c r="Q1219" s="42">
        <v>106.4817</v>
      </c>
      <c r="R1219">
        <f t="shared" si="107"/>
        <v>0.45</v>
      </c>
      <c r="S1219">
        <f t="shared" si="108"/>
        <v>47.916765000000005</v>
      </c>
      <c r="T1219">
        <v>0</v>
      </c>
      <c r="U1219">
        <f t="shared" si="109"/>
        <v>47.916765000000005</v>
      </c>
      <c r="V1219">
        <f t="shared" si="110"/>
        <v>47916.765000000007</v>
      </c>
      <c r="W1219">
        <f t="shared" si="111"/>
        <v>3993.0637500000007</v>
      </c>
      <c r="X1219" t="s">
        <v>50</v>
      </c>
      <c r="Y1219" t="s">
        <v>97</v>
      </c>
      <c r="Z1219">
        <v>3093</v>
      </c>
      <c r="AA1219">
        <v>3094</v>
      </c>
      <c r="AB1219" t="s">
        <v>40</v>
      </c>
      <c r="AC1219" t="s">
        <v>40</v>
      </c>
      <c r="AD1219" t="s">
        <v>40</v>
      </c>
      <c r="AE1219" t="s">
        <v>40</v>
      </c>
      <c r="AF1219">
        <v>101</v>
      </c>
      <c r="AH1219">
        <v>2022</v>
      </c>
      <c r="AK1219">
        <v>102.552582159</v>
      </c>
    </row>
    <row r="1220" spans="1:37" x14ac:dyDescent="0.25">
      <c r="A1220" t="s">
        <v>59</v>
      </c>
      <c r="B1220" t="s">
        <v>37</v>
      </c>
      <c r="C1220" t="s">
        <v>38</v>
      </c>
      <c r="D1220" t="s">
        <v>39</v>
      </c>
      <c r="E1220" t="s">
        <v>60</v>
      </c>
      <c r="F1220" t="s">
        <v>69</v>
      </c>
      <c r="G1220" t="s">
        <v>98</v>
      </c>
      <c r="H1220" t="s">
        <v>90</v>
      </c>
      <c r="I1220" t="s">
        <v>91</v>
      </c>
      <c r="J1220">
        <v>0.25</v>
      </c>
      <c r="L1220" t="s">
        <v>62</v>
      </c>
      <c r="M1220" t="s">
        <v>76</v>
      </c>
      <c r="N1220">
        <v>4</v>
      </c>
      <c r="O1220">
        <v>120</v>
      </c>
      <c r="P1220" s="4">
        <v>0.9</v>
      </c>
      <c r="Q1220" s="42">
        <v>106.4817</v>
      </c>
      <c r="R1220">
        <f t="shared" si="107"/>
        <v>0.45</v>
      </c>
      <c r="S1220">
        <f t="shared" si="108"/>
        <v>47.916765000000005</v>
      </c>
      <c r="T1220">
        <v>0</v>
      </c>
      <c r="U1220">
        <f t="shared" si="109"/>
        <v>47.916765000000005</v>
      </c>
      <c r="V1220">
        <f t="shared" si="110"/>
        <v>47916.765000000007</v>
      </c>
      <c r="W1220">
        <f t="shared" si="111"/>
        <v>3993.0637500000007</v>
      </c>
      <c r="X1220" t="s">
        <v>50</v>
      </c>
      <c r="Y1220" t="s">
        <v>99</v>
      </c>
      <c r="Z1220">
        <v>3093</v>
      </c>
      <c r="AA1220">
        <v>3094</v>
      </c>
      <c r="AB1220" t="s">
        <v>40</v>
      </c>
      <c r="AC1220" t="s">
        <v>40</v>
      </c>
      <c r="AD1220" t="s">
        <v>40</v>
      </c>
      <c r="AE1220" t="s">
        <v>40</v>
      </c>
      <c r="AF1220">
        <v>101</v>
      </c>
      <c r="AH1220">
        <v>2022</v>
      </c>
      <c r="AK1220">
        <v>102.552582159</v>
      </c>
    </row>
    <row r="1221" spans="1:37" x14ac:dyDescent="0.25">
      <c r="A1221" t="s">
        <v>59</v>
      </c>
      <c r="B1221" t="s">
        <v>37</v>
      </c>
      <c r="C1221" t="s">
        <v>38</v>
      </c>
      <c r="D1221" t="s">
        <v>39</v>
      </c>
      <c r="E1221" t="s">
        <v>60</v>
      </c>
      <c r="F1221" t="s">
        <v>69</v>
      </c>
      <c r="G1221" t="s">
        <v>51</v>
      </c>
      <c r="H1221" t="s">
        <v>90</v>
      </c>
      <c r="I1221" t="s">
        <v>91</v>
      </c>
      <c r="J1221">
        <v>1</v>
      </c>
      <c r="L1221" t="s">
        <v>62</v>
      </c>
      <c r="M1221" t="s">
        <v>76</v>
      </c>
      <c r="N1221">
        <v>4</v>
      </c>
      <c r="O1221">
        <v>120</v>
      </c>
      <c r="P1221" s="4">
        <v>0.15</v>
      </c>
      <c r="Q1221" s="42">
        <v>106.4817</v>
      </c>
      <c r="R1221">
        <f t="shared" si="107"/>
        <v>0.3</v>
      </c>
      <c r="S1221">
        <f t="shared" si="108"/>
        <v>31.944510000000001</v>
      </c>
      <c r="T1221">
        <v>0</v>
      </c>
      <c r="U1221">
        <f t="shared" si="109"/>
        <v>31.944510000000001</v>
      </c>
      <c r="V1221">
        <f t="shared" si="110"/>
        <v>31944.510000000002</v>
      </c>
      <c r="W1221">
        <f t="shared" si="111"/>
        <v>2662.0425</v>
      </c>
      <c r="X1221" t="s">
        <v>50</v>
      </c>
      <c r="Y1221" t="s">
        <v>66</v>
      </c>
      <c r="Z1221">
        <v>3093</v>
      </c>
      <c r="AA1221">
        <v>3094</v>
      </c>
      <c r="AB1221" t="s">
        <v>40</v>
      </c>
      <c r="AC1221" t="s">
        <v>40</v>
      </c>
      <c r="AD1221" t="s">
        <v>40</v>
      </c>
      <c r="AE1221" t="s">
        <v>40</v>
      </c>
      <c r="AF1221">
        <v>101</v>
      </c>
      <c r="AH1221">
        <v>2022</v>
      </c>
      <c r="AI1221" t="s">
        <v>73</v>
      </c>
      <c r="AK1221">
        <v>102.552582159</v>
      </c>
    </row>
    <row r="1222" spans="1:37" x14ac:dyDescent="0.25">
      <c r="A1222" t="s">
        <v>59</v>
      </c>
      <c r="B1222" t="s">
        <v>37</v>
      </c>
      <c r="C1222" t="s">
        <v>38</v>
      </c>
      <c r="D1222" t="s">
        <v>39</v>
      </c>
      <c r="E1222" t="s">
        <v>60</v>
      </c>
      <c r="F1222" t="s">
        <v>69</v>
      </c>
      <c r="G1222" t="s">
        <v>61</v>
      </c>
      <c r="H1222" t="s">
        <v>90</v>
      </c>
      <c r="I1222" t="s">
        <v>91</v>
      </c>
      <c r="J1222">
        <v>1</v>
      </c>
      <c r="L1222" t="s">
        <v>62</v>
      </c>
      <c r="M1222" t="s">
        <v>76</v>
      </c>
      <c r="N1222">
        <v>4</v>
      </c>
      <c r="O1222">
        <v>120</v>
      </c>
      <c r="P1222" s="4">
        <v>0.15</v>
      </c>
      <c r="Q1222" s="42">
        <v>106.4817</v>
      </c>
      <c r="R1222">
        <f t="shared" si="107"/>
        <v>0.3</v>
      </c>
      <c r="S1222">
        <f t="shared" si="108"/>
        <v>31.944510000000001</v>
      </c>
      <c r="T1222">
        <v>0</v>
      </c>
      <c r="U1222">
        <f t="shared" si="109"/>
        <v>31.944510000000001</v>
      </c>
      <c r="V1222">
        <f t="shared" si="110"/>
        <v>31944.510000000002</v>
      </c>
      <c r="W1222">
        <f t="shared" si="111"/>
        <v>2662.0425</v>
      </c>
      <c r="X1222" t="s">
        <v>50</v>
      </c>
      <c r="Y1222" t="s">
        <v>64</v>
      </c>
      <c r="Z1222">
        <v>3093</v>
      </c>
      <c r="AA1222">
        <v>3094</v>
      </c>
      <c r="AB1222" t="s">
        <v>40</v>
      </c>
      <c r="AC1222" t="s">
        <v>40</v>
      </c>
      <c r="AD1222" t="s">
        <v>40</v>
      </c>
      <c r="AE1222" t="s">
        <v>40</v>
      </c>
      <c r="AF1222">
        <v>101</v>
      </c>
      <c r="AH1222">
        <v>2022</v>
      </c>
      <c r="AI1222" t="s">
        <v>65</v>
      </c>
      <c r="AK1222">
        <v>102.552582159</v>
      </c>
    </row>
    <row r="1223" spans="1:37" x14ac:dyDescent="0.25">
      <c r="A1223" t="s">
        <v>59</v>
      </c>
      <c r="B1223" t="s">
        <v>37</v>
      </c>
      <c r="C1223" t="s">
        <v>38</v>
      </c>
      <c r="D1223" t="s">
        <v>39</v>
      </c>
      <c r="E1223" t="s">
        <v>60</v>
      </c>
      <c r="F1223" t="s">
        <v>92</v>
      </c>
      <c r="G1223" t="s">
        <v>61</v>
      </c>
      <c r="H1223" t="s">
        <v>100</v>
      </c>
      <c r="I1223" t="s">
        <v>101</v>
      </c>
      <c r="J1223">
        <v>0.25</v>
      </c>
      <c r="L1223" t="s">
        <v>62</v>
      </c>
      <c r="M1223" t="s">
        <v>76</v>
      </c>
      <c r="N1223">
        <v>4</v>
      </c>
      <c r="O1223">
        <v>120</v>
      </c>
      <c r="P1223" s="4">
        <v>1.05</v>
      </c>
      <c r="Q1223" s="42">
        <v>106.4817</v>
      </c>
      <c r="R1223">
        <f t="shared" si="107"/>
        <v>0.52500000000000002</v>
      </c>
      <c r="S1223">
        <f t="shared" si="108"/>
        <v>55.902892500000007</v>
      </c>
      <c r="T1223">
        <v>0</v>
      </c>
      <c r="U1223">
        <f t="shared" si="109"/>
        <v>55.902892500000007</v>
      </c>
      <c r="V1223">
        <f t="shared" si="110"/>
        <v>55902.892500000009</v>
      </c>
      <c r="W1223">
        <f t="shared" si="111"/>
        <v>4658.5743750000011</v>
      </c>
      <c r="X1223" t="s">
        <v>50</v>
      </c>
      <c r="Y1223" t="s">
        <v>64</v>
      </c>
      <c r="Z1223">
        <v>3093</v>
      </c>
      <c r="AA1223">
        <v>3094</v>
      </c>
      <c r="AB1223" t="s">
        <v>40</v>
      </c>
      <c r="AC1223" t="s">
        <v>40</v>
      </c>
      <c r="AD1223" t="s">
        <v>40</v>
      </c>
      <c r="AE1223" t="s">
        <v>40</v>
      </c>
      <c r="AF1223">
        <v>101</v>
      </c>
      <c r="AH1223">
        <v>2022</v>
      </c>
      <c r="AI1223" t="s">
        <v>102</v>
      </c>
      <c r="AK1223">
        <v>103.02</v>
      </c>
    </row>
    <row r="1224" spans="1:37" x14ac:dyDescent="0.25">
      <c r="A1224" t="s">
        <v>59</v>
      </c>
      <c r="B1224" t="s">
        <v>37</v>
      </c>
      <c r="C1224" t="s">
        <v>38</v>
      </c>
      <c r="D1224" t="s">
        <v>39</v>
      </c>
      <c r="E1224" t="s">
        <v>60</v>
      </c>
      <c r="F1224" t="s">
        <v>92</v>
      </c>
      <c r="G1224" t="s">
        <v>103</v>
      </c>
      <c r="H1224" t="s">
        <v>100</v>
      </c>
      <c r="I1224" t="s">
        <v>101</v>
      </c>
      <c r="J1224">
        <v>0.25</v>
      </c>
      <c r="L1224" t="s">
        <v>62</v>
      </c>
      <c r="M1224" t="s">
        <v>76</v>
      </c>
      <c r="N1224">
        <v>4</v>
      </c>
      <c r="O1224">
        <v>120</v>
      </c>
      <c r="P1224" s="4">
        <v>3.6</v>
      </c>
      <c r="Q1224" s="42">
        <v>106.4817</v>
      </c>
      <c r="R1224">
        <f t="shared" si="107"/>
        <v>1.8</v>
      </c>
      <c r="S1224">
        <f t="shared" si="108"/>
        <v>191.66706000000002</v>
      </c>
      <c r="T1224">
        <v>0</v>
      </c>
      <c r="U1224">
        <f t="shared" si="109"/>
        <v>191.66706000000002</v>
      </c>
      <c r="V1224">
        <f t="shared" si="110"/>
        <v>191667.06000000003</v>
      </c>
      <c r="W1224">
        <f t="shared" si="111"/>
        <v>15972.255000000003</v>
      </c>
      <c r="X1224" t="s">
        <v>50</v>
      </c>
      <c r="Y1224" t="s">
        <v>104</v>
      </c>
      <c r="Z1224">
        <v>3093</v>
      </c>
      <c r="AA1224">
        <v>3094</v>
      </c>
      <c r="AB1224" t="s">
        <v>40</v>
      </c>
      <c r="AC1224" t="s">
        <v>40</v>
      </c>
      <c r="AD1224" t="s">
        <v>40</v>
      </c>
      <c r="AE1224" t="s">
        <v>40</v>
      </c>
      <c r="AF1224">
        <v>101</v>
      </c>
      <c r="AH1224">
        <v>2022</v>
      </c>
      <c r="AK1224">
        <v>103.02</v>
      </c>
    </row>
    <row r="1225" spans="1:37" x14ac:dyDescent="0.25">
      <c r="A1225" t="s">
        <v>59</v>
      </c>
      <c r="B1225" t="s">
        <v>37</v>
      </c>
      <c r="C1225" t="s">
        <v>38</v>
      </c>
      <c r="D1225" t="s">
        <v>39</v>
      </c>
      <c r="E1225" t="s">
        <v>60</v>
      </c>
      <c r="F1225" t="s">
        <v>92</v>
      </c>
      <c r="G1225" t="s">
        <v>98</v>
      </c>
      <c r="H1225" t="s">
        <v>100</v>
      </c>
      <c r="I1225" t="s">
        <v>101</v>
      </c>
      <c r="J1225">
        <v>0.25</v>
      </c>
      <c r="L1225" t="s">
        <v>62</v>
      </c>
      <c r="M1225" t="s">
        <v>76</v>
      </c>
      <c r="N1225">
        <v>4</v>
      </c>
      <c r="O1225">
        <v>120</v>
      </c>
      <c r="P1225" s="4">
        <v>10.199999999999999</v>
      </c>
      <c r="Q1225" s="42">
        <v>106.4817</v>
      </c>
      <c r="R1225">
        <f t="shared" si="107"/>
        <v>5.0999999999999996</v>
      </c>
      <c r="S1225">
        <f t="shared" si="108"/>
        <v>543.05666999999994</v>
      </c>
      <c r="T1225">
        <v>0</v>
      </c>
      <c r="U1225">
        <f t="shared" si="109"/>
        <v>543.05666999999994</v>
      </c>
      <c r="V1225">
        <f t="shared" si="110"/>
        <v>543056.66999999993</v>
      </c>
      <c r="W1225">
        <f t="shared" si="111"/>
        <v>45254.722499999996</v>
      </c>
      <c r="X1225" t="s">
        <v>50</v>
      </c>
      <c r="Y1225" t="s">
        <v>99</v>
      </c>
      <c r="Z1225">
        <v>3093</v>
      </c>
      <c r="AA1225">
        <v>3094</v>
      </c>
      <c r="AB1225" t="s">
        <v>40</v>
      </c>
      <c r="AC1225" t="s">
        <v>40</v>
      </c>
      <c r="AD1225" t="s">
        <v>40</v>
      </c>
      <c r="AE1225" t="s">
        <v>40</v>
      </c>
      <c r="AF1225">
        <v>101</v>
      </c>
      <c r="AH1225">
        <v>2022</v>
      </c>
      <c r="AK1225">
        <v>104.277464788</v>
      </c>
    </row>
    <row r="1226" spans="1:37" x14ac:dyDescent="0.25">
      <c r="A1226" t="s">
        <v>59</v>
      </c>
      <c r="B1226" t="s">
        <v>37</v>
      </c>
      <c r="C1226" t="s">
        <v>38</v>
      </c>
      <c r="D1226" t="s">
        <v>39</v>
      </c>
      <c r="E1226" t="s">
        <v>60</v>
      </c>
      <c r="F1226" t="s">
        <v>92</v>
      </c>
      <c r="G1226" t="s">
        <v>69</v>
      </c>
      <c r="H1226" t="s">
        <v>100</v>
      </c>
      <c r="I1226" t="s">
        <v>101</v>
      </c>
      <c r="J1226">
        <v>1</v>
      </c>
      <c r="L1226" t="s">
        <v>62</v>
      </c>
      <c r="M1226" t="s">
        <v>76</v>
      </c>
      <c r="N1226">
        <v>4</v>
      </c>
      <c r="O1226">
        <v>120</v>
      </c>
      <c r="P1226" s="4">
        <v>6</v>
      </c>
      <c r="Q1226" s="42">
        <v>97.959699999999998</v>
      </c>
      <c r="R1226">
        <f t="shared" si="107"/>
        <v>12</v>
      </c>
      <c r="S1226">
        <f t="shared" si="108"/>
        <v>1175.5164</v>
      </c>
      <c r="T1226">
        <v>0</v>
      </c>
      <c r="U1226">
        <f t="shared" si="109"/>
        <v>1175.5164</v>
      </c>
      <c r="V1226">
        <f t="shared" si="110"/>
        <v>1175516.3999999999</v>
      </c>
      <c r="W1226">
        <f t="shared" si="111"/>
        <v>97959.7</v>
      </c>
      <c r="X1226" t="s">
        <v>50</v>
      </c>
      <c r="Y1226" t="s">
        <v>70</v>
      </c>
      <c r="Z1226">
        <v>3093</v>
      </c>
      <c r="AA1226">
        <v>3094</v>
      </c>
      <c r="AB1226" t="s">
        <v>40</v>
      </c>
      <c r="AC1226" t="s">
        <v>40</v>
      </c>
      <c r="AD1226" t="s">
        <v>40</v>
      </c>
      <c r="AE1226" t="s">
        <v>40</v>
      </c>
      <c r="AF1226">
        <v>101</v>
      </c>
      <c r="AH1226">
        <v>2022</v>
      </c>
      <c r="AK1226">
        <v>104.277464788</v>
      </c>
    </row>
    <row r="1227" spans="1:37" x14ac:dyDescent="0.25">
      <c r="A1227" t="s">
        <v>59</v>
      </c>
      <c r="B1227" t="s">
        <v>37</v>
      </c>
      <c r="C1227" t="s">
        <v>38</v>
      </c>
      <c r="D1227" t="s">
        <v>39</v>
      </c>
      <c r="E1227" t="s">
        <v>60</v>
      </c>
      <c r="F1227" t="s">
        <v>92</v>
      </c>
      <c r="G1227" t="s">
        <v>92</v>
      </c>
      <c r="H1227" t="s">
        <v>100</v>
      </c>
      <c r="I1227" t="s">
        <v>101</v>
      </c>
      <c r="J1227">
        <v>0.25</v>
      </c>
      <c r="L1227" t="s">
        <v>62</v>
      </c>
      <c r="M1227" t="s">
        <v>76</v>
      </c>
      <c r="N1227">
        <v>4</v>
      </c>
      <c r="O1227">
        <v>120</v>
      </c>
      <c r="P1227" s="4">
        <v>11.55</v>
      </c>
      <c r="Q1227" s="42">
        <v>106.4817</v>
      </c>
      <c r="R1227">
        <f t="shared" si="107"/>
        <v>5.7750000000000004</v>
      </c>
      <c r="S1227">
        <f t="shared" si="108"/>
        <v>614.93181750000008</v>
      </c>
      <c r="T1227">
        <v>0</v>
      </c>
      <c r="U1227">
        <f t="shared" si="109"/>
        <v>614.93181750000008</v>
      </c>
      <c r="V1227">
        <f t="shared" si="110"/>
        <v>614931.81750000012</v>
      </c>
      <c r="W1227">
        <f t="shared" si="111"/>
        <v>51244.318125000013</v>
      </c>
      <c r="X1227" t="s">
        <v>50</v>
      </c>
      <c r="Y1227" t="s">
        <v>93</v>
      </c>
      <c r="Z1227">
        <v>3093</v>
      </c>
      <c r="AA1227">
        <v>3094</v>
      </c>
      <c r="AB1227" t="s">
        <v>40</v>
      </c>
      <c r="AC1227" t="s">
        <v>40</v>
      </c>
      <c r="AD1227" t="s">
        <v>40</v>
      </c>
      <c r="AE1227" t="s">
        <v>40</v>
      </c>
      <c r="AF1227">
        <v>101</v>
      </c>
      <c r="AH1227">
        <v>2022</v>
      </c>
      <c r="AK1227">
        <v>104.277464788</v>
      </c>
    </row>
    <row r="1228" spans="1:37" x14ac:dyDescent="0.25">
      <c r="A1228" t="s">
        <v>59</v>
      </c>
      <c r="B1228" t="s">
        <v>37</v>
      </c>
      <c r="C1228" t="s">
        <v>38</v>
      </c>
      <c r="D1228" t="s">
        <v>39</v>
      </c>
      <c r="E1228" t="s">
        <v>60</v>
      </c>
      <c r="F1228" t="s">
        <v>92</v>
      </c>
      <c r="G1228" t="s">
        <v>94</v>
      </c>
      <c r="H1228" t="s">
        <v>100</v>
      </c>
      <c r="I1228" t="s">
        <v>101</v>
      </c>
      <c r="J1228">
        <v>0.25</v>
      </c>
      <c r="L1228" t="s">
        <v>62</v>
      </c>
      <c r="M1228" t="s">
        <v>76</v>
      </c>
      <c r="N1228">
        <v>4</v>
      </c>
      <c r="O1228">
        <v>120</v>
      </c>
      <c r="P1228" s="4">
        <v>7.95</v>
      </c>
      <c r="Q1228" s="42">
        <v>106.4817</v>
      </c>
      <c r="R1228">
        <f t="shared" ref="R1228:R1291" si="112">O1228*P1228/60*J1228</f>
        <v>3.9750000000000001</v>
      </c>
      <c r="S1228">
        <f t="shared" ref="S1228:S1291" si="113">Q1228*R1228</f>
        <v>423.26475750000003</v>
      </c>
      <c r="T1228">
        <v>0</v>
      </c>
      <c r="U1228">
        <f t="shared" ref="U1228:U1291" si="114">S1228+T1228</f>
        <v>423.26475750000003</v>
      </c>
      <c r="V1228">
        <f t="shared" ref="V1228:V1291" si="115">U1228*1000</f>
        <v>423264.75750000001</v>
      </c>
      <c r="W1228">
        <f t="shared" ref="W1228:W1291" si="116">V1228/12</f>
        <v>35272.063125000001</v>
      </c>
      <c r="X1228" t="s">
        <v>50</v>
      </c>
      <c r="Y1228" t="s">
        <v>95</v>
      </c>
      <c r="Z1228">
        <v>3093</v>
      </c>
      <c r="AA1228">
        <v>3094</v>
      </c>
      <c r="AB1228" t="s">
        <v>40</v>
      </c>
      <c r="AC1228" t="s">
        <v>40</v>
      </c>
      <c r="AD1228" t="s">
        <v>40</v>
      </c>
      <c r="AE1228" t="s">
        <v>40</v>
      </c>
      <c r="AF1228">
        <v>101</v>
      </c>
      <c r="AH1228">
        <v>2022</v>
      </c>
      <c r="AK1228">
        <v>104.277464788</v>
      </c>
    </row>
    <row r="1229" spans="1:37" x14ac:dyDescent="0.25">
      <c r="A1229" t="s">
        <v>59</v>
      </c>
      <c r="B1229" t="s">
        <v>37</v>
      </c>
      <c r="C1229" t="s">
        <v>38</v>
      </c>
      <c r="D1229" t="s">
        <v>39</v>
      </c>
      <c r="E1229" t="s">
        <v>60</v>
      </c>
      <c r="F1229" t="s">
        <v>92</v>
      </c>
      <c r="G1229" t="s">
        <v>96</v>
      </c>
      <c r="H1229" t="s">
        <v>100</v>
      </c>
      <c r="I1229" t="s">
        <v>101</v>
      </c>
      <c r="J1229">
        <v>0.25</v>
      </c>
      <c r="L1229" t="s">
        <v>62</v>
      </c>
      <c r="M1229" t="s">
        <v>76</v>
      </c>
      <c r="N1229">
        <v>4</v>
      </c>
      <c r="O1229">
        <v>120</v>
      </c>
      <c r="P1229" s="4">
        <v>7.95</v>
      </c>
      <c r="Q1229" s="42">
        <v>106.4817</v>
      </c>
      <c r="R1229">
        <f t="shared" si="112"/>
        <v>3.9750000000000001</v>
      </c>
      <c r="S1229">
        <f t="shared" si="113"/>
        <v>423.26475750000003</v>
      </c>
      <c r="T1229">
        <v>0</v>
      </c>
      <c r="U1229">
        <f t="shared" si="114"/>
        <v>423.26475750000003</v>
      </c>
      <c r="V1229">
        <f t="shared" si="115"/>
        <v>423264.75750000001</v>
      </c>
      <c r="W1229">
        <f t="shared" si="116"/>
        <v>35272.063125000001</v>
      </c>
      <c r="X1229" t="s">
        <v>50</v>
      </c>
      <c r="Y1229" t="s">
        <v>97</v>
      </c>
      <c r="Z1229">
        <v>3093</v>
      </c>
      <c r="AA1229">
        <v>3094</v>
      </c>
      <c r="AB1229" t="s">
        <v>40</v>
      </c>
      <c r="AC1229" t="s">
        <v>40</v>
      </c>
      <c r="AD1229" t="s">
        <v>40</v>
      </c>
      <c r="AE1229" t="s">
        <v>40</v>
      </c>
      <c r="AF1229">
        <v>101</v>
      </c>
      <c r="AH1229">
        <v>2022</v>
      </c>
      <c r="AK1229">
        <v>104.277464788</v>
      </c>
    </row>
    <row r="1230" spans="1:37" x14ac:dyDescent="0.25">
      <c r="A1230" t="s">
        <v>59</v>
      </c>
      <c r="B1230" t="s">
        <v>37</v>
      </c>
      <c r="C1230" t="s">
        <v>38</v>
      </c>
      <c r="D1230" t="s">
        <v>39</v>
      </c>
      <c r="E1230" t="s">
        <v>60</v>
      </c>
      <c r="F1230" t="s">
        <v>92</v>
      </c>
      <c r="G1230" t="s">
        <v>87</v>
      </c>
      <c r="H1230" t="s">
        <v>100</v>
      </c>
      <c r="I1230" t="s">
        <v>101</v>
      </c>
      <c r="J1230">
        <v>0.5</v>
      </c>
      <c r="L1230" t="s">
        <v>62</v>
      </c>
      <c r="M1230" t="s">
        <v>76</v>
      </c>
      <c r="N1230">
        <v>4</v>
      </c>
      <c r="O1230">
        <v>120</v>
      </c>
      <c r="P1230" s="4">
        <v>2.5499999999999998</v>
      </c>
      <c r="Q1230" s="42">
        <v>106.4817</v>
      </c>
      <c r="R1230">
        <f t="shared" si="112"/>
        <v>2.5499999999999998</v>
      </c>
      <c r="S1230">
        <f t="shared" si="113"/>
        <v>271.52833499999997</v>
      </c>
      <c r="T1230">
        <v>0</v>
      </c>
      <c r="U1230">
        <f t="shared" si="114"/>
        <v>271.52833499999997</v>
      </c>
      <c r="V1230">
        <f t="shared" si="115"/>
        <v>271528.33499999996</v>
      </c>
      <c r="W1230">
        <f t="shared" si="116"/>
        <v>22627.361249999998</v>
      </c>
      <c r="X1230" t="s">
        <v>50</v>
      </c>
      <c r="Y1230" t="s">
        <v>88</v>
      </c>
      <c r="Z1230">
        <v>3093</v>
      </c>
      <c r="AA1230">
        <v>3094</v>
      </c>
      <c r="AB1230" t="s">
        <v>40</v>
      </c>
      <c r="AC1230" t="s">
        <v>40</v>
      </c>
      <c r="AD1230" t="s">
        <v>40</v>
      </c>
      <c r="AE1230" t="s">
        <v>40</v>
      </c>
      <c r="AF1230">
        <v>101</v>
      </c>
      <c r="AH1230">
        <v>2022</v>
      </c>
      <c r="AK1230">
        <v>104.277464788</v>
      </c>
    </row>
    <row r="1231" spans="1:37" x14ac:dyDescent="0.25">
      <c r="A1231" t="s">
        <v>59</v>
      </c>
      <c r="B1231" t="s">
        <v>37</v>
      </c>
      <c r="C1231" t="s">
        <v>38</v>
      </c>
      <c r="D1231" t="s">
        <v>39</v>
      </c>
      <c r="E1231" t="s">
        <v>60</v>
      </c>
      <c r="F1231" t="s">
        <v>92</v>
      </c>
      <c r="G1231" t="s">
        <v>87</v>
      </c>
      <c r="H1231" t="s">
        <v>100</v>
      </c>
      <c r="I1231" t="s">
        <v>101</v>
      </c>
      <c r="J1231">
        <v>0.25</v>
      </c>
      <c r="L1231" t="s">
        <v>62</v>
      </c>
      <c r="M1231" t="s">
        <v>76</v>
      </c>
      <c r="N1231">
        <v>4</v>
      </c>
      <c r="O1231">
        <v>120</v>
      </c>
      <c r="P1231" s="4">
        <v>1.2</v>
      </c>
      <c r="Q1231" s="42">
        <v>106.4817</v>
      </c>
      <c r="R1231">
        <f t="shared" si="112"/>
        <v>0.6</v>
      </c>
      <c r="S1231">
        <f t="shared" si="113"/>
        <v>63.889020000000002</v>
      </c>
      <c r="T1231">
        <v>0</v>
      </c>
      <c r="U1231">
        <f t="shared" si="114"/>
        <v>63.889020000000002</v>
      </c>
      <c r="V1231">
        <f t="shared" si="115"/>
        <v>63889.020000000004</v>
      </c>
      <c r="W1231">
        <f t="shared" si="116"/>
        <v>5324.085</v>
      </c>
      <c r="X1231" t="s">
        <v>50</v>
      </c>
      <c r="Y1231" t="s">
        <v>88</v>
      </c>
      <c r="Z1231">
        <v>3093</v>
      </c>
      <c r="AA1231">
        <v>3094</v>
      </c>
      <c r="AB1231" t="s">
        <v>40</v>
      </c>
      <c r="AC1231" t="s">
        <v>40</v>
      </c>
      <c r="AD1231" t="s">
        <v>40</v>
      </c>
      <c r="AE1231" t="s">
        <v>40</v>
      </c>
      <c r="AF1231">
        <v>101</v>
      </c>
      <c r="AH1231">
        <v>2022</v>
      </c>
      <c r="AK1231">
        <v>104.277464788</v>
      </c>
    </row>
    <row r="1232" spans="1:37" x14ac:dyDescent="0.25">
      <c r="A1232" t="s">
        <v>59</v>
      </c>
      <c r="B1232" t="s">
        <v>37</v>
      </c>
      <c r="C1232" t="s">
        <v>38</v>
      </c>
      <c r="D1232" t="s">
        <v>39</v>
      </c>
      <c r="E1232" t="s">
        <v>60</v>
      </c>
      <c r="F1232" t="s">
        <v>92</v>
      </c>
      <c r="G1232" t="s">
        <v>96</v>
      </c>
      <c r="H1232" t="s">
        <v>100</v>
      </c>
      <c r="I1232" t="s">
        <v>101</v>
      </c>
      <c r="J1232">
        <v>0.5</v>
      </c>
      <c r="L1232" t="s">
        <v>62</v>
      </c>
      <c r="M1232" t="s">
        <v>76</v>
      </c>
      <c r="N1232">
        <v>4</v>
      </c>
      <c r="O1232">
        <v>120</v>
      </c>
      <c r="P1232" s="4">
        <v>0.15</v>
      </c>
      <c r="Q1232" s="42">
        <v>106.4817</v>
      </c>
      <c r="R1232">
        <f t="shared" si="112"/>
        <v>0.15</v>
      </c>
      <c r="S1232">
        <f t="shared" si="113"/>
        <v>15.972255000000001</v>
      </c>
      <c r="T1232">
        <v>0</v>
      </c>
      <c r="U1232">
        <f t="shared" si="114"/>
        <v>15.972255000000001</v>
      </c>
      <c r="V1232">
        <f t="shared" si="115"/>
        <v>15972.255000000001</v>
      </c>
      <c r="W1232">
        <f t="shared" si="116"/>
        <v>1331.02125</v>
      </c>
      <c r="X1232" t="s">
        <v>50</v>
      </c>
      <c r="Y1232" t="s">
        <v>97</v>
      </c>
      <c r="Z1232">
        <v>3093</v>
      </c>
      <c r="AA1232">
        <v>3094</v>
      </c>
      <c r="AB1232" t="s">
        <v>40</v>
      </c>
      <c r="AC1232" t="s">
        <v>40</v>
      </c>
      <c r="AD1232" t="s">
        <v>40</v>
      </c>
      <c r="AE1232" t="s">
        <v>40</v>
      </c>
      <c r="AF1232">
        <v>101</v>
      </c>
      <c r="AH1232">
        <v>2022</v>
      </c>
      <c r="AK1232">
        <v>104.277464788</v>
      </c>
    </row>
    <row r="1233" spans="1:37" x14ac:dyDescent="0.25">
      <c r="A1233" t="s">
        <v>59</v>
      </c>
      <c r="B1233" t="s">
        <v>37</v>
      </c>
      <c r="C1233" t="s">
        <v>38</v>
      </c>
      <c r="D1233" t="s">
        <v>39</v>
      </c>
      <c r="E1233" t="s">
        <v>60</v>
      </c>
      <c r="F1233" t="s">
        <v>92</v>
      </c>
      <c r="G1233" t="s">
        <v>78</v>
      </c>
      <c r="H1233" t="s">
        <v>100</v>
      </c>
      <c r="I1233" t="s">
        <v>101</v>
      </c>
      <c r="J1233">
        <v>0.5</v>
      </c>
      <c r="L1233" t="s">
        <v>62</v>
      </c>
      <c r="M1233" t="s">
        <v>76</v>
      </c>
      <c r="N1233">
        <v>4</v>
      </c>
      <c r="O1233">
        <v>120</v>
      </c>
      <c r="P1233" s="4">
        <v>1.05</v>
      </c>
      <c r="Q1233" s="42">
        <v>97.959699999999998</v>
      </c>
      <c r="R1233">
        <f t="shared" si="112"/>
        <v>1.05</v>
      </c>
      <c r="S1233">
        <f t="shared" si="113"/>
        <v>102.857685</v>
      </c>
      <c r="T1233">
        <v>0</v>
      </c>
      <c r="U1233">
        <f t="shared" si="114"/>
        <v>102.857685</v>
      </c>
      <c r="V1233">
        <f t="shared" si="115"/>
        <v>102857.685</v>
      </c>
      <c r="W1233">
        <f t="shared" si="116"/>
        <v>8571.4737499999992</v>
      </c>
      <c r="X1233" t="s">
        <v>50</v>
      </c>
      <c r="Y1233" t="s">
        <v>79</v>
      </c>
      <c r="Z1233">
        <v>3093</v>
      </c>
      <c r="AA1233">
        <v>3094</v>
      </c>
      <c r="AB1233" t="s">
        <v>40</v>
      </c>
      <c r="AC1233" t="s">
        <v>40</v>
      </c>
      <c r="AD1233" t="s">
        <v>40</v>
      </c>
      <c r="AE1233" t="s">
        <v>40</v>
      </c>
      <c r="AF1233">
        <v>101</v>
      </c>
      <c r="AH1233">
        <v>2022</v>
      </c>
      <c r="AK1233">
        <v>104.277464788</v>
      </c>
    </row>
    <row r="1234" spans="1:37" x14ac:dyDescent="0.25">
      <c r="A1234" t="s">
        <v>59</v>
      </c>
      <c r="B1234" t="s">
        <v>37</v>
      </c>
      <c r="C1234" t="s">
        <v>38</v>
      </c>
      <c r="D1234" t="s">
        <v>39</v>
      </c>
      <c r="E1234" t="s">
        <v>60</v>
      </c>
      <c r="F1234" t="s">
        <v>92</v>
      </c>
      <c r="G1234" t="s">
        <v>78</v>
      </c>
      <c r="H1234" t="s">
        <v>100</v>
      </c>
      <c r="I1234" t="s">
        <v>101</v>
      </c>
      <c r="J1234">
        <v>1</v>
      </c>
      <c r="L1234" t="s">
        <v>62</v>
      </c>
      <c r="M1234" t="s">
        <v>76</v>
      </c>
      <c r="N1234">
        <v>4</v>
      </c>
      <c r="O1234">
        <v>120</v>
      </c>
      <c r="P1234" s="4">
        <v>5.4</v>
      </c>
      <c r="Q1234" s="42">
        <v>97.959699999999998</v>
      </c>
      <c r="R1234">
        <f t="shared" si="112"/>
        <v>10.8</v>
      </c>
      <c r="S1234">
        <f t="shared" si="113"/>
        <v>1057.9647600000001</v>
      </c>
      <c r="T1234">
        <v>0</v>
      </c>
      <c r="U1234">
        <f t="shared" si="114"/>
        <v>1057.9647600000001</v>
      </c>
      <c r="V1234">
        <f t="shared" si="115"/>
        <v>1057964.76</v>
      </c>
      <c r="W1234">
        <f t="shared" si="116"/>
        <v>88163.73</v>
      </c>
      <c r="X1234" t="s">
        <v>50</v>
      </c>
      <c r="Y1234" t="s">
        <v>79</v>
      </c>
      <c r="Z1234">
        <v>3093</v>
      </c>
      <c r="AA1234">
        <v>3094</v>
      </c>
      <c r="AB1234" t="s">
        <v>40</v>
      </c>
      <c r="AC1234" t="s">
        <v>40</v>
      </c>
      <c r="AD1234" t="s">
        <v>40</v>
      </c>
      <c r="AE1234" t="s">
        <v>40</v>
      </c>
      <c r="AF1234">
        <v>101</v>
      </c>
      <c r="AH1234">
        <v>2022</v>
      </c>
      <c r="AK1234">
        <v>104.277464788</v>
      </c>
    </row>
    <row r="1235" spans="1:37" x14ac:dyDescent="0.25">
      <c r="A1235" t="s">
        <v>59</v>
      </c>
      <c r="B1235" t="s">
        <v>37</v>
      </c>
      <c r="C1235" t="s">
        <v>38</v>
      </c>
      <c r="D1235" t="s">
        <v>39</v>
      </c>
      <c r="E1235" t="s">
        <v>60</v>
      </c>
      <c r="F1235" t="s">
        <v>92</v>
      </c>
      <c r="G1235" t="s">
        <v>51</v>
      </c>
      <c r="H1235" t="s">
        <v>100</v>
      </c>
      <c r="I1235" t="s">
        <v>101</v>
      </c>
      <c r="J1235">
        <v>1</v>
      </c>
      <c r="L1235" t="s">
        <v>62</v>
      </c>
      <c r="M1235" t="s">
        <v>76</v>
      </c>
      <c r="N1235">
        <v>4</v>
      </c>
      <c r="O1235">
        <v>120</v>
      </c>
      <c r="P1235" s="4">
        <v>1.05</v>
      </c>
      <c r="Q1235" s="42">
        <v>106.4817</v>
      </c>
      <c r="R1235">
        <f t="shared" si="112"/>
        <v>2.1</v>
      </c>
      <c r="S1235">
        <f t="shared" si="113"/>
        <v>223.61157000000003</v>
      </c>
      <c r="T1235">
        <v>0</v>
      </c>
      <c r="U1235">
        <f t="shared" si="114"/>
        <v>223.61157000000003</v>
      </c>
      <c r="V1235">
        <f t="shared" si="115"/>
        <v>223611.57000000004</v>
      </c>
      <c r="W1235">
        <f t="shared" si="116"/>
        <v>18634.297500000004</v>
      </c>
      <c r="X1235" t="s">
        <v>50</v>
      </c>
      <c r="Y1235" t="s">
        <v>66</v>
      </c>
      <c r="Z1235">
        <v>3093</v>
      </c>
      <c r="AA1235">
        <v>3094</v>
      </c>
      <c r="AB1235" t="s">
        <v>40</v>
      </c>
      <c r="AC1235" t="s">
        <v>40</v>
      </c>
      <c r="AD1235" t="s">
        <v>40</v>
      </c>
      <c r="AE1235" t="s">
        <v>40</v>
      </c>
      <c r="AF1235">
        <v>101</v>
      </c>
      <c r="AH1235">
        <v>2022</v>
      </c>
      <c r="AI1235" t="s">
        <v>73</v>
      </c>
      <c r="AK1235">
        <v>104.277464788</v>
      </c>
    </row>
    <row r="1236" spans="1:37" x14ac:dyDescent="0.25">
      <c r="A1236" t="s">
        <v>59</v>
      </c>
      <c r="B1236" t="s">
        <v>37</v>
      </c>
      <c r="C1236" t="s">
        <v>38</v>
      </c>
      <c r="D1236" t="s">
        <v>39</v>
      </c>
      <c r="E1236" t="s">
        <v>60</v>
      </c>
      <c r="F1236" t="s">
        <v>92</v>
      </c>
      <c r="G1236" t="s">
        <v>61</v>
      </c>
      <c r="H1236" t="s">
        <v>100</v>
      </c>
      <c r="I1236" t="s">
        <v>101</v>
      </c>
      <c r="J1236">
        <v>1</v>
      </c>
      <c r="L1236" t="s">
        <v>62</v>
      </c>
      <c r="M1236" t="s">
        <v>76</v>
      </c>
      <c r="N1236">
        <v>4</v>
      </c>
      <c r="O1236">
        <v>120</v>
      </c>
      <c r="P1236" s="4">
        <v>0.3</v>
      </c>
      <c r="Q1236" s="42">
        <v>106.4817</v>
      </c>
      <c r="R1236">
        <f t="shared" si="112"/>
        <v>0.6</v>
      </c>
      <c r="S1236">
        <f t="shared" si="113"/>
        <v>63.889020000000002</v>
      </c>
      <c r="T1236">
        <v>0</v>
      </c>
      <c r="U1236">
        <f t="shared" si="114"/>
        <v>63.889020000000002</v>
      </c>
      <c r="V1236">
        <f t="shared" si="115"/>
        <v>63889.020000000004</v>
      </c>
      <c r="W1236">
        <f t="shared" si="116"/>
        <v>5324.085</v>
      </c>
      <c r="X1236" t="s">
        <v>50</v>
      </c>
      <c r="Y1236" t="s">
        <v>64</v>
      </c>
      <c r="Z1236">
        <v>3093</v>
      </c>
      <c r="AA1236">
        <v>3094</v>
      </c>
      <c r="AB1236" t="s">
        <v>40</v>
      </c>
      <c r="AC1236" t="s">
        <v>40</v>
      </c>
      <c r="AD1236" t="s">
        <v>40</v>
      </c>
      <c r="AE1236" t="s">
        <v>40</v>
      </c>
      <c r="AF1236">
        <v>101</v>
      </c>
      <c r="AH1236">
        <v>2022</v>
      </c>
      <c r="AI1236" t="s">
        <v>65</v>
      </c>
      <c r="AK1236">
        <v>104.277464788</v>
      </c>
    </row>
    <row r="1237" spans="1:37" x14ac:dyDescent="0.25">
      <c r="A1237" t="s">
        <v>59</v>
      </c>
      <c r="B1237" t="s">
        <v>37</v>
      </c>
      <c r="C1237" t="s">
        <v>38</v>
      </c>
      <c r="D1237" t="s">
        <v>39</v>
      </c>
      <c r="E1237" t="s">
        <v>60</v>
      </c>
      <c r="F1237" t="s">
        <v>67</v>
      </c>
      <c r="G1237" t="s">
        <v>67</v>
      </c>
      <c r="H1237" t="s">
        <v>105</v>
      </c>
      <c r="I1237" t="s">
        <v>106</v>
      </c>
      <c r="J1237">
        <v>1</v>
      </c>
      <c r="L1237" t="s">
        <v>62</v>
      </c>
      <c r="M1237" t="s">
        <v>63</v>
      </c>
      <c r="N1237">
        <v>5</v>
      </c>
      <c r="O1237">
        <v>150</v>
      </c>
      <c r="P1237" s="4">
        <v>4.5</v>
      </c>
      <c r="Q1237" s="42">
        <v>97.959699999999998</v>
      </c>
      <c r="R1237">
        <f t="shared" si="112"/>
        <v>11.25</v>
      </c>
      <c r="S1237">
        <f t="shared" si="113"/>
        <v>1102.0466249999999</v>
      </c>
      <c r="T1237">
        <v>0</v>
      </c>
      <c r="U1237">
        <f t="shared" si="114"/>
        <v>1102.0466249999999</v>
      </c>
      <c r="V1237">
        <f t="shared" si="115"/>
        <v>1102046.625</v>
      </c>
      <c r="W1237">
        <f t="shared" si="116"/>
        <v>91837.21875</v>
      </c>
      <c r="X1237" t="s">
        <v>50</v>
      </c>
      <c r="Y1237" t="s">
        <v>68</v>
      </c>
      <c r="Z1237">
        <v>3093</v>
      </c>
      <c r="AA1237">
        <v>3094</v>
      </c>
      <c r="AB1237" t="s">
        <v>40</v>
      </c>
      <c r="AC1237" t="s">
        <v>40</v>
      </c>
      <c r="AD1237" t="s">
        <v>40</v>
      </c>
      <c r="AE1237" t="s">
        <v>40</v>
      </c>
      <c r="AF1237">
        <v>101</v>
      </c>
      <c r="AH1237">
        <v>2022</v>
      </c>
      <c r="AK1237">
        <v>99.663849999999996</v>
      </c>
    </row>
    <row r="1238" spans="1:37" x14ac:dyDescent="0.25">
      <c r="A1238" t="s">
        <v>59</v>
      </c>
      <c r="B1238" t="s">
        <v>37</v>
      </c>
      <c r="C1238" t="s">
        <v>38</v>
      </c>
      <c r="D1238" t="s">
        <v>39</v>
      </c>
      <c r="E1238" t="s">
        <v>60</v>
      </c>
      <c r="F1238" t="s">
        <v>98</v>
      </c>
      <c r="G1238" t="s">
        <v>98</v>
      </c>
      <c r="H1238" t="s">
        <v>107</v>
      </c>
      <c r="I1238" t="s">
        <v>108</v>
      </c>
      <c r="J1238">
        <v>0.25</v>
      </c>
      <c r="L1238" t="s">
        <v>62</v>
      </c>
      <c r="M1238" t="s">
        <v>63</v>
      </c>
      <c r="N1238">
        <v>5</v>
      </c>
      <c r="O1238">
        <v>150</v>
      </c>
      <c r="P1238" s="4">
        <v>19.5</v>
      </c>
      <c r="Q1238" s="42">
        <v>106.4817</v>
      </c>
      <c r="R1238">
        <f t="shared" si="112"/>
        <v>12.1875</v>
      </c>
      <c r="S1238">
        <f t="shared" si="113"/>
        <v>1297.7457187500002</v>
      </c>
      <c r="T1238">
        <v>0</v>
      </c>
      <c r="U1238">
        <f t="shared" si="114"/>
        <v>1297.7457187500002</v>
      </c>
      <c r="V1238">
        <f t="shared" si="115"/>
        <v>1297745.7187500002</v>
      </c>
      <c r="W1238">
        <f t="shared" si="116"/>
        <v>108145.47656250001</v>
      </c>
      <c r="X1238" t="s">
        <v>50</v>
      </c>
      <c r="Y1238" t="s">
        <v>99</v>
      </c>
      <c r="Z1238">
        <v>3093</v>
      </c>
      <c r="AA1238">
        <v>3094</v>
      </c>
      <c r="AB1238" t="s">
        <v>40</v>
      </c>
      <c r="AC1238" t="s">
        <v>40</v>
      </c>
      <c r="AD1238" t="s">
        <v>40</v>
      </c>
      <c r="AE1238" t="s">
        <v>40</v>
      </c>
      <c r="AF1238">
        <v>101</v>
      </c>
      <c r="AH1238">
        <v>2022</v>
      </c>
      <c r="AK1238">
        <v>108.33029999999999</v>
      </c>
    </row>
    <row r="1239" spans="1:37" x14ac:dyDescent="0.25">
      <c r="A1239" t="s">
        <v>59</v>
      </c>
      <c r="B1239" t="s">
        <v>37</v>
      </c>
      <c r="C1239" t="s">
        <v>38</v>
      </c>
      <c r="D1239" t="s">
        <v>39</v>
      </c>
      <c r="E1239" t="s">
        <v>60</v>
      </c>
      <c r="F1239" t="s">
        <v>98</v>
      </c>
      <c r="G1239" t="s">
        <v>87</v>
      </c>
      <c r="H1239" t="s">
        <v>107</v>
      </c>
      <c r="I1239" t="s">
        <v>108</v>
      </c>
      <c r="J1239">
        <v>0.25</v>
      </c>
      <c r="L1239" t="s">
        <v>62</v>
      </c>
      <c r="M1239" t="s">
        <v>63</v>
      </c>
      <c r="N1239">
        <v>5</v>
      </c>
      <c r="O1239">
        <v>150</v>
      </c>
      <c r="P1239" s="4">
        <v>1.2</v>
      </c>
      <c r="Q1239" s="42">
        <v>106.4817</v>
      </c>
      <c r="R1239">
        <f t="shared" si="112"/>
        <v>0.75</v>
      </c>
      <c r="S1239">
        <f t="shared" si="113"/>
        <v>79.861275000000006</v>
      </c>
      <c r="T1239">
        <v>0</v>
      </c>
      <c r="U1239">
        <f t="shared" si="114"/>
        <v>79.861275000000006</v>
      </c>
      <c r="V1239">
        <f t="shared" si="115"/>
        <v>79861.275000000009</v>
      </c>
      <c r="W1239">
        <f t="shared" si="116"/>
        <v>6655.1062500000007</v>
      </c>
      <c r="X1239" t="s">
        <v>50</v>
      </c>
      <c r="Y1239" t="s">
        <v>88</v>
      </c>
      <c r="Z1239">
        <v>3093</v>
      </c>
      <c r="AA1239">
        <v>3094</v>
      </c>
      <c r="AB1239" t="s">
        <v>40</v>
      </c>
      <c r="AC1239" t="s">
        <v>40</v>
      </c>
      <c r="AD1239" t="s">
        <v>40</v>
      </c>
      <c r="AE1239" t="s">
        <v>40</v>
      </c>
      <c r="AF1239">
        <v>101</v>
      </c>
      <c r="AH1239">
        <v>2022</v>
      </c>
      <c r="AI1239" t="s">
        <v>109</v>
      </c>
      <c r="AK1239">
        <v>108.33029999999999</v>
      </c>
    </row>
    <row r="1240" spans="1:37" x14ac:dyDescent="0.25">
      <c r="A1240" t="s">
        <v>59</v>
      </c>
      <c r="B1240" t="s">
        <v>37</v>
      </c>
      <c r="C1240" t="s">
        <v>38</v>
      </c>
      <c r="D1240" t="s">
        <v>39</v>
      </c>
      <c r="E1240" t="s">
        <v>60</v>
      </c>
      <c r="F1240" t="s">
        <v>98</v>
      </c>
      <c r="G1240" t="s">
        <v>94</v>
      </c>
      <c r="H1240" t="s">
        <v>107</v>
      </c>
      <c r="I1240" t="s">
        <v>108</v>
      </c>
      <c r="J1240">
        <v>0.25</v>
      </c>
      <c r="L1240" t="s">
        <v>62</v>
      </c>
      <c r="M1240" t="s">
        <v>63</v>
      </c>
      <c r="N1240">
        <v>5</v>
      </c>
      <c r="O1240">
        <v>150</v>
      </c>
      <c r="P1240" s="4">
        <v>0.6</v>
      </c>
      <c r="Q1240" s="42">
        <v>106.4817</v>
      </c>
      <c r="R1240">
        <f t="shared" si="112"/>
        <v>0.375</v>
      </c>
      <c r="S1240">
        <f t="shared" si="113"/>
        <v>39.930637500000003</v>
      </c>
      <c r="T1240">
        <v>0</v>
      </c>
      <c r="U1240">
        <f t="shared" si="114"/>
        <v>39.930637500000003</v>
      </c>
      <c r="V1240">
        <f t="shared" si="115"/>
        <v>39930.637500000004</v>
      </c>
      <c r="W1240">
        <f t="shared" si="116"/>
        <v>3327.5531250000004</v>
      </c>
      <c r="X1240" t="s">
        <v>50</v>
      </c>
      <c r="Y1240" t="s">
        <v>95</v>
      </c>
      <c r="Z1240">
        <v>3093</v>
      </c>
      <c r="AA1240">
        <v>3094</v>
      </c>
      <c r="AB1240" t="s">
        <v>40</v>
      </c>
      <c r="AC1240" t="s">
        <v>40</v>
      </c>
      <c r="AD1240" t="s">
        <v>40</v>
      </c>
      <c r="AE1240" t="s">
        <v>40</v>
      </c>
      <c r="AF1240">
        <v>101</v>
      </c>
      <c r="AH1240">
        <v>2022</v>
      </c>
      <c r="AI1240" t="s">
        <v>110</v>
      </c>
      <c r="AK1240">
        <v>108.33029999999999</v>
      </c>
    </row>
    <row r="1241" spans="1:37" x14ac:dyDescent="0.25">
      <c r="A1241" t="s">
        <v>59</v>
      </c>
      <c r="B1241" t="s">
        <v>37</v>
      </c>
      <c r="C1241" t="s">
        <v>38</v>
      </c>
      <c r="D1241" t="s">
        <v>39</v>
      </c>
      <c r="E1241" t="s">
        <v>60</v>
      </c>
      <c r="F1241" t="s">
        <v>98</v>
      </c>
      <c r="G1241" t="s">
        <v>51</v>
      </c>
      <c r="H1241" t="s">
        <v>107</v>
      </c>
      <c r="I1241" t="s">
        <v>108</v>
      </c>
      <c r="J1241">
        <v>0.25</v>
      </c>
      <c r="L1241" t="s">
        <v>62</v>
      </c>
      <c r="M1241" t="s">
        <v>63</v>
      </c>
      <c r="N1241">
        <v>5</v>
      </c>
      <c r="O1241">
        <v>150</v>
      </c>
      <c r="P1241" s="4">
        <v>3.45</v>
      </c>
      <c r="Q1241" s="42">
        <v>106.4817</v>
      </c>
      <c r="R1241">
        <f t="shared" si="112"/>
        <v>2.15625</v>
      </c>
      <c r="S1241">
        <f t="shared" si="113"/>
        <v>229.60116562500002</v>
      </c>
      <c r="U1241">
        <f t="shared" si="114"/>
        <v>229.60116562500002</v>
      </c>
      <c r="V1241">
        <f t="shared" si="115"/>
        <v>229601.16562500002</v>
      </c>
      <c r="W1241">
        <f t="shared" si="116"/>
        <v>19133.430468750001</v>
      </c>
      <c r="X1241" t="s">
        <v>50</v>
      </c>
      <c r="Y1241" t="s">
        <v>66</v>
      </c>
      <c r="Z1241">
        <v>3093</v>
      </c>
      <c r="AA1241">
        <v>3094</v>
      </c>
      <c r="AB1241" t="s">
        <v>40</v>
      </c>
      <c r="AC1241" t="s">
        <v>40</v>
      </c>
      <c r="AD1241" t="s">
        <v>40</v>
      </c>
      <c r="AE1241" t="s">
        <v>40</v>
      </c>
      <c r="AF1241">
        <v>101</v>
      </c>
      <c r="AH1241">
        <v>2022</v>
      </c>
      <c r="AI1241" t="s">
        <v>73</v>
      </c>
      <c r="AK1241">
        <v>108.33029999999999</v>
      </c>
    </row>
    <row r="1242" spans="1:37" x14ac:dyDescent="0.25">
      <c r="A1242" t="s">
        <v>59</v>
      </c>
      <c r="B1242" t="s">
        <v>37</v>
      </c>
      <c r="C1242" t="s">
        <v>38</v>
      </c>
      <c r="D1242" t="s">
        <v>39</v>
      </c>
      <c r="E1242" t="s">
        <v>60</v>
      </c>
      <c r="F1242" t="s">
        <v>98</v>
      </c>
      <c r="G1242" t="s">
        <v>96</v>
      </c>
      <c r="H1242" t="s">
        <v>107</v>
      </c>
      <c r="I1242" t="s">
        <v>108</v>
      </c>
      <c r="J1242">
        <v>0.25</v>
      </c>
      <c r="L1242" t="s">
        <v>62</v>
      </c>
      <c r="M1242" t="s">
        <v>63</v>
      </c>
      <c r="N1242">
        <v>5</v>
      </c>
      <c r="O1242">
        <v>150</v>
      </c>
      <c r="P1242" s="4">
        <v>0.3</v>
      </c>
      <c r="Q1242" s="42">
        <v>106.4817</v>
      </c>
      <c r="R1242">
        <f t="shared" si="112"/>
        <v>0.1875</v>
      </c>
      <c r="S1242">
        <f t="shared" si="113"/>
        <v>19.965318750000002</v>
      </c>
      <c r="U1242">
        <f t="shared" si="114"/>
        <v>19.965318750000002</v>
      </c>
      <c r="V1242">
        <f t="shared" si="115"/>
        <v>19965.318750000002</v>
      </c>
      <c r="W1242">
        <f t="shared" si="116"/>
        <v>1663.7765625000002</v>
      </c>
      <c r="X1242" t="s">
        <v>50</v>
      </c>
      <c r="Y1242" t="s">
        <v>97</v>
      </c>
      <c r="Z1242">
        <v>3093</v>
      </c>
      <c r="AA1242">
        <v>3094</v>
      </c>
      <c r="AB1242" t="s">
        <v>40</v>
      </c>
      <c r="AC1242" t="s">
        <v>40</v>
      </c>
      <c r="AD1242" t="s">
        <v>40</v>
      </c>
      <c r="AE1242" t="s">
        <v>40</v>
      </c>
      <c r="AF1242">
        <v>101</v>
      </c>
      <c r="AH1242">
        <v>2022</v>
      </c>
      <c r="AI1242" t="s">
        <v>111</v>
      </c>
      <c r="AK1242">
        <v>108.33029999999999</v>
      </c>
    </row>
    <row r="1243" spans="1:37" x14ac:dyDescent="0.25">
      <c r="A1243" t="s">
        <v>59</v>
      </c>
      <c r="B1243" t="s">
        <v>37</v>
      </c>
      <c r="C1243" t="s">
        <v>38</v>
      </c>
      <c r="D1243" t="s">
        <v>39</v>
      </c>
      <c r="E1243" t="s">
        <v>60</v>
      </c>
      <c r="F1243" t="s">
        <v>98</v>
      </c>
      <c r="G1243" t="s">
        <v>61</v>
      </c>
      <c r="H1243" t="s">
        <v>107</v>
      </c>
      <c r="I1243" t="s">
        <v>108</v>
      </c>
      <c r="J1243">
        <v>0.25</v>
      </c>
      <c r="L1243" t="s">
        <v>62</v>
      </c>
      <c r="M1243" t="s">
        <v>63</v>
      </c>
      <c r="N1243">
        <v>5</v>
      </c>
      <c r="O1243">
        <v>150</v>
      </c>
      <c r="P1243" s="4">
        <v>0.45</v>
      </c>
      <c r="Q1243" s="42">
        <v>106.4817</v>
      </c>
      <c r="R1243">
        <f t="shared" si="112"/>
        <v>0.28125</v>
      </c>
      <c r="S1243">
        <f t="shared" si="113"/>
        <v>29.947978125000002</v>
      </c>
      <c r="U1243">
        <f t="shared" si="114"/>
        <v>29.947978125000002</v>
      </c>
      <c r="V1243">
        <f t="shared" si="115"/>
        <v>29947.978125000001</v>
      </c>
      <c r="W1243">
        <f t="shared" si="116"/>
        <v>2495.6648437500003</v>
      </c>
      <c r="X1243" t="s">
        <v>50</v>
      </c>
      <c r="Y1243" t="s">
        <v>64</v>
      </c>
      <c r="Z1243">
        <v>3093</v>
      </c>
      <c r="AA1243">
        <v>3094</v>
      </c>
      <c r="AB1243" t="s">
        <v>40</v>
      </c>
      <c r="AC1243" t="s">
        <v>40</v>
      </c>
      <c r="AD1243" t="s">
        <v>40</v>
      </c>
      <c r="AE1243" t="s">
        <v>40</v>
      </c>
      <c r="AF1243">
        <v>101</v>
      </c>
      <c r="AH1243">
        <v>2022</v>
      </c>
      <c r="AI1243" t="s">
        <v>65</v>
      </c>
      <c r="AK1243">
        <v>108.33029999999999</v>
      </c>
    </row>
    <row r="1244" spans="1:37" x14ac:dyDescent="0.25">
      <c r="A1244" t="s">
        <v>59</v>
      </c>
      <c r="B1244" t="s">
        <v>37</v>
      </c>
      <c r="C1244" t="s">
        <v>38</v>
      </c>
      <c r="D1244" t="s">
        <v>39</v>
      </c>
      <c r="E1244" t="s">
        <v>60</v>
      </c>
      <c r="F1244" t="s">
        <v>94</v>
      </c>
      <c r="G1244" t="s">
        <v>96</v>
      </c>
      <c r="H1244" t="s">
        <v>112</v>
      </c>
      <c r="I1244" t="s">
        <v>113</v>
      </c>
      <c r="J1244">
        <v>0.25</v>
      </c>
      <c r="L1244" t="s">
        <v>62</v>
      </c>
      <c r="M1244" t="s">
        <v>63</v>
      </c>
      <c r="N1244">
        <v>5</v>
      </c>
      <c r="O1244">
        <v>150</v>
      </c>
      <c r="P1244" s="4">
        <v>0.3</v>
      </c>
      <c r="Q1244" s="42">
        <v>106.4817</v>
      </c>
      <c r="R1244">
        <f t="shared" si="112"/>
        <v>0.1875</v>
      </c>
      <c r="S1244">
        <f t="shared" si="113"/>
        <v>19.965318750000002</v>
      </c>
      <c r="T1244">
        <v>0</v>
      </c>
      <c r="U1244">
        <f t="shared" si="114"/>
        <v>19.965318750000002</v>
      </c>
      <c r="V1244">
        <f t="shared" si="115"/>
        <v>19965.318750000002</v>
      </c>
      <c r="W1244">
        <f t="shared" si="116"/>
        <v>1663.7765625000002</v>
      </c>
      <c r="X1244" t="s">
        <v>50</v>
      </c>
      <c r="Y1244" t="s">
        <v>97</v>
      </c>
      <c r="Z1244">
        <v>3093</v>
      </c>
      <c r="AA1244">
        <v>3094</v>
      </c>
      <c r="AB1244" t="s">
        <v>40</v>
      </c>
      <c r="AC1244" t="s">
        <v>40</v>
      </c>
      <c r="AD1244" t="s">
        <v>40</v>
      </c>
      <c r="AE1244" t="s">
        <v>40</v>
      </c>
      <c r="AF1244">
        <v>101</v>
      </c>
      <c r="AH1244">
        <v>2022</v>
      </c>
      <c r="AI1244" t="s">
        <v>111</v>
      </c>
      <c r="AK1244">
        <v>108.33029999999999</v>
      </c>
    </row>
    <row r="1245" spans="1:37" x14ac:dyDescent="0.25">
      <c r="A1245" t="s">
        <v>59</v>
      </c>
      <c r="B1245" t="s">
        <v>37</v>
      </c>
      <c r="C1245" t="s">
        <v>38</v>
      </c>
      <c r="D1245" t="s">
        <v>39</v>
      </c>
      <c r="E1245" t="s">
        <v>60</v>
      </c>
      <c r="F1245" t="s">
        <v>94</v>
      </c>
      <c r="G1245" t="s">
        <v>61</v>
      </c>
      <c r="H1245" t="s">
        <v>112</v>
      </c>
      <c r="I1245" t="s">
        <v>113</v>
      </c>
      <c r="J1245">
        <v>0.25</v>
      </c>
      <c r="L1245" t="s">
        <v>62</v>
      </c>
      <c r="M1245" t="s">
        <v>63</v>
      </c>
      <c r="N1245">
        <v>5</v>
      </c>
      <c r="O1245">
        <v>150</v>
      </c>
      <c r="P1245" s="4">
        <v>0.45</v>
      </c>
      <c r="Q1245" s="42">
        <v>106.4817</v>
      </c>
      <c r="R1245">
        <f t="shared" si="112"/>
        <v>0.28125</v>
      </c>
      <c r="S1245">
        <f t="shared" si="113"/>
        <v>29.947978125000002</v>
      </c>
      <c r="T1245">
        <v>0</v>
      </c>
      <c r="U1245">
        <f t="shared" si="114"/>
        <v>29.947978125000002</v>
      </c>
      <c r="V1245">
        <f t="shared" si="115"/>
        <v>29947.978125000001</v>
      </c>
      <c r="W1245">
        <f t="shared" si="116"/>
        <v>2495.6648437500003</v>
      </c>
      <c r="X1245" t="s">
        <v>50</v>
      </c>
      <c r="Y1245" t="s">
        <v>64</v>
      </c>
      <c r="Z1245">
        <v>3093</v>
      </c>
      <c r="AA1245">
        <v>3094</v>
      </c>
      <c r="AB1245" t="s">
        <v>40</v>
      </c>
      <c r="AC1245" t="s">
        <v>40</v>
      </c>
      <c r="AD1245" t="s">
        <v>40</v>
      </c>
      <c r="AE1245" t="s">
        <v>40</v>
      </c>
      <c r="AF1245">
        <v>101</v>
      </c>
      <c r="AH1245">
        <v>2022</v>
      </c>
      <c r="AI1245" t="s">
        <v>65</v>
      </c>
      <c r="AK1245">
        <v>108.33029999999999</v>
      </c>
    </row>
    <row r="1246" spans="1:37" x14ac:dyDescent="0.25">
      <c r="A1246" t="s">
        <v>59</v>
      </c>
      <c r="B1246" t="s">
        <v>37</v>
      </c>
      <c r="C1246" t="s">
        <v>38</v>
      </c>
      <c r="D1246" t="s">
        <v>39</v>
      </c>
      <c r="E1246" t="s">
        <v>60</v>
      </c>
      <c r="F1246" t="s">
        <v>94</v>
      </c>
      <c r="G1246" t="s">
        <v>94</v>
      </c>
      <c r="H1246" t="s">
        <v>112</v>
      </c>
      <c r="I1246" t="s">
        <v>113</v>
      </c>
      <c r="J1246">
        <v>0.25</v>
      </c>
      <c r="L1246" t="s">
        <v>62</v>
      </c>
      <c r="M1246" t="s">
        <v>63</v>
      </c>
      <c r="N1246">
        <v>5</v>
      </c>
      <c r="O1246">
        <v>150</v>
      </c>
      <c r="P1246" s="4">
        <v>20.100000000000001</v>
      </c>
      <c r="Q1246" s="42">
        <v>106.4817</v>
      </c>
      <c r="R1246">
        <f t="shared" si="112"/>
        <v>12.5625</v>
      </c>
      <c r="S1246">
        <f t="shared" si="113"/>
        <v>1337.67635625</v>
      </c>
      <c r="T1246">
        <v>0</v>
      </c>
      <c r="U1246">
        <f t="shared" si="114"/>
        <v>1337.67635625</v>
      </c>
      <c r="V1246">
        <f t="shared" si="115"/>
        <v>1337676.35625</v>
      </c>
      <c r="W1246">
        <f t="shared" si="116"/>
        <v>111473.02968749999</v>
      </c>
      <c r="X1246" t="s">
        <v>50</v>
      </c>
      <c r="Y1246" t="s">
        <v>95</v>
      </c>
      <c r="Z1246">
        <v>3093</v>
      </c>
      <c r="AA1246">
        <v>3094</v>
      </c>
      <c r="AB1246" t="s">
        <v>40</v>
      </c>
      <c r="AC1246" t="s">
        <v>40</v>
      </c>
      <c r="AD1246" t="s">
        <v>40</v>
      </c>
      <c r="AE1246" t="s">
        <v>40</v>
      </c>
      <c r="AF1246">
        <v>101</v>
      </c>
      <c r="AH1246">
        <v>2022</v>
      </c>
      <c r="AI1246" t="s">
        <v>114</v>
      </c>
      <c r="AK1246">
        <v>108.33029999999999</v>
      </c>
    </row>
    <row r="1247" spans="1:37" x14ac:dyDescent="0.25">
      <c r="A1247" t="s">
        <v>59</v>
      </c>
      <c r="B1247" t="s">
        <v>37</v>
      </c>
      <c r="C1247" t="s">
        <v>38</v>
      </c>
      <c r="D1247" t="s">
        <v>39</v>
      </c>
      <c r="E1247" t="s">
        <v>60</v>
      </c>
      <c r="F1247" t="s">
        <v>94</v>
      </c>
      <c r="G1247" t="s">
        <v>87</v>
      </c>
      <c r="H1247" t="s">
        <v>112</v>
      </c>
      <c r="I1247" t="s">
        <v>113</v>
      </c>
      <c r="J1247">
        <v>0.25</v>
      </c>
      <c r="L1247" t="s">
        <v>62</v>
      </c>
      <c r="M1247" t="s">
        <v>63</v>
      </c>
      <c r="N1247">
        <v>5</v>
      </c>
      <c r="O1247">
        <v>150</v>
      </c>
      <c r="P1247" s="4">
        <v>1.2</v>
      </c>
      <c r="Q1247" s="42">
        <v>106.4817</v>
      </c>
      <c r="R1247">
        <f t="shared" si="112"/>
        <v>0.75</v>
      </c>
      <c r="S1247">
        <f t="shared" si="113"/>
        <v>79.861275000000006</v>
      </c>
      <c r="U1247">
        <f t="shared" si="114"/>
        <v>79.861275000000006</v>
      </c>
      <c r="V1247">
        <f t="shared" si="115"/>
        <v>79861.275000000009</v>
      </c>
      <c r="W1247">
        <f t="shared" si="116"/>
        <v>6655.1062500000007</v>
      </c>
      <c r="X1247" t="s">
        <v>50</v>
      </c>
      <c r="Y1247" t="s">
        <v>88</v>
      </c>
      <c r="Z1247">
        <v>3093</v>
      </c>
      <c r="AA1247">
        <v>3094</v>
      </c>
      <c r="AB1247" t="s">
        <v>40</v>
      </c>
      <c r="AC1247" t="s">
        <v>40</v>
      </c>
      <c r="AD1247" t="s">
        <v>40</v>
      </c>
      <c r="AE1247" t="s">
        <v>40</v>
      </c>
      <c r="AF1247">
        <v>101</v>
      </c>
      <c r="AH1247">
        <v>2022</v>
      </c>
      <c r="AI1247" t="s">
        <v>109</v>
      </c>
      <c r="AK1247">
        <v>108.33029999999999</v>
      </c>
    </row>
    <row r="1248" spans="1:37" x14ac:dyDescent="0.25">
      <c r="A1248" t="s">
        <v>59</v>
      </c>
      <c r="B1248" t="s">
        <v>37</v>
      </c>
      <c r="C1248" t="s">
        <v>38</v>
      </c>
      <c r="D1248" t="s">
        <v>39</v>
      </c>
      <c r="E1248" t="s">
        <v>60</v>
      </c>
      <c r="F1248" t="s">
        <v>94</v>
      </c>
      <c r="G1248" t="s">
        <v>51</v>
      </c>
      <c r="H1248" t="s">
        <v>112</v>
      </c>
      <c r="I1248" t="s">
        <v>113</v>
      </c>
      <c r="J1248">
        <v>0.25</v>
      </c>
      <c r="L1248" t="s">
        <v>62</v>
      </c>
      <c r="M1248" t="s">
        <v>63</v>
      </c>
      <c r="N1248">
        <v>5</v>
      </c>
      <c r="O1248">
        <v>150</v>
      </c>
      <c r="P1248" s="4">
        <v>3.45</v>
      </c>
      <c r="Q1248" s="42">
        <v>106.4817</v>
      </c>
      <c r="R1248">
        <f t="shared" si="112"/>
        <v>2.15625</v>
      </c>
      <c r="S1248">
        <f t="shared" si="113"/>
        <v>229.60116562500002</v>
      </c>
      <c r="U1248">
        <f t="shared" si="114"/>
        <v>229.60116562500002</v>
      </c>
      <c r="V1248">
        <f t="shared" si="115"/>
        <v>229601.16562500002</v>
      </c>
      <c r="W1248">
        <f t="shared" si="116"/>
        <v>19133.430468750001</v>
      </c>
      <c r="X1248" t="s">
        <v>50</v>
      </c>
      <c r="Y1248" t="s">
        <v>66</v>
      </c>
      <c r="Z1248">
        <v>3093</v>
      </c>
      <c r="AA1248">
        <v>3094</v>
      </c>
      <c r="AB1248" t="s">
        <v>40</v>
      </c>
      <c r="AC1248" t="s">
        <v>40</v>
      </c>
      <c r="AD1248" t="s">
        <v>40</v>
      </c>
      <c r="AE1248" t="s">
        <v>40</v>
      </c>
      <c r="AF1248">
        <v>101</v>
      </c>
      <c r="AH1248">
        <v>2022</v>
      </c>
      <c r="AI1248" t="s">
        <v>115</v>
      </c>
      <c r="AK1248">
        <v>108.33029999999999</v>
      </c>
    </row>
    <row r="1249" spans="1:37" x14ac:dyDescent="0.25">
      <c r="A1249" t="s">
        <v>59</v>
      </c>
      <c r="B1249" t="s">
        <v>37</v>
      </c>
      <c r="C1249" t="s">
        <v>38</v>
      </c>
      <c r="D1249" t="s">
        <v>39</v>
      </c>
      <c r="E1249" t="s">
        <v>60</v>
      </c>
      <c r="F1249" t="s">
        <v>92</v>
      </c>
      <c r="G1249" t="s">
        <v>92</v>
      </c>
      <c r="H1249" t="s">
        <v>112</v>
      </c>
      <c r="I1249" t="s">
        <v>116</v>
      </c>
      <c r="J1249">
        <v>0.25</v>
      </c>
      <c r="L1249" t="s">
        <v>62</v>
      </c>
      <c r="M1249" t="s">
        <v>63</v>
      </c>
      <c r="N1249">
        <v>5</v>
      </c>
      <c r="O1249">
        <v>150</v>
      </c>
      <c r="P1249" s="4">
        <v>19.5</v>
      </c>
      <c r="Q1249" s="42">
        <v>106.4817</v>
      </c>
      <c r="R1249">
        <f t="shared" si="112"/>
        <v>12.1875</v>
      </c>
      <c r="S1249">
        <f t="shared" si="113"/>
        <v>1297.7457187500002</v>
      </c>
      <c r="T1249">
        <v>0</v>
      </c>
      <c r="U1249">
        <f t="shared" si="114"/>
        <v>1297.7457187500002</v>
      </c>
      <c r="V1249">
        <f t="shared" si="115"/>
        <v>1297745.7187500002</v>
      </c>
      <c r="W1249">
        <f t="shared" si="116"/>
        <v>108145.47656250001</v>
      </c>
      <c r="X1249" t="s">
        <v>50</v>
      </c>
      <c r="Y1249" t="s">
        <v>93</v>
      </c>
      <c r="Z1249">
        <v>3093</v>
      </c>
      <c r="AA1249">
        <v>3094</v>
      </c>
      <c r="AB1249" t="s">
        <v>40</v>
      </c>
      <c r="AC1249" t="s">
        <v>40</v>
      </c>
      <c r="AD1249" t="s">
        <v>40</v>
      </c>
      <c r="AE1249" t="s">
        <v>40</v>
      </c>
      <c r="AF1249">
        <v>101</v>
      </c>
      <c r="AH1249">
        <v>2022</v>
      </c>
      <c r="AK1249">
        <v>108.33029999999999</v>
      </c>
    </row>
    <row r="1250" spans="1:37" x14ac:dyDescent="0.25">
      <c r="A1250" t="s">
        <v>59</v>
      </c>
      <c r="B1250" t="s">
        <v>37</v>
      </c>
      <c r="C1250" t="s">
        <v>38</v>
      </c>
      <c r="D1250" t="s">
        <v>39</v>
      </c>
      <c r="E1250" t="s">
        <v>60</v>
      </c>
      <c r="F1250" t="s">
        <v>92</v>
      </c>
      <c r="G1250" t="s">
        <v>96</v>
      </c>
      <c r="H1250" t="s">
        <v>112</v>
      </c>
      <c r="I1250" t="s">
        <v>116</v>
      </c>
      <c r="J1250">
        <v>0.25</v>
      </c>
      <c r="L1250" t="s">
        <v>62</v>
      </c>
      <c r="M1250" t="s">
        <v>63</v>
      </c>
      <c r="N1250">
        <v>5</v>
      </c>
      <c r="O1250">
        <v>150</v>
      </c>
      <c r="P1250" s="4">
        <v>2.1</v>
      </c>
      <c r="Q1250" s="42">
        <v>106.4817</v>
      </c>
      <c r="R1250">
        <f t="shared" si="112"/>
        <v>1.3125</v>
      </c>
      <c r="S1250">
        <f t="shared" si="113"/>
        <v>139.75723125000002</v>
      </c>
      <c r="T1250">
        <v>0</v>
      </c>
      <c r="U1250">
        <f t="shared" si="114"/>
        <v>139.75723125000002</v>
      </c>
      <c r="V1250">
        <f t="shared" si="115"/>
        <v>139757.23125000001</v>
      </c>
      <c r="W1250">
        <f t="shared" si="116"/>
        <v>11646.4359375</v>
      </c>
      <c r="X1250" t="s">
        <v>50</v>
      </c>
      <c r="Y1250" t="s">
        <v>97</v>
      </c>
      <c r="Z1250">
        <v>3093</v>
      </c>
      <c r="AA1250">
        <v>3094</v>
      </c>
      <c r="AB1250" t="s">
        <v>40</v>
      </c>
      <c r="AC1250" t="s">
        <v>40</v>
      </c>
      <c r="AD1250" t="s">
        <v>40</v>
      </c>
      <c r="AE1250" t="s">
        <v>40</v>
      </c>
      <c r="AF1250">
        <v>101</v>
      </c>
      <c r="AH1250">
        <v>2022</v>
      </c>
      <c r="AI1250" t="s">
        <v>117</v>
      </c>
      <c r="AK1250">
        <v>108.33029999999999</v>
      </c>
    </row>
    <row r="1251" spans="1:37" x14ac:dyDescent="0.25">
      <c r="A1251" t="s">
        <v>59</v>
      </c>
      <c r="B1251" t="s">
        <v>37</v>
      </c>
      <c r="C1251" t="s">
        <v>38</v>
      </c>
      <c r="D1251" t="s">
        <v>39</v>
      </c>
      <c r="E1251" t="s">
        <v>60</v>
      </c>
      <c r="F1251" t="s">
        <v>92</v>
      </c>
      <c r="G1251" t="s">
        <v>51</v>
      </c>
      <c r="H1251" t="s">
        <v>112</v>
      </c>
      <c r="I1251" t="s">
        <v>116</v>
      </c>
      <c r="J1251">
        <v>0.25</v>
      </c>
      <c r="L1251" t="s">
        <v>62</v>
      </c>
      <c r="M1251" t="s">
        <v>63</v>
      </c>
      <c r="N1251">
        <v>5</v>
      </c>
      <c r="O1251">
        <v>150</v>
      </c>
      <c r="P1251" s="4">
        <v>3.45</v>
      </c>
      <c r="Q1251" s="42">
        <v>106.4817</v>
      </c>
      <c r="R1251">
        <f t="shared" si="112"/>
        <v>2.15625</v>
      </c>
      <c r="S1251">
        <f t="shared" si="113"/>
        <v>229.60116562500002</v>
      </c>
      <c r="U1251">
        <f t="shared" si="114"/>
        <v>229.60116562500002</v>
      </c>
      <c r="V1251">
        <f t="shared" si="115"/>
        <v>229601.16562500002</v>
      </c>
      <c r="W1251">
        <f t="shared" si="116"/>
        <v>19133.430468750001</v>
      </c>
      <c r="X1251" t="s">
        <v>50</v>
      </c>
      <c r="Y1251" t="s">
        <v>66</v>
      </c>
      <c r="Z1251">
        <v>3093</v>
      </c>
      <c r="AA1251">
        <v>3094</v>
      </c>
      <c r="AB1251" t="s">
        <v>40</v>
      </c>
      <c r="AC1251" t="s">
        <v>40</v>
      </c>
      <c r="AD1251" t="s">
        <v>40</v>
      </c>
      <c r="AE1251" t="s">
        <v>40</v>
      </c>
      <c r="AF1251">
        <v>101</v>
      </c>
      <c r="AH1251">
        <v>2022</v>
      </c>
      <c r="AI1251" t="s">
        <v>115</v>
      </c>
      <c r="AK1251">
        <v>108.33029999999999</v>
      </c>
    </row>
    <row r="1252" spans="1:37" x14ac:dyDescent="0.25">
      <c r="A1252" t="s">
        <v>59</v>
      </c>
      <c r="B1252" t="s">
        <v>37</v>
      </c>
      <c r="C1252" t="s">
        <v>38</v>
      </c>
      <c r="D1252" t="s">
        <v>39</v>
      </c>
      <c r="E1252" t="s">
        <v>60</v>
      </c>
      <c r="F1252" t="s">
        <v>92</v>
      </c>
      <c r="G1252" t="s">
        <v>61</v>
      </c>
      <c r="H1252" t="s">
        <v>112</v>
      </c>
      <c r="I1252" t="s">
        <v>116</v>
      </c>
      <c r="J1252">
        <v>0.25</v>
      </c>
      <c r="L1252" t="s">
        <v>62</v>
      </c>
      <c r="M1252" t="s">
        <v>63</v>
      </c>
      <c r="N1252">
        <v>5</v>
      </c>
      <c r="O1252">
        <v>150</v>
      </c>
      <c r="P1252" s="4">
        <v>0.45</v>
      </c>
      <c r="Q1252" s="42">
        <v>106.4817</v>
      </c>
      <c r="R1252">
        <f t="shared" si="112"/>
        <v>0.28125</v>
      </c>
      <c r="S1252">
        <f t="shared" si="113"/>
        <v>29.947978125000002</v>
      </c>
      <c r="U1252">
        <f t="shared" si="114"/>
        <v>29.947978125000002</v>
      </c>
      <c r="V1252">
        <f t="shared" si="115"/>
        <v>29947.978125000001</v>
      </c>
      <c r="W1252">
        <f t="shared" si="116"/>
        <v>2495.6648437500003</v>
      </c>
      <c r="X1252" t="s">
        <v>50</v>
      </c>
      <c r="Y1252" t="s">
        <v>64</v>
      </c>
      <c r="Z1252">
        <v>3093</v>
      </c>
      <c r="AA1252">
        <v>3094</v>
      </c>
      <c r="AB1252" t="s">
        <v>40</v>
      </c>
      <c r="AC1252" t="s">
        <v>40</v>
      </c>
      <c r="AD1252" t="s">
        <v>40</v>
      </c>
      <c r="AE1252" t="s">
        <v>40</v>
      </c>
      <c r="AF1252">
        <v>101</v>
      </c>
      <c r="AH1252">
        <v>2022</v>
      </c>
      <c r="AI1252" t="s">
        <v>65</v>
      </c>
      <c r="AK1252">
        <v>108.33029999999999</v>
      </c>
    </row>
    <row r="1253" spans="1:37" x14ac:dyDescent="0.25">
      <c r="A1253" t="s">
        <v>59</v>
      </c>
      <c r="B1253" t="s">
        <v>37</v>
      </c>
      <c r="C1253" t="s">
        <v>38</v>
      </c>
      <c r="D1253" t="s">
        <v>39</v>
      </c>
      <c r="E1253" t="s">
        <v>60</v>
      </c>
      <c r="F1253" t="s">
        <v>96</v>
      </c>
      <c r="G1253" t="s">
        <v>51</v>
      </c>
      <c r="H1253" t="s">
        <v>112</v>
      </c>
      <c r="I1253" t="s">
        <v>118</v>
      </c>
      <c r="J1253">
        <v>0.25</v>
      </c>
      <c r="L1253" t="s">
        <v>62</v>
      </c>
      <c r="M1253" t="s">
        <v>63</v>
      </c>
      <c r="N1253">
        <v>5</v>
      </c>
      <c r="O1253">
        <v>150</v>
      </c>
      <c r="P1253" s="4">
        <v>3.45</v>
      </c>
      <c r="Q1253" s="42">
        <v>106.4817</v>
      </c>
      <c r="R1253">
        <f t="shared" si="112"/>
        <v>2.15625</v>
      </c>
      <c r="S1253">
        <f t="shared" si="113"/>
        <v>229.60116562500002</v>
      </c>
      <c r="T1253">
        <v>0</v>
      </c>
      <c r="U1253">
        <f t="shared" si="114"/>
        <v>229.60116562500002</v>
      </c>
      <c r="V1253">
        <f t="shared" si="115"/>
        <v>229601.16562500002</v>
      </c>
      <c r="W1253">
        <f t="shared" si="116"/>
        <v>19133.430468750001</v>
      </c>
      <c r="X1253" t="s">
        <v>50</v>
      </c>
      <c r="Y1253" t="s">
        <v>66</v>
      </c>
      <c r="Z1253">
        <v>3093</v>
      </c>
      <c r="AA1253">
        <v>3094</v>
      </c>
      <c r="AB1253" t="s">
        <v>40</v>
      </c>
      <c r="AC1253" t="s">
        <v>40</v>
      </c>
      <c r="AD1253" t="s">
        <v>40</v>
      </c>
      <c r="AE1253" t="s">
        <v>40</v>
      </c>
      <c r="AF1253">
        <v>101</v>
      </c>
      <c r="AH1253">
        <v>2022</v>
      </c>
      <c r="AI1253" t="s">
        <v>115</v>
      </c>
      <c r="AK1253">
        <v>108.33029999999999</v>
      </c>
    </row>
    <row r="1254" spans="1:37" x14ac:dyDescent="0.25">
      <c r="A1254" t="s">
        <v>59</v>
      </c>
      <c r="B1254" t="s">
        <v>37</v>
      </c>
      <c r="C1254" t="s">
        <v>38</v>
      </c>
      <c r="D1254" t="s">
        <v>39</v>
      </c>
      <c r="E1254" t="s">
        <v>60</v>
      </c>
      <c r="F1254" t="s">
        <v>96</v>
      </c>
      <c r="G1254" t="s">
        <v>103</v>
      </c>
      <c r="H1254" t="s">
        <v>112</v>
      </c>
      <c r="I1254" t="s">
        <v>118</v>
      </c>
      <c r="J1254">
        <v>0.25</v>
      </c>
      <c r="L1254" t="s">
        <v>62</v>
      </c>
      <c r="M1254" t="s">
        <v>63</v>
      </c>
      <c r="N1254">
        <v>5</v>
      </c>
      <c r="O1254">
        <v>150</v>
      </c>
      <c r="P1254" s="4">
        <v>1.65</v>
      </c>
      <c r="Q1254" s="42">
        <v>106.4817</v>
      </c>
      <c r="R1254">
        <f t="shared" si="112"/>
        <v>1.03125</v>
      </c>
      <c r="S1254">
        <f t="shared" si="113"/>
        <v>109.809253125</v>
      </c>
      <c r="T1254">
        <v>0</v>
      </c>
      <c r="U1254">
        <f t="shared" si="114"/>
        <v>109.809253125</v>
      </c>
      <c r="V1254">
        <f t="shared" si="115"/>
        <v>109809.253125</v>
      </c>
      <c r="W1254">
        <f t="shared" si="116"/>
        <v>9150.7710937499996</v>
      </c>
      <c r="X1254" t="s">
        <v>50</v>
      </c>
      <c r="Y1254" t="s">
        <v>104</v>
      </c>
      <c r="Z1254">
        <v>3093</v>
      </c>
      <c r="AA1254">
        <v>3094</v>
      </c>
      <c r="AB1254" t="s">
        <v>40</v>
      </c>
      <c r="AC1254" t="s">
        <v>40</v>
      </c>
      <c r="AD1254" t="s">
        <v>40</v>
      </c>
      <c r="AE1254" t="s">
        <v>40</v>
      </c>
      <c r="AF1254">
        <v>101</v>
      </c>
      <c r="AH1254">
        <v>2022</v>
      </c>
      <c r="AI1254" t="s">
        <v>119</v>
      </c>
      <c r="AK1254">
        <v>108.33029999999999</v>
      </c>
    </row>
    <row r="1255" spans="1:37" x14ac:dyDescent="0.25">
      <c r="A1255" t="s">
        <v>59</v>
      </c>
      <c r="B1255" t="s">
        <v>37</v>
      </c>
      <c r="C1255" t="s">
        <v>38</v>
      </c>
      <c r="D1255" t="s">
        <v>39</v>
      </c>
      <c r="E1255" t="s">
        <v>60</v>
      </c>
      <c r="F1255" t="s">
        <v>96</v>
      </c>
      <c r="G1255" t="s">
        <v>96</v>
      </c>
      <c r="H1255" t="s">
        <v>112</v>
      </c>
      <c r="I1255" t="s">
        <v>118</v>
      </c>
      <c r="J1255">
        <v>0.25</v>
      </c>
      <c r="L1255" t="s">
        <v>62</v>
      </c>
      <c r="M1255" t="s">
        <v>63</v>
      </c>
      <c r="N1255">
        <v>5</v>
      </c>
      <c r="O1255">
        <v>150</v>
      </c>
      <c r="P1255" s="4">
        <v>19.95</v>
      </c>
      <c r="Q1255" s="42">
        <v>106.4817</v>
      </c>
      <c r="R1255">
        <f t="shared" si="112"/>
        <v>12.46875</v>
      </c>
      <c r="S1255">
        <f t="shared" si="113"/>
        <v>1327.6936968750001</v>
      </c>
      <c r="T1255">
        <v>0</v>
      </c>
      <c r="U1255">
        <f t="shared" si="114"/>
        <v>1327.6936968750001</v>
      </c>
      <c r="V1255">
        <f t="shared" si="115"/>
        <v>1327693.6968750001</v>
      </c>
      <c r="W1255">
        <f t="shared" si="116"/>
        <v>110641.14140625001</v>
      </c>
      <c r="X1255" t="s">
        <v>50</v>
      </c>
      <c r="Y1255" t="s">
        <v>97</v>
      </c>
      <c r="Z1255">
        <v>3093</v>
      </c>
      <c r="AA1255">
        <v>3094</v>
      </c>
      <c r="AB1255" t="s">
        <v>40</v>
      </c>
      <c r="AC1255" t="s">
        <v>40</v>
      </c>
      <c r="AD1255" t="s">
        <v>40</v>
      </c>
      <c r="AE1255" t="s">
        <v>40</v>
      </c>
      <c r="AF1255">
        <v>101</v>
      </c>
      <c r="AH1255">
        <v>2022</v>
      </c>
      <c r="AI1255" t="s">
        <v>117</v>
      </c>
      <c r="AK1255">
        <v>108.33029999999999</v>
      </c>
    </row>
    <row r="1256" spans="1:37" x14ac:dyDescent="0.25">
      <c r="A1256" t="s">
        <v>59</v>
      </c>
      <c r="B1256" t="s">
        <v>37</v>
      </c>
      <c r="C1256" t="s">
        <v>38</v>
      </c>
      <c r="D1256" t="s">
        <v>39</v>
      </c>
      <c r="E1256" t="s">
        <v>60</v>
      </c>
      <c r="F1256" t="s">
        <v>96</v>
      </c>
      <c r="G1256" t="s">
        <v>61</v>
      </c>
      <c r="H1256" t="s">
        <v>112</v>
      </c>
      <c r="I1256" t="s">
        <v>118</v>
      </c>
      <c r="J1256">
        <v>0.25</v>
      </c>
      <c r="L1256" t="s">
        <v>62</v>
      </c>
      <c r="M1256" t="s">
        <v>63</v>
      </c>
      <c r="N1256">
        <v>5</v>
      </c>
      <c r="O1256">
        <v>150</v>
      </c>
      <c r="P1256" s="4">
        <v>0.45</v>
      </c>
      <c r="Q1256" s="42">
        <v>106.4817</v>
      </c>
      <c r="R1256">
        <f t="shared" si="112"/>
        <v>0.28125</v>
      </c>
      <c r="S1256">
        <f t="shared" si="113"/>
        <v>29.947978125000002</v>
      </c>
      <c r="U1256">
        <f t="shared" si="114"/>
        <v>29.947978125000002</v>
      </c>
      <c r="V1256">
        <f t="shared" si="115"/>
        <v>29947.978125000001</v>
      </c>
      <c r="W1256">
        <f t="shared" si="116"/>
        <v>2495.6648437500003</v>
      </c>
      <c r="X1256" t="s">
        <v>50</v>
      </c>
      <c r="Y1256" t="s">
        <v>64</v>
      </c>
      <c r="Z1256">
        <v>3093</v>
      </c>
      <c r="AA1256">
        <v>3094</v>
      </c>
      <c r="AB1256" t="s">
        <v>40</v>
      </c>
      <c r="AC1256" t="s">
        <v>40</v>
      </c>
      <c r="AD1256" t="s">
        <v>40</v>
      </c>
      <c r="AE1256" t="s">
        <v>40</v>
      </c>
      <c r="AF1256">
        <v>101</v>
      </c>
      <c r="AH1256">
        <v>2022</v>
      </c>
      <c r="AI1256" t="s">
        <v>65</v>
      </c>
      <c r="AK1256">
        <v>108.33029999999999</v>
      </c>
    </row>
    <row r="1257" spans="1:37" x14ac:dyDescent="0.25">
      <c r="A1257" t="s">
        <v>59</v>
      </c>
      <c r="B1257" t="s">
        <v>37</v>
      </c>
      <c r="C1257" t="s">
        <v>38</v>
      </c>
      <c r="D1257" t="s">
        <v>39</v>
      </c>
      <c r="E1257" t="s">
        <v>60</v>
      </c>
      <c r="F1257" t="s">
        <v>67</v>
      </c>
      <c r="G1257" t="s">
        <v>67</v>
      </c>
      <c r="H1257" t="s">
        <v>105</v>
      </c>
      <c r="I1257" t="s">
        <v>106</v>
      </c>
      <c r="J1257">
        <v>1</v>
      </c>
      <c r="L1257" t="s">
        <v>62</v>
      </c>
      <c r="M1257" t="s">
        <v>76</v>
      </c>
      <c r="N1257">
        <v>5</v>
      </c>
      <c r="O1257">
        <v>119</v>
      </c>
      <c r="P1257" s="4">
        <v>4.5</v>
      </c>
      <c r="Q1257" s="42">
        <v>97.959699999999998</v>
      </c>
      <c r="R1257">
        <f t="shared" si="112"/>
        <v>8.9250000000000007</v>
      </c>
      <c r="S1257">
        <f t="shared" si="113"/>
        <v>874.2903225</v>
      </c>
      <c r="T1257">
        <v>0</v>
      </c>
      <c r="U1257">
        <f t="shared" si="114"/>
        <v>874.2903225</v>
      </c>
      <c r="V1257">
        <f t="shared" si="115"/>
        <v>874290.32250000001</v>
      </c>
      <c r="W1257">
        <f t="shared" si="116"/>
        <v>72857.526874999996</v>
      </c>
      <c r="X1257" t="s">
        <v>50</v>
      </c>
      <c r="Y1257" t="s">
        <v>68</v>
      </c>
      <c r="Z1257">
        <v>3093</v>
      </c>
      <c r="AA1257">
        <v>3094</v>
      </c>
      <c r="AB1257" t="s">
        <v>40</v>
      </c>
      <c r="AC1257" t="s">
        <v>40</v>
      </c>
      <c r="AD1257" t="s">
        <v>40</v>
      </c>
      <c r="AE1257" t="s">
        <v>40</v>
      </c>
      <c r="AF1257">
        <v>101</v>
      </c>
      <c r="AH1257">
        <v>2022</v>
      </c>
      <c r="AK1257">
        <v>99.663849999999996</v>
      </c>
    </row>
    <row r="1258" spans="1:37" x14ac:dyDescent="0.25">
      <c r="A1258" t="s">
        <v>59</v>
      </c>
      <c r="B1258" t="s">
        <v>37</v>
      </c>
      <c r="C1258" t="s">
        <v>38</v>
      </c>
      <c r="D1258" t="s">
        <v>39</v>
      </c>
      <c r="E1258" t="s">
        <v>60</v>
      </c>
      <c r="F1258" t="s">
        <v>98</v>
      </c>
      <c r="G1258" t="s">
        <v>98</v>
      </c>
      <c r="H1258" t="s">
        <v>107</v>
      </c>
      <c r="I1258" t="s">
        <v>108</v>
      </c>
      <c r="J1258">
        <v>0.25</v>
      </c>
      <c r="L1258" t="s">
        <v>62</v>
      </c>
      <c r="M1258" t="s">
        <v>76</v>
      </c>
      <c r="N1258">
        <v>5</v>
      </c>
      <c r="O1258">
        <v>119</v>
      </c>
      <c r="P1258" s="4">
        <v>19.5</v>
      </c>
      <c r="Q1258" s="42">
        <v>106.4817</v>
      </c>
      <c r="R1258">
        <f t="shared" si="112"/>
        <v>9.6687499999999993</v>
      </c>
      <c r="S1258">
        <f t="shared" si="113"/>
        <v>1029.5449368749998</v>
      </c>
      <c r="T1258">
        <v>0</v>
      </c>
      <c r="U1258">
        <f t="shared" si="114"/>
        <v>1029.5449368749998</v>
      </c>
      <c r="V1258">
        <f t="shared" si="115"/>
        <v>1029544.9368749999</v>
      </c>
      <c r="W1258">
        <f t="shared" si="116"/>
        <v>85795.411406249987</v>
      </c>
      <c r="X1258" t="s">
        <v>50</v>
      </c>
      <c r="Y1258" t="s">
        <v>99</v>
      </c>
      <c r="Z1258">
        <v>3093</v>
      </c>
      <c r="AA1258">
        <v>3094</v>
      </c>
      <c r="AB1258" t="s">
        <v>40</v>
      </c>
      <c r="AC1258" t="s">
        <v>40</v>
      </c>
      <c r="AD1258" t="s">
        <v>40</v>
      </c>
      <c r="AE1258" t="s">
        <v>40</v>
      </c>
      <c r="AF1258">
        <v>101</v>
      </c>
      <c r="AH1258">
        <v>2022</v>
      </c>
      <c r="AK1258">
        <v>108.33029999999999</v>
      </c>
    </row>
    <row r="1259" spans="1:37" x14ac:dyDescent="0.25">
      <c r="A1259" t="s">
        <v>59</v>
      </c>
      <c r="B1259" t="s">
        <v>37</v>
      </c>
      <c r="C1259" t="s">
        <v>38</v>
      </c>
      <c r="D1259" t="s">
        <v>39</v>
      </c>
      <c r="E1259" t="s">
        <v>60</v>
      </c>
      <c r="F1259" t="s">
        <v>98</v>
      </c>
      <c r="G1259" t="s">
        <v>87</v>
      </c>
      <c r="H1259" t="s">
        <v>107</v>
      </c>
      <c r="I1259" t="s">
        <v>108</v>
      </c>
      <c r="J1259">
        <v>0.25</v>
      </c>
      <c r="L1259" t="s">
        <v>62</v>
      </c>
      <c r="M1259" t="s">
        <v>76</v>
      </c>
      <c r="N1259">
        <v>5</v>
      </c>
      <c r="O1259">
        <v>119</v>
      </c>
      <c r="P1259" s="4">
        <v>1.2</v>
      </c>
      <c r="Q1259" s="42">
        <v>106.4817</v>
      </c>
      <c r="R1259">
        <f t="shared" si="112"/>
        <v>0.59499999999999997</v>
      </c>
      <c r="S1259">
        <f t="shared" si="113"/>
        <v>63.3566115</v>
      </c>
      <c r="T1259">
        <v>0</v>
      </c>
      <c r="U1259">
        <f t="shared" si="114"/>
        <v>63.3566115</v>
      </c>
      <c r="V1259">
        <f t="shared" si="115"/>
        <v>63356.611499999999</v>
      </c>
      <c r="W1259">
        <f t="shared" si="116"/>
        <v>5279.7176250000002</v>
      </c>
      <c r="X1259" t="s">
        <v>50</v>
      </c>
      <c r="Y1259" t="s">
        <v>88</v>
      </c>
      <c r="Z1259">
        <v>3093</v>
      </c>
      <c r="AA1259">
        <v>3094</v>
      </c>
      <c r="AB1259" t="s">
        <v>40</v>
      </c>
      <c r="AC1259" t="s">
        <v>40</v>
      </c>
      <c r="AD1259" t="s">
        <v>40</v>
      </c>
      <c r="AE1259" t="s">
        <v>40</v>
      </c>
      <c r="AF1259">
        <v>101</v>
      </c>
      <c r="AH1259">
        <v>2022</v>
      </c>
      <c r="AI1259" t="s">
        <v>109</v>
      </c>
      <c r="AK1259">
        <v>108.33029999999999</v>
      </c>
    </row>
    <row r="1260" spans="1:37" x14ac:dyDescent="0.25">
      <c r="A1260" t="s">
        <v>59</v>
      </c>
      <c r="B1260" t="s">
        <v>37</v>
      </c>
      <c r="C1260" t="s">
        <v>38</v>
      </c>
      <c r="D1260" t="s">
        <v>39</v>
      </c>
      <c r="E1260" t="s">
        <v>60</v>
      </c>
      <c r="F1260" t="s">
        <v>98</v>
      </c>
      <c r="G1260" t="s">
        <v>94</v>
      </c>
      <c r="H1260" t="s">
        <v>107</v>
      </c>
      <c r="I1260" t="s">
        <v>108</v>
      </c>
      <c r="J1260">
        <v>0.25</v>
      </c>
      <c r="L1260" t="s">
        <v>62</v>
      </c>
      <c r="M1260" t="s">
        <v>76</v>
      </c>
      <c r="N1260">
        <v>5</v>
      </c>
      <c r="O1260">
        <v>119</v>
      </c>
      <c r="P1260" s="4">
        <v>0.6</v>
      </c>
      <c r="Q1260" s="42">
        <v>106.4817</v>
      </c>
      <c r="R1260">
        <f t="shared" si="112"/>
        <v>0.29749999999999999</v>
      </c>
      <c r="S1260">
        <f t="shared" si="113"/>
        <v>31.67830575</v>
      </c>
      <c r="T1260">
        <v>0</v>
      </c>
      <c r="U1260">
        <f t="shared" si="114"/>
        <v>31.67830575</v>
      </c>
      <c r="V1260">
        <f t="shared" si="115"/>
        <v>31678.30575</v>
      </c>
      <c r="W1260">
        <f t="shared" si="116"/>
        <v>2639.8588125000001</v>
      </c>
      <c r="X1260" t="s">
        <v>50</v>
      </c>
      <c r="Y1260" t="s">
        <v>95</v>
      </c>
      <c r="Z1260">
        <v>3093</v>
      </c>
      <c r="AA1260">
        <v>3094</v>
      </c>
      <c r="AB1260" t="s">
        <v>40</v>
      </c>
      <c r="AC1260" t="s">
        <v>40</v>
      </c>
      <c r="AD1260" t="s">
        <v>40</v>
      </c>
      <c r="AE1260" t="s">
        <v>40</v>
      </c>
      <c r="AF1260">
        <v>101</v>
      </c>
      <c r="AH1260">
        <v>2022</v>
      </c>
      <c r="AI1260" t="s">
        <v>110</v>
      </c>
      <c r="AK1260">
        <v>108.33029999999999</v>
      </c>
    </row>
    <row r="1261" spans="1:37" x14ac:dyDescent="0.25">
      <c r="A1261" t="s">
        <v>59</v>
      </c>
      <c r="B1261" t="s">
        <v>37</v>
      </c>
      <c r="C1261" t="s">
        <v>38</v>
      </c>
      <c r="D1261" t="s">
        <v>39</v>
      </c>
      <c r="E1261" t="s">
        <v>60</v>
      </c>
      <c r="F1261" t="s">
        <v>98</v>
      </c>
      <c r="G1261" t="s">
        <v>51</v>
      </c>
      <c r="H1261" t="s">
        <v>107</v>
      </c>
      <c r="I1261" t="s">
        <v>108</v>
      </c>
      <c r="J1261">
        <v>0.25</v>
      </c>
      <c r="L1261" t="s">
        <v>62</v>
      </c>
      <c r="M1261" t="s">
        <v>76</v>
      </c>
      <c r="N1261">
        <v>5</v>
      </c>
      <c r="O1261">
        <v>119</v>
      </c>
      <c r="P1261" s="4">
        <v>3.45</v>
      </c>
      <c r="Q1261" s="42">
        <v>106.4817</v>
      </c>
      <c r="R1261">
        <f t="shared" si="112"/>
        <v>1.7106250000000001</v>
      </c>
      <c r="S1261">
        <f t="shared" si="113"/>
        <v>182.1502580625</v>
      </c>
      <c r="U1261">
        <f t="shared" si="114"/>
        <v>182.1502580625</v>
      </c>
      <c r="V1261">
        <f t="shared" si="115"/>
        <v>182150.25806250001</v>
      </c>
      <c r="W1261">
        <f t="shared" si="116"/>
        <v>15179.188171875001</v>
      </c>
      <c r="X1261" t="s">
        <v>50</v>
      </c>
      <c r="Y1261" t="s">
        <v>66</v>
      </c>
      <c r="Z1261">
        <v>3093</v>
      </c>
      <c r="AA1261">
        <v>3094</v>
      </c>
      <c r="AB1261" t="s">
        <v>40</v>
      </c>
      <c r="AC1261" t="s">
        <v>40</v>
      </c>
      <c r="AD1261" t="s">
        <v>40</v>
      </c>
      <c r="AE1261" t="s">
        <v>40</v>
      </c>
      <c r="AF1261">
        <v>101</v>
      </c>
      <c r="AH1261">
        <v>2022</v>
      </c>
      <c r="AI1261" t="s">
        <v>73</v>
      </c>
      <c r="AK1261">
        <v>108.33029999999999</v>
      </c>
    </row>
    <row r="1262" spans="1:37" x14ac:dyDescent="0.25">
      <c r="A1262" t="s">
        <v>59</v>
      </c>
      <c r="B1262" t="s">
        <v>37</v>
      </c>
      <c r="C1262" t="s">
        <v>38</v>
      </c>
      <c r="D1262" t="s">
        <v>39</v>
      </c>
      <c r="E1262" t="s">
        <v>60</v>
      </c>
      <c r="F1262" t="s">
        <v>98</v>
      </c>
      <c r="G1262" t="s">
        <v>96</v>
      </c>
      <c r="H1262" t="s">
        <v>107</v>
      </c>
      <c r="I1262" t="s">
        <v>108</v>
      </c>
      <c r="J1262">
        <v>0.25</v>
      </c>
      <c r="L1262" t="s">
        <v>62</v>
      </c>
      <c r="M1262" t="s">
        <v>76</v>
      </c>
      <c r="N1262">
        <v>5</v>
      </c>
      <c r="O1262">
        <v>119</v>
      </c>
      <c r="P1262" s="4">
        <v>0.3</v>
      </c>
      <c r="Q1262" s="42">
        <v>106.4817</v>
      </c>
      <c r="R1262">
        <f t="shared" si="112"/>
        <v>0.14874999999999999</v>
      </c>
      <c r="S1262">
        <f t="shared" si="113"/>
        <v>15.839152875</v>
      </c>
      <c r="U1262">
        <f t="shared" si="114"/>
        <v>15.839152875</v>
      </c>
      <c r="V1262">
        <f t="shared" si="115"/>
        <v>15839.152875</v>
      </c>
      <c r="W1262">
        <f t="shared" si="116"/>
        <v>1319.9294062500001</v>
      </c>
      <c r="X1262" t="s">
        <v>50</v>
      </c>
      <c r="Y1262" t="s">
        <v>97</v>
      </c>
      <c r="Z1262">
        <v>3093</v>
      </c>
      <c r="AA1262">
        <v>3094</v>
      </c>
      <c r="AB1262" t="s">
        <v>40</v>
      </c>
      <c r="AC1262" t="s">
        <v>40</v>
      </c>
      <c r="AD1262" t="s">
        <v>40</v>
      </c>
      <c r="AE1262" t="s">
        <v>40</v>
      </c>
      <c r="AF1262">
        <v>101</v>
      </c>
      <c r="AH1262">
        <v>2022</v>
      </c>
      <c r="AI1262" t="s">
        <v>111</v>
      </c>
      <c r="AK1262">
        <v>108.33029999999999</v>
      </c>
    </row>
    <row r="1263" spans="1:37" x14ac:dyDescent="0.25">
      <c r="A1263" t="s">
        <v>59</v>
      </c>
      <c r="B1263" t="s">
        <v>37</v>
      </c>
      <c r="C1263" t="s">
        <v>38</v>
      </c>
      <c r="D1263" t="s">
        <v>39</v>
      </c>
      <c r="E1263" t="s">
        <v>60</v>
      </c>
      <c r="F1263" t="s">
        <v>98</v>
      </c>
      <c r="G1263" t="s">
        <v>61</v>
      </c>
      <c r="H1263" t="s">
        <v>107</v>
      </c>
      <c r="I1263" t="s">
        <v>108</v>
      </c>
      <c r="J1263">
        <v>0.25</v>
      </c>
      <c r="L1263" t="s">
        <v>62</v>
      </c>
      <c r="M1263" t="s">
        <v>76</v>
      </c>
      <c r="N1263">
        <v>5</v>
      </c>
      <c r="O1263">
        <v>119</v>
      </c>
      <c r="P1263" s="4">
        <v>0.45</v>
      </c>
      <c r="Q1263" s="42">
        <v>106.4817</v>
      </c>
      <c r="R1263">
        <f t="shared" si="112"/>
        <v>0.22312500000000002</v>
      </c>
      <c r="S1263">
        <f t="shared" si="113"/>
        <v>23.758729312500002</v>
      </c>
      <c r="U1263">
        <f t="shared" si="114"/>
        <v>23.758729312500002</v>
      </c>
      <c r="V1263">
        <f t="shared" si="115"/>
        <v>23758.729312500003</v>
      </c>
      <c r="W1263">
        <f t="shared" si="116"/>
        <v>1979.8941093750002</v>
      </c>
      <c r="X1263" t="s">
        <v>50</v>
      </c>
      <c r="Y1263" t="s">
        <v>64</v>
      </c>
      <c r="Z1263">
        <v>3093</v>
      </c>
      <c r="AA1263">
        <v>3094</v>
      </c>
      <c r="AB1263" t="s">
        <v>40</v>
      </c>
      <c r="AC1263" t="s">
        <v>40</v>
      </c>
      <c r="AD1263" t="s">
        <v>40</v>
      </c>
      <c r="AE1263" t="s">
        <v>40</v>
      </c>
      <c r="AF1263">
        <v>101</v>
      </c>
      <c r="AH1263">
        <v>2022</v>
      </c>
      <c r="AI1263" t="s">
        <v>65</v>
      </c>
      <c r="AK1263">
        <v>108.33029999999999</v>
      </c>
    </row>
    <row r="1264" spans="1:37" x14ac:dyDescent="0.25">
      <c r="A1264" t="s">
        <v>59</v>
      </c>
      <c r="B1264" t="s">
        <v>37</v>
      </c>
      <c r="C1264" t="s">
        <v>38</v>
      </c>
      <c r="D1264" t="s">
        <v>39</v>
      </c>
      <c r="E1264" t="s">
        <v>60</v>
      </c>
      <c r="F1264" t="s">
        <v>94</v>
      </c>
      <c r="G1264" t="s">
        <v>96</v>
      </c>
      <c r="H1264" t="s">
        <v>112</v>
      </c>
      <c r="I1264" t="s">
        <v>113</v>
      </c>
      <c r="J1264">
        <v>0.25</v>
      </c>
      <c r="L1264" t="s">
        <v>62</v>
      </c>
      <c r="M1264" t="s">
        <v>76</v>
      </c>
      <c r="N1264">
        <v>5</v>
      </c>
      <c r="O1264">
        <v>119</v>
      </c>
      <c r="P1264" s="4">
        <v>0.3</v>
      </c>
      <c r="Q1264" s="42">
        <v>106.4817</v>
      </c>
      <c r="R1264">
        <f t="shared" si="112"/>
        <v>0.14874999999999999</v>
      </c>
      <c r="S1264">
        <f t="shared" si="113"/>
        <v>15.839152875</v>
      </c>
      <c r="T1264">
        <v>0</v>
      </c>
      <c r="U1264">
        <f t="shared" si="114"/>
        <v>15.839152875</v>
      </c>
      <c r="V1264">
        <f t="shared" si="115"/>
        <v>15839.152875</v>
      </c>
      <c r="W1264">
        <f t="shared" si="116"/>
        <v>1319.9294062500001</v>
      </c>
      <c r="X1264" t="s">
        <v>50</v>
      </c>
      <c r="Y1264" t="s">
        <v>97</v>
      </c>
      <c r="Z1264">
        <v>3093</v>
      </c>
      <c r="AA1264">
        <v>3094</v>
      </c>
      <c r="AB1264" t="s">
        <v>40</v>
      </c>
      <c r="AC1264" t="s">
        <v>40</v>
      </c>
      <c r="AD1264" t="s">
        <v>40</v>
      </c>
      <c r="AE1264" t="s">
        <v>40</v>
      </c>
      <c r="AF1264">
        <v>101</v>
      </c>
      <c r="AH1264">
        <v>2022</v>
      </c>
      <c r="AI1264" t="s">
        <v>111</v>
      </c>
      <c r="AK1264">
        <v>108.33029999999999</v>
      </c>
    </row>
    <row r="1265" spans="1:37" x14ac:dyDescent="0.25">
      <c r="A1265" t="s">
        <v>59</v>
      </c>
      <c r="B1265" t="s">
        <v>37</v>
      </c>
      <c r="C1265" t="s">
        <v>38</v>
      </c>
      <c r="D1265" t="s">
        <v>39</v>
      </c>
      <c r="E1265" t="s">
        <v>60</v>
      </c>
      <c r="F1265" t="s">
        <v>94</v>
      </c>
      <c r="G1265" t="s">
        <v>94</v>
      </c>
      <c r="H1265" t="s">
        <v>112</v>
      </c>
      <c r="I1265" t="s">
        <v>113</v>
      </c>
      <c r="J1265">
        <v>0.25</v>
      </c>
      <c r="L1265" t="s">
        <v>62</v>
      </c>
      <c r="M1265" t="s">
        <v>76</v>
      </c>
      <c r="N1265">
        <v>5</v>
      </c>
      <c r="O1265">
        <v>119</v>
      </c>
      <c r="P1265" s="4">
        <v>20.100000000000001</v>
      </c>
      <c r="Q1265" s="42">
        <v>106.4817</v>
      </c>
      <c r="R1265">
        <f t="shared" si="112"/>
        <v>9.9662500000000005</v>
      </c>
      <c r="S1265">
        <f t="shared" si="113"/>
        <v>1061.223242625</v>
      </c>
      <c r="T1265">
        <v>0</v>
      </c>
      <c r="U1265">
        <f t="shared" si="114"/>
        <v>1061.223242625</v>
      </c>
      <c r="V1265">
        <f t="shared" si="115"/>
        <v>1061223.242625</v>
      </c>
      <c r="W1265">
        <f t="shared" si="116"/>
        <v>88435.270218749996</v>
      </c>
      <c r="X1265" t="s">
        <v>50</v>
      </c>
      <c r="Y1265" t="s">
        <v>95</v>
      </c>
      <c r="Z1265">
        <v>3093</v>
      </c>
      <c r="AA1265">
        <v>3094</v>
      </c>
      <c r="AB1265" t="s">
        <v>40</v>
      </c>
      <c r="AC1265" t="s">
        <v>40</v>
      </c>
      <c r="AD1265" t="s">
        <v>40</v>
      </c>
      <c r="AE1265" t="s">
        <v>40</v>
      </c>
      <c r="AF1265">
        <v>101</v>
      </c>
      <c r="AH1265">
        <v>2022</v>
      </c>
      <c r="AI1265" t="s">
        <v>114</v>
      </c>
      <c r="AK1265">
        <v>108.33029999999999</v>
      </c>
    </row>
    <row r="1266" spans="1:37" x14ac:dyDescent="0.25">
      <c r="A1266" t="s">
        <v>59</v>
      </c>
      <c r="B1266" t="s">
        <v>37</v>
      </c>
      <c r="C1266" t="s">
        <v>38</v>
      </c>
      <c r="D1266" t="s">
        <v>39</v>
      </c>
      <c r="E1266" t="s">
        <v>60</v>
      </c>
      <c r="F1266" t="s">
        <v>94</v>
      </c>
      <c r="G1266" t="s">
        <v>87</v>
      </c>
      <c r="H1266" t="s">
        <v>112</v>
      </c>
      <c r="I1266" t="s">
        <v>113</v>
      </c>
      <c r="J1266">
        <v>0.25</v>
      </c>
      <c r="L1266" t="s">
        <v>62</v>
      </c>
      <c r="M1266" t="s">
        <v>76</v>
      </c>
      <c r="N1266">
        <v>5</v>
      </c>
      <c r="O1266">
        <v>119</v>
      </c>
      <c r="P1266" s="4">
        <v>1.2</v>
      </c>
      <c r="Q1266" s="42">
        <v>106.4817</v>
      </c>
      <c r="R1266">
        <f t="shared" si="112"/>
        <v>0.59499999999999997</v>
      </c>
      <c r="S1266">
        <f t="shared" si="113"/>
        <v>63.3566115</v>
      </c>
      <c r="U1266">
        <f t="shared" si="114"/>
        <v>63.3566115</v>
      </c>
      <c r="V1266">
        <f t="shared" si="115"/>
        <v>63356.611499999999</v>
      </c>
      <c r="W1266">
        <f t="shared" si="116"/>
        <v>5279.7176250000002</v>
      </c>
      <c r="X1266" t="s">
        <v>50</v>
      </c>
      <c r="Y1266" t="s">
        <v>88</v>
      </c>
      <c r="Z1266">
        <v>3093</v>
      </c>
      <c r="AA1266">
        <v>3094</v>
      </c>
      <c r="AB1266" t="s">
        <v>40</v>
      </c>
      <c r="AC1266" t="s">
        <v>40</v>
      </c>
      <c r="AD1266" t="s">
        <v>40</v>
      </c>
      <c r="AE1266" t="s">
        <v>40</v>
      </c>
      <c r="AF1266">
        <v>101</v>
      </c>
      <c r="AH1266">
        <v>2022</v>
      </c>
      <c r="AI1266" t="s">
        <v>109</v>
      </c>
      <c r="AK1266">
        <v>108.33029999999999</v>
      </c>
    </row>
    <row r="1267" spans="1:37" x14ac:dyDescent="0.25">
      <c r="A1267" t="s">
        <v>59</v>
      </c>
      <c r="B1267" t="s">
        <v>37</v>
      </c>
      <c r="C1267" t="s">
        <v>38</v>
      </c>
      <c r="D1267" t="s">
        <v>39</v>
      </c>
      <c r="E1267" t="s">
        <v>60</v>
      </c>
      <c r="F1267" t="s">
        <v>94</v>
      </c>
      <c r="G1267" t="s">
        <v>51</v>
      </c>
      <c r="H1267" t="s">
        <v>112</v>
      </c>
      <c r="I1267" t="s">
        <v>113</v>
      </c>
      <c r="J1267">
        <v>0.25</v>
      </c>
      <c r="L1267" t="s">
        <v>62</v>
      </c>
      <c r="M1267" t="s">
        <v>76</v>
      </c>
      <c r="N1267">
        <v>5</v>
      </c>
      <c r="O1267">
        <v>119</v>
      </c>
      <c r="P1267" s="4">
        <v>3.45</v>
      </c>
      <c r="Q1267" s="42">
        <v>106.4817</v>
      </c>
      <c r="R1267">
        <f t="shared" si="112"/>
        <v>1.7106250000000001</v>
      </c>
      <c r="S1267">
        <f t="shared" si="113"/>
        <v>182.1502580625</v>
      </c>
      <c r="U1267">
        <f t="shared" si="114"/>
        <v>182.1502580625</v>
      </c>
      <c r="V1267">
        <f t="shared" si="115"/>
        <v>182150.25806250001</v>
      </c>
      <c r="W1267">
        <f t="shared" si="116"/>
        <v>15179.188171875001</v>
      </c>
      <c r="X1267" t="s">
        <v>50</v>
      </c>
      <c r="Y1267" t="s">
        <v>66</v>
      </c>
      <c r="Z1267">
        <v>3093</v>
      </c>
      <c r="AA1267">
        <v>3094</v>
      </c>
      <c r="AB1267" t="s">
        <v>40</v>
      </c>
      <c r="AC1267" t="s">
        <v>40</v>
      </c>
      <c r="AD1267" t="s">
        <v>40</v>
      </c>
      <c r="AE1267" t="s">
        <v>40</v>
      </c>
      <c r="AF1267">
        <v>101</v>
      </c>
      <c r="AH1267">
        <v>2022</v>
      </c>
      <c r="AI1267" t="s">
        <v>115</v>
      </c>
      <c r="AK1267">
        <v>108.33029999999999</v>
      </c>
    </row>
    <row r="1268" spans="1:37" x14ac:dyDescent="0.25">
      <c r="A1268" t="s">
        <v>59</v>
      </c>
      <c r="B1268" t="s">
        <v>37</v>
      </c>
      <c r="C1268" t="s">
        <v>38</v>
      </c>
      <c r="D1268" t="s">
        <v>39</v>
      </c>
      <c r="E1268" t="s">
        <v>60</v>
      </c>
      <c r="F1268" t="s">
        <v>94</v>
      </c>
      <c r="G1268" t="s">
        <v>61</v>
      </c>
      <c r="H1268" t="s">
        <v>112</v>
      </c>
      <c r="I1268" t="s">
        <v>113</v>
      </c>
      <c r="J1268">
        <v>0.25</v>
      </c>
      <c r="L1268" t="s">
        <v>62</v>
      </c>
      <c r="M1268" t="s">
        <v>76</v>
      </c>
      <c r="N1268">
        <v>5</v>
      </c>
      <c r="O1268">
        <v>119</v>
      </c>
      <c r="P1268" s="4">
        <v>0.45</v>
      </c>
      <c r="Q1268" s="42">
        <v>106.4817</v>
      </c>
      <c r="R1268">
        <f t="shared" si="112"/>
        <v>0.22312500000000002</v>
      </c>
      <c r="S1268">
        <f t="shared" si="113"/>
        <v>23.758729312500002</v>
      </c>
      <c r="U1268">
        <f t="shared" si="114"/>
        <v>23.758729312500002</v>
      </c>
      <c r="V1268">
        <f t="shared" si="115"/>
        <v>23758.729312500003</v>
      </c>
      <c r="W1268">
        <f t="shared" si="116"/>
        <v>1979.8941093750002</v>
      </c>
      <c r="X1268" t="s">
        <v>50</v>
      </c>
      <c r="Y1268" t="s">
        <v>64</v>
      </c>
      <c r="Z1268">
        <v>3093</v>
      </c>
      <c r="AA1268">
        <v>3094</v>
      </c>
      <c r="AB1268" t="s">
        <v>40</v>
      </c>
      <c r="AC1268" t="s">
        <v>40</v>
      </c>
      <c r="AD1268" t="s">
        <v>40</v>
      </c>
      <c r="AE1268" t="s">
        <v>40</v>
      </c>
      <c r="AF1268">
        <v>101</v>
      </c>
      <c r="AH1268">
        <v>2022</v>
      </c>
      <c r="AI1268" t="s">
        <v>65</v>
      </c>
      <c r="AK1268">
        <v>108.33029999999999</v>
      </c>
    </row>
    <row r="1269" spans="1:37" x14ac:dyDescent="0.25">
      <c r="A1269" t="s">
        <v>59</v>
      </c>
      <c r="B1269" t="s">
        <v>37</v>
      </c>
      <c r="C1269" t="s">
        <v>38</v>
      </c>
      <c r="D1269" t="s">
        <v>39</v>
      </c>
      <c r="E1269" t="s">
        <v>60</v>
      </c>
      <c r="F1269" t="s">
        <v>92</v>
      </c>
      <c r="G1269" t="s">
        <v>61</v>
      </c>
      <c r="H1269" t="s">
        <v>112</v>
      </c>
      <c r="I1269" t="s">
        <v>116</v>
      </c>
      <c r="J1269">
        <v>0.25</v>
      </c>
      <c r="L1269" t="s">
        <v>62</v>
      </c>
      <c r="M1269" t="s">
        <v>76</v>
      </c>
      <c r="N1269">
        <v>5</v>
      </c>
      <c r="O1269">
        <v>119</v>
      </c>
      <c r="P1269" s="4">
        <v>0.45</v>
      </c>
      <c r="Q1269" s="42">
        <v>106.4817</v>
      </c>
      <c r="R1269">
        <f t="shared" si="112"/>
        <v>0.22312500000000002</v>
      </c>
      <c r="S1269">
        <f t="shared" si="113"/>
        <v>23.758729312500002</v>
      </c>
      <c r="T1269">
        <v>0</v>
      </c>
      <c r="U1269">
        <f t="shared" si="114"/>
        <v>23.758729312500002</v>
      </c>
      <c r="V1269">
        <f t="shared" si="115"/>
        <v>23758.729312500003</v>
      </c>
      <c r="W1269">
        <f t="shared" si="116"/>
        <v>1979.8941093750002</v>
      </c>
      <c r="X1269" t="s">
        <v>50</v>
      </c>
      <c r="Y1269" t="s">
        <v>64</v>
      </c>
      <c r="Z1269">
        <v>3093</v>
      </c>
      <c r="AA1269">
        <v>3094</v>
      </c>
      <c r="AB1269" t="s">
        <v>40</v>
      </c>
      <c r="AC1269" t="s">
        <v>40</v>
      </c>
      <c r="AD1269" t="s">
        <v>40</v>
      </c>
      <c r="AE1269" t="s">
        <v>40</v>
      </c>
      <c r="AF1269">
        <v>101</v>
      </c>
      <c r="AH1269">
        <v>2022</v>
      </c>
      <c r="AI1269" t="s">
        <v>65</v>
      </c>
      <c r="AK1269">
        <v>108.33029999999999</v>
      </c>
    </row>
    <row r="1270" spans="1:37" x14ac:dyDescent="0.25">
      <c r="A1270" t="s">
        <v>59</v>
      </c>
      <c r="B1270" t="s">
        <v>37</v>
      </c>
      <c r="C1270" t="s">
        <v>38</v>
      </c>
      <c r="D1270" t="s">
        <v>39</v>
      </c>
      <c r="E1270" t="s">
        <v>60</v>
      </c>
      <c r="F1270" t="s">
        <v>92</v>
      </c>
      <c r="G1270" t="s">
        <v>92</v>
      </c>
      <c r="H1270" t="s">
        <v>112</v>
      </c>
      <c r="I1270" t="s">
        <v>116</v>
      </c>
      <c r="J1270">
        <v>0.25</v>
      </c>
      <c r="L1270" t="s">
        <v>62</v>
      </c>
      <c r="M1270" t="s">
        <v>76</v>
      </c>
      <c r="N1270">
        <v>5</v>
      </c>
      <c r="O1270">
        <v>119</v>
      </c>
      <c r="P1270" s="4">
        <v>19.5</v>
      </c>
      <c r="Q1270" s="42">
        <v>106.4817</v>
      </c>
      <c r="R1270">
        <f t="shared" si="112"/>
        <v>9.6687499999999993</v>
      </c>
      <c r="S1270">
        <f t="shared" si="113"/>
        <v>1029.5449368749998</v>
      </c>
      <c r="T1270">
        <v>0</v>
      </c>
      <c r="U1270">
        <f t="shared" si="114"/>
        <v>1029.5449368749998</v>
      </c>
      <c r="V1270">
        <f t="shared" si="115"/>
        <v>1029544.9368749999</v>
      </c>
      <c r="W1270">
        <f t="shared" si="116"/>
        <v>85795.411406249987</v>
      </c>
      <c r="X1270" t="s">
        <v>50</v>
      </c>
      <c r="Y1270" t="s">
        <v>93</v>
      </c>
      <c r="Z1270">
        <v>3093</v>
      </c>
      <c r="AA1270">
        <v>3094</v>
      </c>
      <c r="AB1270" t="s">
        <v>40</v>
      </c>
      <c r="AC1270" t="s">
        <v>40</v>
      </c>
      <c r="AD1270" t="s">
        <v>40</v>
      </c>
      <c r="AE1270" t="s">
        <v>40</v>
      </c>
      <c r="AF1270">
        <v>101</v>
      </c>
      <c r="AH1270">
        <v>2022</v>
      </c>
      <c r="AK1270">
        <v>108.33029999999999</v>
      </c>
    </row>
    <row r="1271" spans="1:37" x14ac:dyDescent="0.25">
      <c r="A1271" t="s">
        <v>59</v>
      </c>
      <c r="B1271" t="s">
        <v>37</v>
      </c>
      <c r="C1271" t="s">
        <v>38</v>
      </c>
      <c r="D1271" t="s">
        <v>39</v>
      </c>
      <c r="E1271" t="s">
        <v>60</v>
      </c>
      <c r="F1271" t="s">
        <v>92</v>
      </c>
      <c r="G1271" t="s">
        <v>96</v>
      </c>
      <c r="H1271" t="s">
        <v>112</v>
      </c>
      <c r="I1271" t="s">
        <v>116</v>
      </c>
      <c r="J1271">
        <v>0.25</v>
      </c>
      <c r="L1271" t="s">
        <v>62</v>
      </c>
      <c r="M1271" t="s">
        <v>76</v>
      </c>
      <c r="N1271">
        <v>5</v>
      </c>
      <c r="O1271">
        <v>119</v>
      </c>
      <c r="P1271" s="4">
        <v>2.1</v>
      </c>
      <c r="Q1271" s="42">
        <v>106.4817</v>
      </c>
      <c r="R1271">
        <f t="shared" si="112"/>
        <v>1.04125</v>
      </c>
      <c r="S1271">
        <f t="shared" si="113"/>
        <v>110.874070125</v>
      </c>
      <c r="T1271">
        <v>0</v>
      </c>
      <c r="U1271">
        <f t="shared" si="114"/>
        <v>110.874070125</v>
      </c>
      <c r="V1271">
        <f t="shared" si="115"/>
        <v>110874.070125</v>
      </c>
      <c r="W1271">
        <f t="shared" si="116"/>
        <v>9239.5058437499993</v>
      </c>
      <c r="X1271" t="s">
        <v>50</v>
      </c>
      <c r="Y1271" t="s">
        <v>97</v>
      </c>
      <c r="Z1271">
        <v>3093</v>
      </c>
      <c r="AA1271">
        <v>3094</v>
      </c>
      <c r="AB1271" t="s">
        <v>40</v>
      </c>
      <c r="AC1271" t="s">
        <v>40</v>
      </c>
      <c r="AD1271" t="s">
        <v>40</v>
      </c>
      <c r="AE1271" t="s">
        <v>40</v>
      </c>
      <c r="AF1271">
        <v>101</v>
      </c>
      <c r="AH1271">
        <v>2022</v>
      </c>
      <c r="AI1271" t="s">
        <v>117</v>
      </c>
      <c r="AK1271">
        <v>108.33029999999999</v>
      </c>
    </row>
    <row r="1272" spans="1:37" x14ac:dyDescent="0.25">
      <c r="A1272" t="s">
        <v>59</v>
      </c>
      <c r="B1272" t="s">
        <v>37</v>
      </c>
      <c r="C1272" t="s">
        <v>38</v>
      </c>
      <c r="D1272" t="s">
        <v>39</v>
      </c>
      <c r="E1272" t="s">
        <v>60</v>
      </c>
      <c r="F1272" t="s">
        <v>92</v>
      </c>
      <c r="G1272" t="s">
        <v>51</v>
      </c>
      <c r="H1272" t="s">
        <v>112</v>
      </c>
      <c r="I1272" t="s">
        <v>116</v>
      </c>
      <c r="J1272">
        <v>0.25</v>
      </c>
      <c r="L1272" t="s">
        <v>62</v>
      </c>
      <c r="M1272" t="s">
        <v>76</v>
      </c>
      <c r="N1272">
        <v>5</v>
      </c>
      <c r="O1272">
        <v>119</v>
      </c>
      <c r="P1272" s="4">
        <v>3.45</v>
      </c>
      <c r="Q1272" s="42">
        <v>106.4817</v>
      </c>
      <c r="R1272">
        <f t="shared" si="112"/>
        <v>1.7106250000000001</v>
      </c>
      <c r="S1272">
        <f t="shared" si="113"/>
        <v>182.1502580625</v>
      </c>
      <c r="U1272">
        <f t="shared" si="114"/>
        <v>182.1502580625</v>
      </c>
      <c r="V1272">
        <f t="shared" si="115"/>
        <v>182150.25806250001</v>
      </c>
      <c r="W1272">
        <f t="shared" si="116"/>
        <v>15179.188171875001</v>
      </c>
      <c r="X1272" t="s">
        <v>50</v>
      </c>
      <c r="Y1272" t="s">
        <v>66</v>
      </c>
      <c r="Z1272">
        <v>3093</v>
      </c>
      <c r="AA1272">
        <v>3094</v>
      </c>
      <c r="AB1272" t="s">
        <v>40</v>
      </c>
      <c r="AC1272" t="s">
        <v>40</v>
      </c>
      <c r="AD1272" t="s">
        <v>40</v>
      </c>
      <c r="AE1272" t="s">
        <v>40</v>
      </c>
      <c r="AF1272">
        <v>101</v>
      </c>
      <c r="AH1272">
        <v>2022</v>
      </c>
      <c r="AI1272" t="s">
        <v>115</v>
      </c>
      <c r="AK1272">
        <v>108.33029999999999</v>
      </c>
    </row>
    <row r="1273" spans="1:37" x14ac:dyDescent="0.25">
      <c r="A1273" t="s">
        <v>59</v>
      </c>
      <c r="B1273" t="s">
        <v>37</v>
      </c>
      <c r="C1273" t="s">
        <v>38</v>
      </c>
      <c r="D1273" t="s">
        <v>39</v>
      </c>
      <c r="E1273" t="s">
        <v>60</v>
      </c>
      <c r="F1273" t="s">
        <v>96</v>
      </c>
      <c r="G1273" t="s">
        <v>51</v>
      </c>
      <c r="H1273" t="s">
        <v>112</v>
      </c>
      <c r="I1273" t="s">
        <v>118</v>
      </c>
      <c r="J1273">
        <v>0.25</v>
      </c>
      <c r="L1273" t="s">
        <v>62</v>
      </c>
      <c r="M1273" t="s">
        <v>76</v>
      </c>
      <c r="N1273">
        <v>5</v>
      </c>
      <c r="O1273">
        <v>119</v>
      </c>
      <c r="P1273" s="4">
        <v>3.45</v>
      </c>
      <c r="Q1273" s="42">
        <v>106.4817</v>
      </c>
      <c r="R1273">
        <f t="shared" si="112"/>
        <v>1.7106250000000001</v>
      </c>
      <c r="S1273">
        <f t="shared" si="113"/>
        <v>182.1502580625</v>
      </c>
      <c r="T1273">
        <v>0</v>
      </c>
      <c r="U1273">
        <f t="shared" si="114"/>
        <v>182.1502580625</v>
      </c>
      <c r="V1273">
        <f t="shared" si="115"/>
        <v>182150.25806250001</v>
      </c>
      <c r="W1273">
        <f t="shared" si="116"/>
        <v>15179.188171875001</v>
      </c>
      <c r="X1273" t="s">
        <v>50</v>
      </c>
      <c r="Y1273" t="s">
        <v>66</v>
      </c>
      <c r="Z1273">
        <v>3093</v>
      </c>
      <c r="AA1273">
        <v>3094</v>
      </c>
      <c r="AB1273" t="s">
        <v>40</v>
      </c>
      <c r="AC1273" t="s">
        <v>40</v>
      </c>
      <c r="AD1273" t="s">
        <v>40</v>
      </c>
      <c r="AE1273" t="s">
        <v>40</v>
      </c>
      <c r="AF1273">
        <v>101</v>
      </c>
      <c r="AH1273">
        <v>2022</v>
      </c>
      <c r="AI1273" t="s">
        <v>115</v>
      </c>
      <c r="AK1273">
        <v>108.33029999999999</v>
      </c>
    </row>
    <row r="1274" spans="1:37" x14ac:dyDescent="0.25">
      <c r="A1274" t="s">
        <v>59</v>
      </c>
      <c r="B1274" t="s">
        <v>37</v>
      </c>
      <c r="C1274" t="s">
        <v>38</v>
      </c>
      <c r="D1274" t="s">
        <v>39</v>
      </c>
      <c r="E1274" t="s">
        <v>60</v>
      </c>
      <c r="F1274" t="s">
        <v>96</v>
      </c>
      <c r="G1274" t="s">
        <v>103</v>
      </c>
      <c r="H1274" t="s">
        <v>112</v>
      </c>
      <c r="I1274" t="s">
        <v>118</v>
      </c>
      <c r="J1274">
        <v>0.25</v>
      </c>
      <c r="L1274" t="s">
        <v>62</v>
      </c>
      <c r="M1274" t="s">
        <v>76</v>
      </c>
      <c r="N1274">
        <v>5</v>
      </c>
      <c r="O1274">
        <v>119</v>
      </c>
      <c r="P1274" s="4">
        <v>1.65</v>
      </c>
      <c r="Q1274" s="42">
        <v>106.4817</v>
      </c>
      <c r="R1274">
        <f t="shared" si="112"/>
        <v>0.81812499999999999</v>
      </c>
      <c r="S1274">
        <f t="shared" si="113"/>
        <v>87.115340812500008</v>
      </c>
      <c r="T1274">
        <v>0</v>
      </c>
      <c r="U1274">
        <f t="shared" si="114"/>
        <v>87.115340812500008</v>
      </c>
      <c r="V1274">
        <f t="shared" si="115"/>
        <v>87115.340812500013</v>
      </c>
      <c r="W1274">
        <f t="shared" si="116"/>
        <v>7259.6117343750011</v>
      </c>
      <c r="X1274" t="s">
        <v>50</v>
      </c>
      <c r="Y1274" t="s">
        <v>104</v>
      </c>
      <c r="Z1274">
        <v>3093</v>
      </c>
      <c r="AA1274">
        <v>3094</v>
      </c>
      <c r="AB1274" t="s">
        <v>40</v>
      </c>
      <c r="AC1274" t="s">
        <v>40</v>
      </c>
      <c r="AD1274" t="s">
        <v>40</v>
      </c>
      <c r="AE1274" t="s">
        <v>40</v>
      </c>
      <c r="AF1274">
        <v>101</v>
      </c>
      <c r="AH1274">
        <v>2022</v>
      </c>
      <c r="AI1274" t="s">
        <v>119</v>
      </c>
      <c r="AK1274">
        <v>108.33029999999999</v>
      </c>
    </row>
    <row r="1275" spans="1:37" x14ac:dyDescent="0.25">
      <c r="A1275" t="s">
        <v>59</v>
      </c>
      <c r="B1275" t="s">
        <v>37</v>
      </c>
      <c r="C1275" t="s">
        <v>38</v>
      </c>
      <c r="D1275" t="s">
        <v>39</v>
      </c>
      <c r="E1275" t="s">
        <v>60</v>
      </c>
      <c r="F1275" t="s">
        <v>96</v>
      </c>
      <c r="G1275" t="s">
        <v>96</v>
      </c>
      <c r="H1275" t="s">
        <v>112</v>
      </c>
      <c r="I1275" t="s">
        <v>118</v>
      </c>
      <c r="J1275">
        <v>0.25</v>
      </c>
      <c r="L1275" t="s">
        <v>62</v>
      </c>
      <c r="M1275" t="s">
        <v>76</v>
      </c>
      <c r="N1275">
        <v>5</v>
      </c>
      <c r="O1275">
        <v>119</v>
      </c>
      <c r="P1275" s="4">
        <v>19.95</v>
      </c>
      <c r="Q1275" s="42">
        <v>106.4817</v>
      </c>
      <c r="R1275">
        <f t="shared" si="112"/>
        <v>9.8918749999999989</v>
      </c>
      <c r="S1275">
        <f t="shared" si="113"/>
        <v>1053.3036661874999</v>
      </c>
      <c r="T1275">
        <v>0</v>
      </c>
      <c r="U1275">
        <f t="shared" si="114"/>
        <v>1053.3036661874999</v>
      </c>
      <c r="V1275">
        <f t="shared" si="115"/>
        <v>1053303.6661874999</v>
      </c>
      <c r="W1275">
        <f t="shared" si="116"/>
        <v>87775.30551562499</v>
      </c>
      <c r="X1275" t="s">
        <v>50</v>
      </c>
      <c r="Y1275" t="s">
        <v>97</v>
      </c>
      <c r="Z1275">
        <v>3093</v>
      </c>
      <c r="AA1275">
        <v>3094</v>
      </c>
      <c r="AB1275" t="s">
        <v>40</v>
      </c>
      <c r="AC1275" t="s">
        <v>40</v>
      </c>
      <c r="AD1275" t="s">
        <v>40</v>
      </c>
      <c r="AE1275" t="s">
        <v>40</v>
      </c>
      <c r="AF1275">
        <v>101</v>
      </c>
      <c r="AH1275">
        <v>2022</v>
      </c>
      <c r="AI1275" t="s">
        <v>117</v>
      </c>
      <c r="AK1275">
        <v>108.33029999999999</v>
      </c>
    </row>
    <row r="1276" spans="1:37" x14ac:dyDescent="0.25">
      <c r="A1276" t="s">
        <v>59</v>
      </c>
      <c r="B1276" t="s">
        <v>37</v>
      </c>
      <c r="C1276" t="s">
        <v>38</v>
      </c>
      <c r="D1276" t="s">
        <v>39</v>
      </c>
      <c r="E1276" t="s">
        <v>60</v>
      </c>
      <c r="F1276" t="s">
        <v>96</v>
      </c>
      <c r="G1276" t="s">
        <v>61</v>
      </c>
      <c r="H1276" t="s">
        <v>112</v>
      </c>
      <c r="I1276" t="s">
        <v>118</v>
      </c>
      <c r="J1276">
        <v>0.25</v>
      </c>
      <c r="L1276" t="s">
        <v>62</v>
      </c>
      <c r="M1276" t="s">
        <v>76</v>
      </c>
      <c r="N1276">
        <v>5</v>
      </c>
      <c r="O1276">
        <v>119</v>
      </c>
      <c r="P1276" s="4">
        <v>0.45</v>
      </c>
      <c r="Q1276" s="42">
        <v>106.4817</v>
      </c>
      <c r="R1276">
        <f t="shared" si="112"/>
        <v>0.22312500000000002</v>
      </c>
      <c r="S1276">
        <f t="shared" si="113"/>
        <v>23.758729312500002</v>
      </c>
      <c r="U1276">
        <f t="shared" si="114"/>
        <v>23.758729312500002</v>
      </c>
      <c r="V1276">
        <f t="shared" si="115"/>
        <v>23758.729312500003</v>
      </c>
      <c r="W1276">
        <f t="shared" si="116"/>
        <v>1979.8941093750002</v>
      </c>
      <c r="X1276" t="s">
        <v>50</v>
      </c>
      <c r="Y1276" t="s">
        <v>64</v>
      </c>
      <c r="Z1276">
        <v>3093</v>
      </c>
      <c r="AA1276">
        <v>3094</v>
      </c>
      <c r="AB1276" t="s">
        <v>40</v>
      </c>
      <c r="AC1276" t="s">
        <v>40</v>
      </c>
      <c r="AD1276" t="s">
        <v>40</v>
      </c>
      <c r="AE1276" t="s">
        <v>40</v>
      </c>
      <c r="AF1276">
        <v>101</v>
      </c>
      <c r="AH1276">
        <v>2022</v>
      </c>
      <c r="AI1276" t="s">
        <v>65</v>
      </c>
      <c r="AK1276">
        <v>108.33029999999999</v>
      </c>
    </row>
    <row r="1277" spans="1:37" x14ac:dyDescent="0.25">
      <c r="A1277" t="s">
        <v>59</v>
      </c>
      <c r="B1277" t="s">
        <v>37</v>
      </c>
      <c r="C1277" t="s">
        <v>38</v>
      </c>
      <c r="D1277" t="s">
        <v>39</v>
      </c>
      <c r="E1277" t="s">
        <v>60</v>
      </c>
      <c r="F1277" t="s">
        <v>98</v>
      </c>
      <c r="G1277" t="s">
        <v>98</v>
      </c>
      <c r="H1277" t="s">
        <v>107</v>
      </c>
      <c r="I1277" t="s">
        <v>108</v>
      </c>
      <c r="J1277">
        <v>0.25</v>
      </c>
      <c r="L1277" t="s">
        <v>62</v>
      </c>
      <c r="M1277" t="s">
        <v>63</v>
      </c>
      <c r="N1277">
        <v>6</v>
      </c>
      <c r="O1277">
        <v>171</v>
      </c>
      <c r="P1277" s="4">
        <v>8.5500000000000007</v>
      </c>
      <c r="Q1277" s="42">
        <v>106.4817</v>
      </c>
      <c r="R1277">
        <f t="shared" si="112"/>
        <v>6.0918750000000008</v>
      </c>
      <c r="S1277">
        <f t="shared" si="113"/>
        <v>648.67320618750011</v>
      </c>
      <c r="T1277">
        <v>0</v>
      </c>
      <c r="U1277">
        <f t="shared" si="114"/>
        <v>648.67320618750011</v>
      </c>
      <c r="V1277">
        <f t="shared" si="115"/>
        <v>648673.20618750015</v>
      </c>
      <c r="W1277">
        <f t="shared" si="116"/>
        <v>54056.10051562501</v>
      </c>
      <c r="X1277" t="s">
        <v>50</v>
      </c>
      <c r="Y1277" t="s">
        <v>99</v>
      </c>
      <c r="Z1277">
        <v>3093</v>
      </c>
      <c r="AA1277">
        <v>3094</v>
      </c>
      <c r="AB1277" t="s">
        <v>40</v>
      </c>
      <c r="AC1277" t="s">
        <v>40</v>
      </c>
      <c r="AD1277" t="s">
        <v>40</v>
      </c>
      <c r="AE1277" t="s">
        <v>40</v>
      </c>
      <c r="AF1277">
        <v>101</v>
      </c>
      <c r="AH1277">
        <v>2022</v>
      </c>
      <c r="AK1277">
        <v>108.33029999999999</v>
      </c>
    </row>
    <row r="1278" spans="1:37" x14ac:dyDescent="0.25">
      <c r="A1278" t="s">
        <v>59</v>
      </c>
      <c r="B1278" t="s">
        <v>37</v>
      </c>
      <c r="C1278" t="s">
        <v>38</v>
      </c>
      <c r="D1278" t="s">
        <v>39</v>
      </c>
      <c r="E1278" t="s">
        <v>60</v>
      </c>
      <c r="F1278" t="s">
        <v>98</v>
      </c>
      <c r="G1278" t="s">
        <v>51</v>
      </c>
      <c r="H1278" t="s">
        <v>107</v>
      </c>
      <c r="I1278" t="s">
        <v>108</v>
      </c>
      <c r="J1278">
        <v>0.25</v>
      </c>
      <c r="L1278" t="s">
        <v>62</v>
      </c>
      <c r="M1278" t="s">
        <v>63</v>
      </c>
      <c r="N1278">
        <v>6</v>
      </c>
      <c r="O1278">
        <v>171</v>
      </c>
      <c r="P1278" s="4">
        <v>3.45</v>
      </c>
      <c r="Q1278" s="42">
        <v>106.4817</v>
      </c>
      <c r="R1278">
        <f t="shared" si="112"/>
        <v>2.4581250000000003</v>
      </c>
      <c r="S1278">
        <f t="shared" si="113"/>
        <v>261.74532881250002</v>
      </c>
      <c r="T1278">
        <v>0</v>
      </c>
      <c r="U1278">
        <f t="shared" si="114"/>
        <v>261.74532881250002</v>
      </c>
      <c r="V1278">
        <f t="shared" si="115"/>
        <v>261745.32881250003</v>
      </c>
      <c r="W1278">
        <f t="shared" si="116"/>
        <v>21812.110734375001</v>
      </c>
      <c r="X1278" t="s">
        <v>50</v>
      </c>
      <c r="Y1278" t="s">
        <v>66</v>
      </c>
      <c r="Z1278">
        <v>3093</v>
      </c>
      <c r="AA1278">
        <v>3094</v>
      </c>
      <c r="AB1278" t="s">
        <v>40</v>
      </c>
      <c r="AC1278" t="s">
        <v>40</v>
      </c>
      <c r="AD1278" t="s">
        <v>40</v>
      </c>
      <c r="AE1278" t="s">
        <v>40</v>
      </c>
      <c r="AF1278">
        <v>101</v>
      </c>
      <c r="AH1278">
        <v>2022</v>
      </c>
      <c r="AI1278" t="s">
        <v>120</v>
      </c>
      <c r="AK1278">
        <v>108.33029999999999</v>
      </c>
    </row>
    <row r="1279" spans="1:37" x14ac:dyDescent="0.25">
      <c r="A1279" t="s">
        <v>59</v>
      </c>
      <c r="B1279" t="s">
        <v>37</v>
      </c>
      <c r="C1279" t="s">
        <v>38</v>
      </c>
      <c r="D1279" t="s">
        <v>39</v>
      </c>
      <c r="E1279" t="s">
        <v>60</v>
      </c>
      <c r="F1279" t="s">
        <v>98</v>
      </c>
      <c r="G1279" t="s">
        <v>61</v>
      </c>
      <c r="H1279" t="s">
        <v>107</v>
      </c>
      <c r="I1279" t="s">
        <v>108</v>
      </c>
      <c r="J1279">
        <v>0.25</v>
      </c>
      <c r="L1279" t="s">
        <v>62</v>
      </c>
      <c r="M1279" t="s">
        <v>63</v>
      </c>
      <c r="N1279">
        <v>6</v>
      </c>
      <c r="O1279">
        <v>171</v>
      </c>
      <c r="P1279" s="4">
        <v>0.45</v>
      </c>
      <c r="Q1279" s="42">
        <v>106.4817</v>
      </c>
      <c r="R1279">
        <f t="shared" si="112"/>
        <v>0.32062499999999999</v>
      </c>
      <c r="S1279">
        <f t="shared" si="113"/>
        <v>34.140695062500001</v>
      </c>
      <c r="T1279">
        <v>0</v>
      </c>
      <c r="U1279">
        <f t="shared" si="114"/>
        <v>34.140695062500001</v>
      </c>
      <c r="V1279">
        <f t="shared" si="115"/>
        <v>34140.695062500003</v>
      </c>
      <c r="W1279">
        <f t="shared" si="116"/>
        <v>2845.0579218750004</v>
      </c>
      <c r="X1279" t="s">
        <v>50</v>
      </c>
      <c r="Y1279" t="s">
        <v>64</v>
      </c>
      <c r="Z1279">
        <v>3093</v>
      </c>
      <c r="AA1279">
        <v>3094</v>
      </c>
      <c r="AB1279" t="s">
        <v>40</v>
      </c>
      <c r="AC1279" t="s">
        <v>40</v>
      </c>
      <c r="AD1279" t="s">
        <v>40</v>
      </c>
      <c r="AE1279" t="s">
        <v>40</v>
      </c>
      <c r="AF1279">
        <v>101</v>
      </c>
      <c r="AH1279">
        <v>2022</v>
      </c>
      <c r="AI1279" t="s">
        <v>65</v>
      </c>
      <c r="AK1279">
        <v>108.33029999999999</v>
      </c>
    </row>
    <row r="1280" spans="1:37" x14ac:dyDescent="0.25">
      <c r="A1280" t="s">
        <v>59</v>
      </c>
      <c r="B1280" t="s">
        <v>37</v>
      </c>
      <c r="C1280" t="s">
        <v>38</v>
      </c>
      <c r="D1280" t="s">
        <v>39</v>
      </c>
      <c r="E1280" t="s">
        <v>60</v>
      </c>
      <c r="F1280" t="s">
        <v>98</v>
      </c>
      <c r="G1280" t="s">
        <v>94</v>
      </c>
      <c r="H1280" t="s">
        <v>107</v>
      </c>
      <c r="I1280" t="s">
        <v>108</v>
      </c>
      <c r="J1280">
        <v>0.25</v>
      </c>
      <c r="L1280" t="s">
        <v>62</v>
      </c>
      <c r="M1280" t="s">
        <v>63</v>
      </c>
      <c r="N1280">
        <v>6</v>
      </c>
      <c r="O1280">
        <v>171</v>
      </c>
      <c r="P1280" s="4">
        <v>5.4</v>
      </c>
      <c r="Q1280" s="42">
        <v>106.4817</v>
      </c>
      <c r="R1280">
        <f t="shared" si="112"/>
        <v>3.8475000000000006</v>
      </c>
      <c r="S1280">
        <f t="shared" si="113"/>
        <v>409.68834075000007</v>
      </c>
      <c r="U1280">
        <f t="shared" si="114"/>
        <v>409.68834075000007</v>
      </c>
      <c r="V1280">
        <f t="shared" si="115"/>
        <v>409688.34075000009</v>
      </c>
      <c r="W1280">
        <f t="shared" si="116"/>
        <v>34140.69506250001</v>
      </c>
      <c r="X1280" t="s">
        <v>50</v>
      </c>
      <c r="Y1280" t="s">
        <v>95</v>
      </c>
      <c r="Z1280">
        <v>3093</v>
      </c>
      <c r="AA1280">
        <v>3094</v>
      </c>
      <c r="AB1280" t="s">
        <v>40</v>
      </c>
      <c r="AC1280" t="s">
        <v>40</v>
      </c>
      <c r="AD1280" t="s">
        <v>40</v>
      </c>
      <c r="AE1280" t="s">
        <v>40</v>
      </c>
      <c r="AF1280">
        <v>101</v>
      </c>
      <c r="AH1280">
        <v>2022</v>
      </c>
      <c r="AI1280" t="s">
        <v>110</v>
      </c>
      <c r="AK1280">
        <v>108.33029999999999</v>
      </c>
    </row>
    <row r="1281" spans="1:37" x14ac:dyDescent="0.25">
      <c r="A1281" t="s">
        <v>59</v>
      </c>
      <c r="B1281" t="s">
        <v>37</v>
      </c>
      <c r="C1281" t="s">
        <v>38</v>
      </c>
      <c r="D1281" t="s">
        <v>39</v>
      </c>
      <c r="E1281" t="s">
        <v>60</v>
      </c>
      <c r="F1281" t="s">
        <v>98</v>
      </c>
      <c r="G1281" t="s">
        <v>96</v>
      </c>
      <c r="H1281" t="s">
        <v>107</v>
      </c>
      <c r="I1281" t="s">
        <v>108</v>
      </c>
      <c r="J1281">
        <v>0.25</v>
      </c>
      <c r="L1281" t="s">
        <v>62</v>
      </c>
      <c r="M1281" t="s">
        <v>63</v>
      </c>
      <c r="N1281">
        <v>6</v>
      </c>
      <c r="O1281">
        <v>171</v>
      </c>
      <c r="P1281" s="4">
        <v>4.6500000000000004</v>
      </c>
      <c r="Q1281" s="42">
        <v>106.4817</v>
      </c>
      <c r="R1281">
        <f t="shared" si="112"/>
        <v>3.3131250000000003</v>
      </c>
      <c r="S1281">
        <f t="shared" si="113"/>
        <v>352.78718231250002</v>
      </c>
      <c r="U1281">
        <f t="shared" si="114"/>
        <v>352.78718231250002</v>
      </c>
      <c r="V1281">
        <f t="shared" si="115"/>
        <v>352787.18231250002</v>
      </c>
      <c r="W1281">
        <f t="shared" si="116"/>
        <v>29398.931859375003</v>
      </c>
      <c r="X1281" t="s">
        <v>50</v>
      </c>
      <c r="Y1281" t="s">
        <v>97</v>
      </c>
      <c r="Z1281">
        <v>3093</v>
      </c>
      <c r="AA1281">
        <v>3094</v>
      </c>
      <c r="AB1281" t="s">
        <v>40</v>
      </c>
      <c r="AC1281" t="s">
        <v>40</v>
      </c>
      <c r="AD1281" t="s">
        <v>40</v>
      </c>
      <c r="AE1281" t="s">
        <v>40</v>
      </c>
      <c r="AF1281">
        <v>101</v>
      </c>
      <c r="AH1281">
        <v>2022</v>
      </c>
      <c r="AI1281" t="s">
        <v>111</v>
      </c>
      <c r="AK1281">
        <v>108.33029999999999</v>
      </c>
    </row>
    <row r="1282" spans="1:37" x14ac:dyDescent="0.25">
      <c r="A1282" t="s">
        <v>59</v>
      </c>
      <c r="B1282" t="s">
        <v>37</v>
      </c>
      <c r="C1282" t="s">
        <v>38</v>
      </c>
      <c r="D1282" t="s">
        <v>39</v>
      </c>
      <c r="E1282" t="s">
        <v>60</v>
      </c>
      <c r="F1282" t="s">
        <v>94</v>
      </c>
      <c r="G1282" t="s">
        <v>94</v>
      </c>
      <c r="H1282" t="s">
        <v>112</v>
      </c>
      <c r="I1282" t="s">
        <v>113</v>
      </c>
      <c r="J1282">
        <v>0.25</v>
      </c>
      <c r="L1282" t="s">
        <v>62</v>
      </c>
      <c r="M1282" t="s">
        <v>63</v>
      </c>
      <c r="N1282">
        <v>6</v>
      </c>
      <c r="O1282">
        <v>171</v>
      </c>
      <c r="P1282" s="4">
        <v>13.95</v>
      </c>
      <c r="Q1282" s="42">
        <v>106.4817</v>
      </c>
      <c r="R1282">
        <f t="shared" si="112"/>
        <v>9.9393750000000001</v>
      </c>
      <c r="S1282">
        <f t="shared" si="113"/>
        <v>1058.3615469375</v>
      </c>
      <c r="T1282">
        <v>0</v>
      </c>
      <c r="U1282">
        <f t="shared" si="114"/>
        <v>1058.3615469375</v>
      </c>
      <c r="V1282">
        <f t="shared" si="115"/>
        <v>1058361.5469374999</v>
      </c>
      <c r="W1282">
        <f t="shared" si="116"/>
        <v>88196.795578124991</v>
      </c>
      <c r="X1282" t="s">
        <v>50</v>
      </c>
      <c r="Y1282" t="s">
        <v>95</v>
      </c>
      <c r="Z1282">
        <v>3093</v>
      </c>
      <c r="AA1282">
        <v>3094</v>
      </c>
      <c r="AB1282" t="s">
        <v>40</v>
      </c>
      <c r="AC1282" t="s">
        <v>40</v>
      </c>
      <c r="AD1282" t="s">
        <v>40</v>
      </c>
      <c r="AE1282" t="s">
        <v>40</v>
      </c>
      <c r="AF1282">
        <v>101</v>
      </c>
      <c r="AH1282">
        <v>2022</v>
      </c>
      <c r="AI1282" t="s">
        <v>121</v>
      </c>
      <c r="AK1282">
        <v>108.33029999999999</v>
      </c>
    </row>
    <row r="1283" spans="1:37" x14ac:dyDescent="0.25">
      <c r="A1283" t="s">
        <v>59</v>
      </c>
      <c r="B1283" t="s">
        <v>37</v>
      </c>
      <c r="C1283" t="s">
        <v>38</v>
      </c>
      <c r="D1283" t="s">
        <v>39</v>
      </c>
      <c r="E1283" t="s">
        <v>60</v>
      </c>
      <c r="F1283" t="s">
        <v>94</v>
      </c>
      <c r="G1283" t="s">
        <v>96</v>
      </c>
      <c r="H1283" t="s">
        <v>112</v>
      </c>
      <c r="I1283" t="s">
        <v>113</v>
      </c>
      <c r="J1283">
        <v>0.25</v>
      </c>
      <c r="L1283" t="s">
        <v>62</v>
      </c>
      <c r="M1283" t="s">
        <v>63</v>
      </c>
      <c r="N1283">
        <v>6</v>
      </c>
      <c r="O1283">
        <v>171</v>
      </c>
      <c r="P1283" s="4">
        <v>4.6500000000000004</v>
      </c>
      <c r="Q1283" s="42">
        <v>106.4817</v>
      </c>
      <c r="R1283">
        <f t="shared" si="112"/>
        <v>3.3131250000000003</v>
      </c>
      <c r="S1283">
        <f t="shared" si="113"/>
        <v>352.78718231250002</v>
      </c>
      <c r="T1283">
        <v>0</v>
      </c>
      <c r="U1283">
        <f t="shared" si="114"/>
        <v>352.78718231250002</v>
      </c>
      <c r="V1283">
        <f t="shared" si="115"/>
        <v>352787.18231250002</v>
      </c>
      <c r="W1283">
        <f t="shared" si="116"/>
        <v>29398.931859375003</v>
      </c>
      <c r="X1283" t="s">
        <v>50</v>
      </c>
      <c r="Y1283" t="s">
        <v>97</v>
      </c>
      <c r="Z1283">
        <v>3093</v>
      </c>
      <c r="AA1283">
        <v>3094</v>
      </c>
      <c r="AB1283" t="s">
        <v>40</v>
      </c>
      <c r="AC1283" t="s">
        <v>40</v>
      </c>
      <c r="AD1283" t="s">
        <v>40</v>
      </c>
      <c r="AE1283" t="s">
        <v>40</v>
      </c>
      <c r="AF1283">
        <v>101</v>
      </c>
      <c r="AH1283">
        <v>2022</v>
      </c>
      <c r="AI1283" t="s">
        <v>111</v>
      </c>
      <c r="AK1283">
        <v>108.33029999999999</v>
      </c>
    </row>
    <row r="1284" spans="1:37" x14ac:dyDescent="0.25">
      <c r="A1284" t="s">
        <v>59</v>
      </c>
      <c r="B1284" t="s">
        <v>37</v>
      </c>
      <c r="C1284" t="s">
        <v>38</v>
      </c>
      <c r="D1284" t="s">
        <v>39</v>
      </c>
      <c r="E1284" t="s">
        <v>60</v>
      </c>
      <c r="F1284" t="s">
        <v>94</v>
      </c>
      <c r="G1284" t="s">
        <v>51</v>
      </c>
      <c r="H1284" t="s">
        <v>112</v>
      </c>
      <c r="I1284" t="s">
        <v>113</v>
      </c>
      <c r="J1284">
        <v>0.25</v>
      </c>
      <c r="L1284" t="s">
        <v>62</v>
      </c>
      <c r="M1284" t="s">
        <v>63</v>
      </c>
      <c r="N1284">
        <v>6</v>
      </c>
      <c r="O1284">
        <v>171</v>
      </c>
      <c r="P1284" s="4">
        <v>3.45</v>
      </c>
      <c r="Q1284" s="42">
        <v>106.4817</v>
      </c>
      <c r="R1284">
        <f t="shared" si="112"/>
        <v>2.4581250000000003</v>
      </c>
      <c r="S1284">
        <f t="shared" si="113"/>
        <v>261.74532881250002</v>
      </c>
      <c r="U1284">
        <f t="shared" si="114"/>
        <v>261.74532881250002</v>
      </c>
      <c r="V1284">
        <f t="shared" si="115"/>
        <v>261745.32881250003</v>
      </c>
      <c r="W1284">
        <f t="shared" si="116"/>
        <v>21812.110734375001</v>
      </c>
      <c r="X1284" t="s">
        <v>50</v>
      </c>
      <c r="Y1284" t="s">
        <v>66</v>
      </c>
      <c r="Z1284">
        <v>3093</v>
      </c>
      <c r="AA1284">
        <v>3094</v>
      </c>
      <c r="AB1284" t="s">
        <v>40</v>
      </c>
      <c r="AC1284" t="s">
        <v>40</v>
      </c>
      <c r="AD1284" t="s">
        <v>40</v>
      </c>
      <c r="AE1284" t="s">
        <v>40</v>
      </c>
      <c r="AF1284">
        <v>101</v>
      </c>
      <c r="AH1284">
        <v>2022</v>
      </c>
      <c r="AI1284" t="s">
        <v>120</v>
      </c>
      <c r="AK1284">
        <v>108.33029999999999</v>
      </c>
    </row>
    <row r="1285" spans="1:37" x14ac:dyDescent="0.25">
      <c r="A1285" t="s">
        <v>59</v>
      </c>
      <c r="B1285" t="s">
        <v>37</v>
      </c>
      <c r="C1285" t="s">
        <v>38</v>
      </c>
      <c r="D1285" t="s">
        <v>39</v>
      </c>
      <c r="E1285" t="s">
        <v>60</v>
      </c>
      <c r="F1285" t="s">
        <v>94</v>
      </c>
      <c r="G1285" t="s">
        <v>61</v>
      </c>
      <c r="H1285" t="s">
        <v>112</v>
      </c>
      <c r="I1285" t="s">
        <v>113</v>
      </c>
      <c r="J1285">
        <v>0.25</v>
      </c>
      <c r="L1285" t="s">
        <v>62</v>
      </c>
      <c r="M1285" t="s">
        <v>63</v>
      </c>
      <c r="N1285">
        <v>6</v>
      </c>
      <c r="O1285">
        <v>171</v>
      </c>
      <c r="P1285" s="4">
        <v>0.45</v>
      </c>
      <c r="Q1285" s="42">
        <v>106.4817</v>
      </c>
      <c r="R1285">
        <f t="shared" si="112"/>
        <v>0.32062499999999999</v>
      </c>
      <c r="S1285">
        <f t="shared" si="113"/>
        <v>34.140695062500001</v>
      </c>
      <c r="U1285">
        <f t="shared" si="114"/>
        <v>34.140695062500001</v>
      </c>
      <c r="V1285">
        <f t="shared" si="115"/>
        <v>34140.695062500003</v>
      </c>
      <c r="W1285">
        <f t="shared" si="116"/>
        <v>2845.0579218750004</v>
      </c>
      <c r="X1285" t="s">
        <v>50</v>
      </c>
      <c r="Y1285" t="s">
        <v>64</v>
      </c>
      <c r="Z1285">
        <v>3093</v>
      </c>
      <c r="AA1285">
        <v>3094</v>
      </c>
      <c r="AB1285" t="s">
        <v>40</v>
      </c>
      <c r="AC1285" t="s">
        <v>40</v>
      </c>
      <c r="AD1285" t="s">
        <v>40</v>
      </c>
      <c r="AE1285" t="s">
        <v>40</v>
      </c>
      <c r="AF1285">
        <v>101</v>
      </c>
      <c r="AH1285">
        <v>2022</v>
      </c>
      <c r="AI1285" t="s">
        <v>65</v>
      </c>
      <c r="AK1285">
        <v>108.33029999999999</v>
      </c>
    </row>
    <row r="1286" spans="1:37" x14ac:dyDescent="0.25">
      <c r="A1286" t="s">
        <v>59</v>
      </c>
      <c r="B1286" t="s">
        <v>37</v>
      </c>
      <c r="C1286" t="s">
        <v>38</v>
      </c>
      <c r="D1286" t="s">
        <v>39</v>
      </c>
      <c r="E1286" t="s">
        <v>60</v>
      </c>
      <c r="F1286" t="s">
        <v>92</v>
      </c>
      <c r="G1286" t="s">
        <v>92</v>
      </c>
      <c r="H1286" t="s">
        <v>112</v>
      </c>
      <c r="I1286" t="s">
        <v>116</v>
      </c>
      <c r="J1286">
        <v>0.25</v>
      </c>
      <c r="L1286" t="s">
        <v>62</v>
      </c>
      <c r="M1286" t="s">
        <v>63</v>
      </c>
      <c r="N1286">
        <v>6</v>
      </c>
      <c r="O1286">
        <v>171</v>
      </c>
      <c r="P1286" s="4">
        <v>8.5500000000000007</v>
      </c>
      <c r="Q1286" s="42">
        <v>106.4817</v>
      </c>
      <c r="R1286">
        <f t="shared" si="112"/>
        <v>6.0918750000000008</v>
      </c>
      <c r="S1286">
        <f t="shared" si="113"/>
        <v>648.67320618750011</v>
      </c>
      <c r="T1286">
        <v>0</v>
      </c>
      <c r="U1286">
        <f t="shared" si="114"/>
        <v>648.67320618750011</v>
      </c>
      <c r="V1286">
        <f t="shared" si="115"/>
        <v>648673.20618750015</v>
      </c>
      <c r="W1286">
        <f t="shared" si="116"/>
        <v>54056.10051562501</v>
      </c>
      <c r="X1286" t="s">
        <v>50</v>
      </c>
      <c r="Y1286" t="s">
        <v>93</v>
      </c>
      <c r="Z1286">
        <v>3093</v>
      </c>
      <c r="AA1286">
        <v>3094</v>
      </c>
      <c r="AB1286" t="s">
        <v>40</v>
      </c>
      <c r="AC1286" t="s">
        <v>40</v>
      </c>
      <c r="AD1286" t="s">
        <v>40</v>
      </c>
      <c r="AE1286" t="s">
        <v>40</v>
      </c>
      <c r="AF1286">
        <v>101</v>
      </c>
      <c r="AH1286">
        <v>2022</v>
      </c>
      <c r="AK1286">
        <v>108.33029999999999</v>
      </c>
    </row>
    <row r="1287" spans="1:37" x14ac:dyDescent="0.25">
      <c r="A1287" t="s">
        <v>59</v>
      </c>
      <c r="B1287" t="s">
        <v>37</v>
      </c>
      <c r="C1287" t="s">
        <v>38</v>
      </c>
      <c r="D1287" t="s">
        <v>39</v>
      </c>
      <c r="E1287" t="s">
        <v>60</v>
      </c>
      <c r="F1287" t="s">
        <v>92</v>
      </c>
      <c r="G1287" t="s">
        <v>51</v>
      </c>
      <c r="H1287" t="s">
        <v>112</v>
      </c>
      <c r="I1287" t="s">
        <v>116</v>
      </c>
      <c r="J1287">
        <v>0.25</v>
      </c>
      <c r="L1287" t="s">
        <v>62</v>
      </c>
      <c r="M1287" t="s">
        <v>63</v>
      </c>
      <c r="N1287">
        <v>6</v>
      </c>
      <c r="O1287">
        <v>171</v>
      </c>
      <c r="P1287" s="4">
        <v>3.45</v>
      </c>
      <c r="Q1287" s="42">
        <v>106.4817</v>
      </c>
      <c r="R1287">
        <f t="shared" si="112"/>
        <v>2.4581250000000003</v>
      </c>
      <c r="S1287">
        <f t="shared" si="113"/>
        <v>261.74532881250002</v>
      </c>
      <c r="U1287">
        <f t="shared" si="114"/>
        <v>261.74532881250002</v>
      </c>
      <c r="V1287">
        <f t="shared" si="115"/>
        <v>261745.32881250003</v>
      </c>
      <c r="W1287">
        <f t="shared" si="116"/>
        <v>21812.110734375001</v>
      </c>
      <c r="X1287" t="s">
        <v>50</v>
      </c>
      <c r="Y1287" t="s">
        <v>66</v>
      </c>
      <c r="Z1287">
        <v>3093</v>
      </c>
      <c r="AA1287">
        <v>3094</v>
      </c>
      <c r="AB1287" t="s">
        <v>40</v>
      </c>
      <c r="AC1287" t="s">
        <v>40</v>
      </c>
      <c r="AD1287" t="s">
        <v>40</v>
      </c>
      <c r="AE1287" t="s">
        <v>40</v>
      </c>
      <c r="AF1287">
        <v>101</v>
      </c>
      <c r="AH1287">
        <v>2022</v>
      </c>
      <c r="AI1287" t="s">
        <v>120</v>
      </c>
      <c r="AK1287">
        <v>108.33029999999999</v>
      </c>
    </row>
    <row r="1288" spans="1:37" x14ac:dyDescent="0.25">
      <c r="A1288" t="s">
        <v>59</v>
      </c>
      <c r="B1288" t="s">
        <v>37</v>
      </c>
      <c r="C1288" t="s">
        <v>38</v>
      </c>
      <c r="D1288" t="s">
        <v>39</v>
      </c>
      <c r="E1288" t="s">
        <v>60</v>
      </c>
      <c r="F1288" t="s">
        <v>92</v>
      </c>
      <c r="G1288" t="s">
        <v>61</v>
      </c>
      <c r="H1288" t="s">
        <v>112</v>
      </c>
      <c r="I1288" t="s">
        <v>116</v>
      </c>
      <c r="J1288">
        <v>0.25</v>
      </c>
      <c r="L1288" t="s">
        <v>62</v>
      </c>
      <c r="M1288" t="s">
        <v>63</v>
      </c>
      <c r="N1288">
        <v>6</v>
      </c>
      <c r="O1288">
        <v>171</v>
      </c>
      <c r="P1288" s="4">
        <v>0.45</v>
      </c>
      <c r="Q1288" s="42">
        <v>106.4817</v>
      </c>
      <c r="R1288">
        <f t="shared" si="112"/>
        <v>0.32062499999999999</v>
      </c>
      <c r="S1288">
        <f t="shared" si="113"/>
        <v>34.140695062500001</v>
      </c>
      <c r="U1288">
        <f t="shared" si="114"/>
        <v>34.140695062500001</v>
      </c>
      <c r="V1288">
        <f t="shared" si="115"/>
        <v>34140.695062500003</v>
      </c>
      <c r="W1288">
        <f t="shared" si="116"/>
        <v>2845.0579218750004</v>
      </c>
      <c r="X1288" t="s">
        <v>50</v>
      </c>
      <c r="Y1288" t="s">
        <v>64</v>
      </c>
      <c r="Z1288">
        <v>3093</v>
      </c>
      <c r="AA1288">
        <v>3094</v>
      </c>
      <c r="AB1288" t="s">
        <v>40</v>
      </c>
      <c r="AC1288" t="s">
        <v>40</v>
      </c>
      <c r="AD1288" t="s">
        <v>40</v>
      </c>
      <c r="AE1288" t="s">
        <v>40</v>
      </c>
      <c r="AF1288">
        <v>101</v>
      </c>
      <c r="AH1288">
        <v>2022</v>
      </c>
      <c r="AI1288" t="s">
        <v>65</v>
      </c>
      <c r="AK1288">
        <v>108.33029999999999</v>
      </c>
    </row>
    <row r="1289" spans="1:37" x14ac:dyDescent="0.25">
      <c r="A1289" t="s">
        <v>59</v>
      </c>
      <c r="B1289" t="s">
        <v>37</v>
      </c>
      <c r="C1289" t="s">
        <v>38</v>
      </c>
      <c r="D1289" t="s">
        <v>39</v>
      </c>
      <c r="E1289" t="s">
        <v>60</v>
      </c>
      <c r="F1289" t="s">
        <v>92</v>
      </c>
      <c r="G1289" t="s">
        <v>96</v>
      </c>
      <c r="H1289" t="s">
        <v>112</v>
      </c>
      <c r="I1289" t="s">
        <v>116</v>
      </c>
      <c r="J1289">
        <v>0.25</v>
      </c>
      <c r="L1289" t="s">
        <v>62</v>
      </c>
      <c r="M1289" t="s">
        <v>63</v>
      </c>
      <c r="N1289">
        <v>6</v>
      </c>
      <c r="O1289">
        <v>171</v>
      </c>
      <c r="P1289" s="4">
        <v>10.050000000000001</v>
      </c>
      <c r="Q1289" s="42">
        <v>106.4817</v>
      </c>
      <c r="R1289">
        <f t="shared" si="112"/>
        <v>7.1606250000000005</v>
      </c>
      <c r="S1289">
        <f t="shared" si="113"/>
        <v>762.47552306250009</v>
      </c>
      <c r="U1289">
        <f t="shared" si="114"/>
        <v>762.47552306250009</v>
      </c>
      <c r="V1289">
        <f t="shared" si="115"/>
        <v>762475.52306250005</v>
      </c>
      <c r="W1289">
        <f t="shared" si="116"/>
        <v>63539.626921875002</v>
      </c>
      <c r="X1289" t="s">
        <v>50</v>
      </c>
      <c r="Y1289" t="s">
        <v>97</v>
      </c>
      <c r="Z1289">
        <v>3093</v>
      </c>
      <c r="AA1289">
        <v>3094</v>
      </c>
      <c r="AB1289" t="s">
        <v>40</v>
      </c>
      <c r="AC1289" t="s">
        <v>40</v>
      </c>
      <c r="AD1289" t="s">
        <v>40</v>
      </c>
      <c r="AE1289" t="s">
        <v>40</v>
      </c>
      <c r="AF1289">
        <v>101</v>
      </c>
      <c r="AH1289">
        <v>2022</v>
      </c>
      <c r="AI1289" t="s">
        <v>122</v>
      </c>
      <c r="AK1289">
        <v>108.33029999999999</v>
      </c>
    </row>
    <row r="1290" spans="1:37" x14ac:dyDescent="0.25">
      <c r="A1290" t="s">
        <v>59</v>
      </c>
      <c r="B1290" t="s">
        <v>37</v>
      </c>
      <c r="C1290" t="s">
        <v>38</v>
      </c>
      <c r="D1290" t="s">
        <v>39</v>
      </c>
      <c r="E1290" t="s">
        <v>60</v>
      </c>
      <c r="F1290" t="s">
        <v>96</v>
      </c>
      <c r="G1290" t="s">
        <v>96</v>
      </c>
      <c r="H1290" t="s">
        <v>112</v>
      </c>
      <c r="I1290" t="s">
        <v>118</v>
      </c>
      <c r="J1290">
        <v>0.25</v>
      </c>
      <c r="L1290" t="s">
        <v>62</v>
      </c>
      <c r="M1290" t="s">
        <v>63</v>
      </c>
      <c r="N1290">
        <v>6</v>
      </c>
      <c r="O1290">
        <v>171</v>
      </c>
      <c r="P1290" s="4">
        <v>17.55</v>
      </c>
      <c r="Q1290" s="42">
        <v>106.4817</v>
      </c>
      <c r="R1290">
        <f t="shared" si="112"/>
        <v>12.504375000000001</v>
      </c>
      <c r="S1290">
        <f t="shared" si="113"/>
        <v>1331.4871074375003</v>
      </c>
      <c r="T1290">
        <v>0</v>
      </c>
      <c r="U1290">
        <f t="shared" si="114"/>
        <v>1331.4871074375003</v>
      </c>
      <c r="V1290">
        <f t="shared" si="115"/>
        <v>1331487.1074375003</v>
      </c>
      <c r="W1290">
        <f t="shared" si="116"/>
        <v>110957.25895312503</v>
      </c>
      <c r="X1290" t="s">
        <v>50</v>
      </c>
      <c r="Y1290" t="s">
        <v>97</v>
      </c>
      <c r="Z1290">
        <v>3093</v>
      </c>
      <c r="AA1290">
        <v>3094</v>
      </c>
      <c r="AB1290" t="s">
        <v>40</v>
      </c>
      <c r="AC1290" t="s">
        <v>40</v>
      </c>
      <c r="AD1290" t="s">
        <v>40</v>
      </c>
      <c r="AE1290" t="s">
        <v>40</v>
      </c>
      <c r="AF1290">
        <v>101</v>
      </c>
      <c r="AH1290">
        <v>2022</v>
      </c>
      <c r="AK1290">
        <v>108.33029999999999</v>
      </c>
    </row>
    <row r="1291" spans="1:37" x14ac:dyDescent="0.25">
      <c r="A1291" t="s">
        <v>59</v>
      </c>
      <c r="B1291" t="s">
        <v>37</v>
      </c>
      <c r="C1291" t="s">
        <v>38</v>
      </c>
      <c r="D1291" t="s">
        <v>39</v>
      </c>
      <c r="E1291" t="s">
        <v>60</v>
      </c>
      <c r="F1291" t="s">
        <v>96</v>
      </c>
      <c r="G1291" t="s">
        <v>103</v>
      </c>
      <c r="H1291" t="s">
        <v>112</v>
      </c>
      <c r="I1291" t="s">
        <v>118</v>
      </c>
      <c r="J1291">
        <v>0.25</v>
      </c>
      <c r="L1291" t="s">
        <v>62</v>
      </c>
      <c r="M1291" t="s">
        <v>63</v>
      </c>
      <c r="N1291">
        <v>6</v>
      </c>
      <c r="O1291">
        <v>171</v>
      </c>
      <c r="P1291" s="4">
        <v>1.05</v>
      </c>
      <c r="Q1291" s="42">
        <v>106.4817</v>
      </c>
      <c r="R1291">
        <f t="shared" si="112"/>
        <v>0.74812500000000004</v>
      </c>
      <c r="S1291">
        <f t="shared" si="113"/>
        <v>79.661621812500002</v>
      </c>
      <c r="T1291">
        <v>0</v>
      </c>
      <c r="U1291">
        <f t="shared" si="114"/>
        <v>79.661621812500002</v>
      </c>
      <c r="V1291">
        <f t="shared" si="115"/>
        <v>79661.621812500001</v>
      </c>
      <c r="W1291">
        <f t="shared" si="116"/>
        <v>6638.4684843750001</v>
      </c>
      <c r="X1291" t="s">
        <v>50</v>
      </c>
      <c r="Y1291" t="s">
        <v>104</v>
      </c>
      <c r="Z1291">
        <v>3093</v>
      </c>
      <c r="AA1291">
        <v>3094</v>
      </c>
      <c r="AB1291" t="s">
        <v>40</v>
      </c>
      <c r="AC1291" t="s">
        <v>40</v>
      </c>
      <c r="AD1291" t="s">
        <v>40</v>
      </c>
      <c r="AE1291" t="s">
        <v>40</v>
      </c>
      <c r="AF1291">
        <v>101</v>
      </c>
      <c r="AH1291">
        <v>2022</v>
      </c>
      <c r="AI1291" t="s">
        <v>119</v>
      </c>
      <c r="AK1291">
        <v>108.33029999999999</v>
      </c>
    </row>
    <row r="1292" spans="1:37" x14ac:dyDescent="0.25">
      <c r="A1292" t="s">
        <v>59</v>
      </c>
      <c r="B1292" t="s">
        <v>37</v>
      </c>
      <c r="C1292" t="s">
        <v>38</v>
      </c>
      <c r="D1292" t="s">
        <v>39</v>
      </c>
      <c r="E1292" t="s">
        <v>60</v>
      </c>
      <c r="F1292" t="s">
        <v>96</v>
      </c>
      <c r="G1292" t="s">
        <v>51</v>
      </c>
      <c r="H1292" t="s">
        <v>112</v>
      </c>
      <c r="I1292" t="s">
        <v>118</v>
      </c>
      <c r="J1292">
        <v>0.25</v>
      </c>
      <c r="L1292" t="s">
        <v>62</v>
      </c>
      <c r="M1292" t="s">
        <v>63</v>
      </c>
      <c r="N1292">
        <v>6</v>
      </c>
      <c r="O1292">
        <v>171</v>
      </c>
      <c r="P1292" s="4">
        <v>3.45</v>
      </c>
      <c r="Q1292" s="42">
        <v>106.4817</v>
      </c>
      <c r="R1292">
        <f t="shared" ref="R1292:R1355" si="117">O1292*P1292/60*J1292</f>
        <v>2.4581250000000003</v>
      </c>
      <c r="S1292">
        <f t="shared" ref="S1292:S1355" si="118">Q1292*R1292</f>
        <v>261.74532881250002</v>
      </c>
      <c r="U1292">
        <f t="shared" ref="U1292:U1355" si="119">S1292+T1292</f>
        <v>261.74532881250002</v>
      </c>
      <c r="V1292">
        <f t="shared" ref="V1292:V1355" si="120">U1292*1000</f>
        <v>261745.32881250003</v>
      </c>
      <c r="W1292">
        <f t="shared" ref="W1292:W1355" si="121">V1292/12</f>
        <v>21812.110734375001</v>
      </c>
      <c r="X1292" t="s">
        <v>50</v>
      </c>
      <c r="Y1292" t="s">
        <v>66</v>
      </c>
      <c r="Z1292">
        <v>3093</v>
      </c>
      <c r="AA1292">
        <v>3094</v>
      </c>
      <c r="AB1292" t="s">
        <v>40</v>
      </c>
      <c r="AC1292" t="s">
        <v>40</v>
      </c>
      <c r="AD1292" t="s">
        <v>40</v>
      </c>
      <c r="AE1292" t="s">
        <v>40</v>
      </c>
      <c r="AF1292">
        <v>101</v>
      </c>
      <c r="AH1292">
        <v>2022</v>
      </c>
      <c r="AI1292" t="s">
        <v>120</v>
      </c>
      <c r="AK1292">
        <v>108.33029999999999</v>
      </c>
    </row>
    <row r="1293" spans="1:37" x14ac:dyDescent="0.25">
      <c r="A1293" t="s">
        <v>59</v>
      </c>
      <c r="B1293" t="s">
        <v>37</v>
      </c>
      <c r="C1293" t="s">
        <v>38</v>
      </c>
      <c r="D1293" t="s">
        <v>39</v>
      </c>
      <c r="E1293" t="s">
        <v>60</v>
      </c>
      <c r="F1293" t="s">
        <v>96</v>
      </c>
      <c r="G1293" t="s">
        <v>61</v>
      </c>
      <c r="H1293" t="s">
        <v>112</v>
      </c>
      <c r="I1293" t="s">
        <v>118</v>
      </c>
      <c r="J1293">
        <v>0.25</v>
      </c>
      <c r="L1293" t="s">
        <v>62</v>
      </c>
      <c r="M1293" t="s">
        <v>63</v>
      </c>
      <c r="N1293">
        <v>6</v>
      </c>
      <c r="O1293">
        <v>171</v>
      </c>
      <c r="P1293" s="4">
        <v>0.45</v>
      </c>
      <c r="Q1293" s="42">
        <v>106.4817</v>
      </c>
      <c r="R1293">
        <f t="shared" si="117"/>
        <v>0.32062499999999999</v>
      </c>
      <c r="S1293">
        <f t="shared" si="118"/>
        <v>34.140695062500001</v>
      </c>
      <c r="U1293">
        <f t="shared" si="119"/>
        <v>34.140695062500001</v>
      </c>
      <c r="V1293">
        <f t="shared" si="120"/>
        <v>34140.695062500003</v>
      </c>
      <c r="W1293">
        <f t="shared" si="121"/>
        <v>2845.0579218750004</v>
      </c>
      <c r="X1293" t="s">
        <v>50</v>
      </c>
      <c r="Y1293" t="s">
        <v>64</v>
      </c>
      <c r="Z1293">
        <v>3093</v>
      </c>
      <c r="AA1293">
        <v>3094</v>
      </c>
      <c r="AB1293" t="s">
        <v>40</v>
      </c>
      <c r="AC1293" t="s">
        <v>40</v>
      </c>
      <c r="AD1293" t="s">
        <v>40</v>
      </c>
      <c r="AE1293" t="s">
        <v>40</v>
      </c>
      <c r="AF1293">
        <v>101</v>
      </c>
      <c r="AH1293">
        <v>2022</v>
      </c>
      <c r="AI1293" t="s">
        <v>65</v>
      </c>
      <c r="AK1293">
        <v>108.33029999999999</v>
      </c>
    </row>
    <row r="1294" spans="1:37" x14ac:dyDescent="0.25">
      <c r="A1294" t="s">
        <v>59</v>
      </c>
      <c r="B1294" t="s">
        <v>37</v>
      </c>
      <c r="C1294" t="s">
        <v>38</v>
      </c>
      <c r="D1294" t="s">
        <v>39</v>
      </c>
      <c r="E1294" t="s">
        <v>60</v>
      </c>
      <c r="F1294" t="s">
        <v>41</v>
      </c>
      <c r="G1294" t="s">
        <v>41</v>
      </c>
      <c r="H1294" t="s">
        <v>123</v>
      </c>
      <c r="I1294" t="s">
        <v>40</v>
      </c>
      <c r="J1294">
        <v>1</v>
      </c>
      <c r="L1294" t="s">
        <v>124</v>
      </c>
      <c r="M1294" t="s">
        <v>63</v>
      </c>
      <c r="N1294">
        <v>6</v>
      </c>
      <c r="O1294">
        <v>171</v>
      </c>
      <c r="P1294" s="4">
        <v>7.5</v>
      </c>
      <c r="Q1294" s="42">
        <v>93.703500000000005</v>
      </c>
      <c r="R1294">
        <f t="shared" si="117"/>
        <v>21.375</v>
      </c>
      <c r="S1294">
        <f t="shared" si="118"/>
        <v>2002.9123125000001</v>
      </c>
      <c r="T1294">
        <v>0</v>
      </c>
      <c r="U1294">
        <f t="shared" si="119"/>
        <v>2002.9123125000001</v>
      </c>
      <c r="V1294">
        <f t="shared" si="120"/>
        <v>2002912.3125</v>
      </c>
      <c r="W1294">
        <f t="shared" si="121"/>
        <v>166909.359375</v>
      </c>
      <c r="X1294" t="s">
        <v>50</v>
      </c>
      <c r="Y1294" t="s">
        <v>125</v>
      </c>
      <c r="Z1294">
        <v>3093</v>
      </c>
      <c r="AA1294">
        <v>3094</v>
      </c>
      <c r="AB1294" t="s">
        <v>40</v>
      </c>
      <c r="AC1294" t="s">
        <v>40</v>
      </c>
      <c r="AD1294" t="s">
        <v>40</v>
      </c>
      <c r="AE1294" t="s">
        <v>40</v>
      </c>
      <c r="AF1294">
        <v>101</v>
      </c>
      <c r="AH1294">
        <v>2022</v>
      </c>
      <c r="AI1294" t="s">
        <v>126</v>
      </c>
      <c r="AK1294">
        <v>95.330650000000006</v>
      </c>
    </row>
    <row r="1295" spans="1:37" x14ac:dyDescent="0.25">
      <c r="A1295" t="s">
        <v>59</v>
      </c>
      <c r="B1295" t="s">
        <v>37</v>
      </c>
      <c r="C1295" t="s">
        <v>38</v>
      </c>
      <c r="D1295" t="s">
        <v>39</v>
      </c>
      <c r="E1295" t="s">
        <v>60</v>
      </c>
      <c r="F1295" t="s">
        <v>98</v>
      </c>
      <c r="G1295" t="s">
        <v>98</v>
      </c>
      <c r="H1295" t="s">
        <v>107</v>
      </c>
      <c r="I1295" t="s">
        <v>108</v>
      </c>
      <c r="J1295">
        <v>0.25</v>
      </c>
      <c r="L1295" t="s">
        <v>62</v>
      </c>
      <c r="M1295" t="s">
        <v>76</v>
      </c>
      <c r="N1295">
        <v>6</v>
      </c>
      <c r="O1295">
        <v>150</v>
      </c>
      <c r="P1295" s="4">
        <v>8.5500000000000007</v>
      </c>
      <c r="Q1295" s="42">
        <v>106.4817</v>
      </c>
      <c r="R1295">
        <f t="shared" si="117"/>
        <v>5.34375</v>
      </c>
      <c r="S1295">
        <f t="shared" si="118"/>
        <v>569.01158437499998</v>
      </c>
      <c r="T1295">
        <v>0</v>
      </c>
      <c r="U1295">
        <f t="shared" si="119"/>
        <v>569.01158437499998</v>
      </c>
      <c r="V1295">
        <f t="shared" si="120"/>
        <v>569011.58437499998</v>
      </c>
      <c r="W1295">
        <f t="shared" si="121"/>
        <v>47417.632031249996</v>
      </c>
      <c r="X1295" t="s">
        <v>50</v>
      </c>
      <c r="Y1295" t="s">
        <v>99</v>
      </c>
      <c r="Z1295">
        <v>3093</v>
      </c>
      <c r="AA1295">
        <v>3094</v>
      </c>
      <c r="AB1295" t="s">
        <v>40</v>
      </c>
      <c r="AC1295" t="s">
        <v>40</v>
      </c>
      <c r="AD1295" t="s">
        <v>40</v>
      </c>
      <c r="AE1295" t="s">
        <v>40</v>
      </c>
      <c r="AF1295">
        <v>101</v>
      </c>
      <c r="AH1295">
        <v>2022</v>
      </c>
      <c r="AK1295">
        <v>108.33029999999999</v>
      </c>
    </row>
    <row r="1296" spans="1:37" x14ac:dyDescent="0.25">
      <c r="A1296" t="s">
        <v>59</v>
      </c>
      <c r="B1296" t="s">
        <v>37</v>
      </c>
      <c r="C1296" t="s">
        <v>38</v>
      </c>
      <c r="D1296" t="s">
        <v>39</v>
      </c>
      <c r="E1296" t="s">
        <v>60</v>
      </c>
      <c r="F1296" t="s">
        <v>98</v>
      </c>
      <c r="G1296" t="s">
        <v>51</v>
      </c>
      <c r="H1296" t="s">
        <v>107</v>
      </c>
      <c r="I1296" t="s">
        <v>108</v>
      </c>
      <c r="J1296">
        <v>0.25</v>
      </c>
      <c r="L1296" t="s">
        <v>62</v>
      </c>
      <c r="M1296" t="s">
        <v>76</v>
      </c>
      <c r="N1296">
        <v>6</v>
      </c>
      <c r="O1296">
        <v>150</v>
      </c>
      <c r="P1296" s="4">
        <v>3.45</v>
      </c>
      <c r="Q1296" s="42">
        <v>106.4817</v>
      </c>
      <c r="R1296">
        <f t="shared" si="117"/>
        <v>2.15625</v>
      </c>
      <c r="S1296">
        <f t="shared" si="118"/>
        <v>229.60116562500002</v>
      </c>
      <c r="T1296">
        <v>0</v>
      </c>
      <c r="U1296">
        <f t="shared" si="119"/>
        <v>229.60116562500002</v>
      </c>
      <c r="V1296">
        <f t="shared" si="120"/>
        <v>229601.16562500002</v>
      </c>
      <c r="W1296">
        <f t="shared" si="121"/>
        <v>19133.430468750001</v>
      </c>
      <c r="X1296" t="s">
        <v>50</v>
      </c>
      <c r="Y1296" t="s">
        <v>66</v>
      </c>
      <c r="Z1296">
        <v>3093</v>
      </c>
      <c r="AA1296">
        <v>3094</v>
      </c>
      <c r="AB1296" t="s">
        <v>40</v>
      </c>
      <c r="AC1296" t="s">
        <v>40</v>
      </c>
      <c r="AD1296" t="s">
        <v>40</v>
      </c>
      <c r="AE1296" t="s">
        <v>40</v>
      </c>
      <c r="AF1296">
        <v>101</v>
      </c>
      <c r="AH1296">
        <v>2022</v>
      </c>
      <c r="AI1296" t="s">
        <v>120</v>
      </c>
      <c r="AK1296">
        <v>108.33029999999999</v>
      </c>
    </row>
    <row r="1297" spans="1:37" x14ac:dyDescent="0.25">
      <c r="A1297" t="s">
        <v>59</v>
      </c>
      <c r="B1297" t="s">
        <v>37</v>
      </c>
      <c r="C1297" t="s">
        <v>38</v>
      </c>
      <c r="D1297" t="s">
        <v>39</v>
      </c>
      <c r="E1297" t="s">
        <v>60</v>
      </c>
      <c r="F1297" t="s">
        <v>98</v>
      </c>
      <c r="G1297" t="s">
        <v>61</v>
      </c>
      <c r="H1297" t="s">
        <v>107</v>
      </c>
      <c r="I1297" t="s">
        <v>108</v>
      </c>
      <c r="J1297">
        <v>0.25</v>
      </c>
      <c r="L1297" t="s">
        <v>62</v>
      </c>
      <c r="M1297" t="s">
        <v>76</v>
      </c>
      <c r="N1297">
        <v>6</v>
      </c>
      <c r="O1297">
        <v>150</v>
      </c>
      <c r="P1297" s="4">
        <v>0.45</v>
      </c>
      <c r="Q1297" s="42">
        <v>106.4817</v>
      </c>
      <c r="R1297">
        <f t="shared" si="117"/>
        <v>0.28125</v>
      </c>
      <c r="S1297">
        <f t="shared" si="118"/>
        <v>29.947978125000002</v>
      </c>
      <c r="T1297">
        <v>0</v>
      </c>
      <c r="U1297">
        <f t="shared" si="119"/>
        <v>29.947978125000002</v>
      </c>
      <c r="V1297">
        <f t="shared" si="120"/>
        <v>29947.978125000001</v>
      </c>
      <c r="W1297">
        <f t="shared" si="121"/>
        <v>2495.6648437500003</v>
      </c>
      <c r="X1297" t="s">
        <v>50</v>
      </c>
      <c r="Y1297" t="s">
        <v>64</v>
      </c>
      <c r="Z1297">
        <v>3093</v>
      </c>
      <c r="AA1297">
        <v>3094</v>
      </c>
      <c r="AB1297" t="s">
        <v>40</v>
      </c>
      <c r="AC1297" t="s">
        <v>40</v>
      </c>
      <c r="AD1297" t="s">
        <v>40</v>
      </c>
      <c r="AE1297" t="s">
        <v>40</v>
      </c>
      <c r="AF1297">
        <v>101</v>
      </c>
      <c r="AH1297">
        <v>2022</v>
      </c>
      <c r="AI1297" t="s">
        <v>65</v>
      </c>
      <c r="AK1297">
        <v>108.33029999999999</v>
      </c>
    </row>
    <row r="1298" spans="1:37" x14ac:dyDescent="0.25">
      <c r="A1298" t="s">
        <v>59</v>
      </c>
      <c r="B1298" t="s">
        <v>37</v>
      </c>
      <c r="C1298" t="s">
        <v>38</v>
      </c>
      <c r="D1298" t="s">
        <v>39</v>
      </c>
      <c r="E1298" t="s">
        <v>60</v>
      </c>
      <c r="F1298" t="s">
        <v>98</v>
      </c>
      <c r="G1298" t="s">
        <v>94</v>
      </c>
      <c r="H1298" t="s">
        <v>107</v>
      </c>
      <c r="I1298" t="s">
        <v>108</v>
      </c>
      <c r="J1298">
        <v>0.25</v>
      </c>
      <c r="L1298" t="s">
        <v>62</v>
      </c>
      <c r="M1298" t="s">
        <v>76</v>
      </c>
      <c r="N1298">
        <v>6</v>
      </c>
      <c r="O1298">
        <v>150</v>
      </c>
      <c r="P1298" s="4">
        <v>5.4</v>
      </c>
      <c r="Q1298" s="42">
        <v>106.4817</v>
      </c>
      <c r="R1298">
        <f t="shared" si="117"/>
        <v>3.375</v>
      </c>
      <c r="S1298">
        <f t="shared" si="118"/>
        <v>359.37573750000001</v>
      </c>
      <c r="U1298">
        <f t="shared" si="119"/>
        <v>359.37573750000001</v>
      </c>
      <c r="V1298">
        <f t="shared" si="120"/>
        <v>359375.73749999999</v>
      </c>
      <c r="W1298">
        <f t="shared" si="121"/>
        <v>29947.978124999998</v>
      </c>
      <c r="X1298" t="s">
        <v>50</v>
      </c>
      <c r="Y1298" t="s">
        <v>95</v>
      </c>
      <c r="Z1298">
        <v>3093</v>
      </c>
      <c r="AA1298">
        <v>3094</v>
      </c>
      <c r="AB1298" t="s">
        <v>40</v>
      </c>
      <c r="AC1298" t="s">
        <v>40</v>
      </c>
      <c r="AD1298" t="s">
        <v>40</v>
      </c>
      <c r="AE1298" t="s">
        <v>40</v>
      </c>
      <c r="AF1298">
        <v>101</v>
      </c>
      <c r="AH1298">
        <v>2022</v>
      </c>
      <c r="AI1298" t="s">
        <v>110</v>
      </c>
      <c r="AK1298">
        <v>108.33029999999999</v>
      </c>
    </row>
    <row r="1299" spans="1:37" x14ac:dyDescent="0.25">
      <c r="A1299" t="s">
        <v>59</v>
      </c>
      <c r="B1299" t="s">
        <v>37</v>
      </c>
      <c r="C1299" t="s">
        <v>38</v>
      </c>
      <c r="D1299" t="s">
        <v>39</v>
      </c>
      <c r="E1299" t="s">
        <v>60</v>
      </c>
      <c r="F1299" t="s">
        <v>98</v>
      </c>
      <c r="G1299" t="s">
        <v>96</v>
      </c>
      <c r="H1299" t="s">
        <v>107</v>
      </c>
      <c r="I1299" t="s">
        <v>108</v>
      </c>
      <c r="J1299">
        <v>0.25</v>
      </c>
      <c r="L1299" t="s">
        <v>62</v>
      </c>
      <c r="M1299" t="s">
        <v>76</v>
      </c>
      <c r="N1299">
        <v>6</v>
      </c>
      <c r="O1299">
        <v>150</v>
      </c>
      <c r="P1299" s="4">
        <v>4.6500000000000004</v>
      </c>
      <c r="Q1299" s="42">
        <v>106.4817</v>
      </c>
      <c r="R1299">
        <f t="shared" si="117"/>
        <v>2.90625</v>
      </c>
      <c r="S1299">
        <f t="shared" si="118"/>
        <v>309.462440625</v>
      </c>
      <c r="U1299">
        <f t="shared" si="119"/>
        <v>309.462440625</v>
      </c>
      <c r="V1299">
        <f t="shared" si="120"/>
        <v>309462.44062499999</v>
      </c>
      <c r="W1299">
        <f t="shared" si="121"/>
        <v>25788.536718749998</v>
      </c>
      <c r="X1299" t="s">
        <v>50</v>
      </c>
      <c r="Y1299" t="s">
        <v>97</v>
      </c>
      <c r="Z1299">
        <v>3093</v>
      </c>
      <c r="AA1299">
        <v>3094</v>
      </c>
      <c r="AB1299" t="s">
        <v>40</v>
      </c>
      <c r="AC1299" t="s">
        <v>40</v>
      </c>
      <c r="AD1299" t="s">
        <v>40</v>
      </c>
      <c r="AE1299" t="s">
        <v>40</v>
      </c>
      <c r="AF1299">
        <v>101</v>
      </c>
      <c r="AH1299">
        <v>2022</v>
      </c>
      <c r="AI1299" t="s">
        <v>111</v>
      </c>
      <c r="AK1299">
        <v>108.33029999999999</v>
      </c>
    </row>
    <row r="1300" spans="1:37" x14ac:dyDescent="0.25">
      <c r="A1300" t="s">
        <v>59</v>
      </c>
      <c r="B1300" t="s">
        <v>37</v>
      </c>
      <c r="C1300" t="s">
        <v>38</v>
      </c>
      <c r="D1300" t="s">
        <v>39</v>
      </c>
      <c r="E1300" t="s">
        <v>60</v>
      </c>
      <c r="F1300" t="s">
        <v>94</v>
      </c>
      <c r="G1300" t="s">
        <v>94</v>
      </c>
      <c r="H1300" t="s">
        <v>112</v>
      </c>
      <c r="I1300" t="s">
        <v>113</v>
      </c>
      <c r="J1300">
        <v>0.25</v>
      </c>
      <c r="L1300" t="s">
        <v>62</v>
      </c>
      <c r="M1300" t="s">
        <v>76</v>
      </c>
      <c r="N1300">
        <v>6</v>
      </c>
      <c r="O1300">
        <v>150</v>
      </c>
      <c r="P1300" s="4">
        <v>13.95</v>
      </c>
      <c r="Q1300" s="42">
        <v>106.4817</v>
      </c>
      <c r="R1300">
        <f t="shared" si="117"/>
        <v>8.71875</v>
      </c>
      <c r="S1300">
        <f t="shared" si="118"/>
        <v>928.387321875</v>
      </c>
      <c r="T1300">
        <v>0</v>
      </c>
      <c r="U1300">
        <f t="shared" si="119"/>
        <v>928.387321875</v>
      </c>
      <c r="V1300">
        <f t="shared" si="120"/>
        <v>928387.32187500002</v>
      </c>
      <c r="W1300">
        <f t="shared" si="121"/>
        <v>77365.610156249997</v>
      </c>
      <c r="X1300" t="s">
        <v>50</v>
      </c>
      <c r="Y1300" t="s">
        <v>95</v>
      </c>
      <c r="Z1300">
        <v>3093</v>
      </c>
      <c r="AA1300">
        <v>3094</v>
      </c>
      <c r="AB1300" t="s">
        <v>40</v>
      </c>
      <c r="AC1300" t="s">
        <v>40</v>
      </c>
      <c r="AD1300" t="s">
        <v>40</v>
      </c>
      <c r="AE1300" t="s">
        <v>40</v>
      </c>
      <c r="AF1300">
        <v>101</v>
      </c>
      <c r="AH1300">
        <v>2022</v>
      </c>
      <c r="AI1300" t="s">
        <v>121</v>
      </c>
      <c r="AK1300">
        <v>108.33029999999999</v>
      </c>
    </row>
    <row r="1301" spans="1:37" x14ac:dyDescent="0.25">
      <c r="A1301" t="s">
        <v>59</v>
      </c>
      <c r="B1301" t="s">
        <v>37</v>
      </c>
      <c r="C1301" t="s">
        <v>38</v>
      </c>
      <c r="D1301" t="s">
        <v>39</v>
      </c>
      <c r="E1301" t="s">
        <v>60</v>
      </c>
      <c r="F1301" t="s">
        <v>94</v>
      </c>
      <c r="G1301" t="s">
        <v>96</v>
      </c>
      <c r="H1301" t="s">
        <v>112</v>
      </c>
      <c r="I1301" t="s">
        <v>113</v>
      </c>
      <c r="J1301">
        <v>0.25</v>
      </c>
      <c r="L1301" t="s">
        <v>62</v>
      </c>
      <c r="M1301" t="s">
        <v>76</v>
      </c>
      <c r="N1301">
        <v>6</v>
      </c>
      <c r="O1301">
        <v>150</v>
      </c>
      <c r="P1301" s="4">
        <v>4.6500000000000004</v>
      </c>
      <c r="Q1301" s="42">
        <v>106.4817</v>
      </c>
      <c r="R1301">
        <f t="shared" si="117"/>
        <v>2.90625</v>
      </c>
      <c r="S1301">
        <f t="shared" si="118"/>
        <v>309.462440625</v>
      </c>
      <c r="T1301">
        <v>0</v>
      </c>
      <c r="U1301">
        <f t="shared" si="119"/>
        <v>309.462440625</v>
      </c>
      <c r="V1301">
        <f t="shared" si="120"/>
        <v>309462.44062499999</v>
      </c>
      <c r="W1301">
        <f t="shared" si="121"/>
        <v>25788.536718749998</v>
      </c>
      <c r="X1301" t="s">
        <v>50</v>
      </c>
      <c r="Y1301" t="s">
        <v>97</v>
      </c>
      <c r="Z1301">
        <v>3093</v>
      </c>
      <c r="AA1301">
        <v>3094</v>
      </c>
      <c r="AB1301" t="s">
        <v>40</v>
      </c>
      <c r="AC1301" t="s">
        <v>40</v>
      </c>
      <c r="AD1301" t="s">
        <v>40</v>
      </c>
      <c r="AE1301" t="s">
        <v>40</v>
      </c>
      <c r="AF1301">
        <v>101</v>
      </c>
      <c r="AH1301">
        <v>2022</v>
      </c>
      <c r="AI1301" t="s">
        <v>111</v>
      </c>
      <c r="AK1301">
        <v>108.33029999999999</v>
      </c>
    </row>
    <row r="1302" spans="1:37" x14ac:dyDescent="0.25">
      <c r="A1302" t="s">
        <v>59</v>
      </c>
      <c r="B1302" t="s">
        <v>37</v>
      </c>
      <c r="C1302" t="s">
        <v>38</v>
      </c>
      <c r="D1302" t="s">
        <v>39</v>
      </c>
      <c r="E1302" t="s">
        <v>60</v>
      </c>
      <c r="F1302" t="s">
        <v>94</v>
      </c>
      <c r="G1302" t="s">
        <v>51</v>
      </c>
      <c r="H1302" t="s">
        <v>112</v>
      </c>
      <c r="I1302" t="s">
        <v>113</v>
      </c>
      <c r="J1302">
        <v>0.25</v>
      </c>
      <c r="L1302" t="s">
        <v>62</v>
      </c>
      <c r="M1302" t="s">
        <v>76</v>
      </c>
      <c r="N1302">
        <v>6</v>
      </c>
      <c r="O1302">
        <v>150</v>
      </c>
      <c r="P1302" s="4">
        <v>3.45</v>
      </c>
      <c r="Q1302" s="42">
        <v>106.4817</v>
      </c>
      <c r="R1302">
        <f t="shared" si="117"/>
        <v>2.15625</v>
      </c>
      <c r="S1302">
        <f t="shared" si="118"/>
        <v>229.60116562500002</v>
      </c>
      <c r="U1302">
        <f t="shared" si="119"/>
        <v>229.60116562500002</v>
      </c>
      <c r="V1302">
        <f t="shared" si="120"/>
        <v>229601.16562500002</v>
      </c>
      <c r="W1302">
        <f t="shared" si="121"/>
        <v>19133.430468750001</v>
      </c>
      <c r="X1302" t="s">
        <v>50</v>
      </c>
      <c r="Y1302" t="s">
        <v>66</v>
      </c>
      <c r="Z1302">
        <v>3093</v>
      </c>
      <c r="AA1302">
        <v>3094</v>
      </c>
      <c r="AB1302" t="s">
        <v>40</v>
      </c>
      <c r="AC1302" t="s">
        <v>40</v>
      </c>
      <c r="AD1302" t="s">
        <v>40</v>
      </c>
      <c r="AE1302" t="s">
        <v>40</v>
      </c>
      <c r="AF1302">
        <v>101</v>
      </c>
      <c r="AH1302">
        <v>2022</v>
      </c>
      <c r="AI1302" t="s">
        <v>120</v>
      </c>
      <c r="AK1302">
        <v>108.33029999999999</v>
      </c>
    </row>
    <row r="1303" spans="1:37" x14ac:dyDescent="0.25">
      <c r="A1303" t="s">
        <v>59</v>
      </c>
      <c r="B1303" t="s">
        <v>37</v>
      </c>
      <c r="C1303" t="s">
        <v>38</v>
      </c>
      <c r="D1303" t="s">
        <v>39</v>
      </c>
      <c r="E1303" t="s">
        <v>60</v>
      </c>
      <c r="F1303" t="s">
        <v>94</v>
      </c>
      <c r="G1303" t="s">
        <v>61</v>
      </c>
      <c r="H1303" t="s">
        <v>112</v>
      </c>
      <c r="I1303" t="s">
        <v>113</v>
      </c>
      <c r="J1303">
        <v>0.25</v>
      </c>
      <c r="L1303" t="s">
        <v>62</v>
      </c>
      <c r="M1303" t="s">
        <v>76</v>
      </c>
      <c r="N1303">
        <v>6</v>
      </c>
      <c r="O1303">
        <v>150</v>
      </c>
      <c r="P1303" s="4">
        <v>0.45</v>
      </c>
      <c r="Q1303" s="42">
        <v>106.4817</v>
      </c>
      <c r="R1303">
        <f t="shared" si="117"/>
        <v>0.28125</v>
      </c>
      <c r="S1303">
        <f t="shared" si="118"/>
        <v>29.947978125000002</v>
      </c>
      <c r="U1303">
        <f t="shared" si="119"/>
        <v>29.947978125000002</v>
      </c>
      <c r="V1303">
        <f t="shared" si="120"/>
        <v>29947.978125000001</v>
      </c>
      <c r="W1303">
        <f t="shared" si="121"/>
        <v>2495.6648437500003</v>
      </c>
      <c r="X1303" t="s">
        <v>50</v>
      </c>
      <c r="Y1303" t="s">
        <v>64</v>
      </c>
      <c r="Z1303">
        <v>3093</v>
      </c>
      <c r="AA1303">
        <v>3094</v>
      </c>
      <c r="AB1303" t="s">
        <v>40</v>
      </c>
      <c r="AC1303" t="s">
        <v>40</v>
      </c>
      <c r="AD1303" t="s">
        <v>40</v>
      </c>
      <c r="AE1303" t="s">
        <v>40</v>
      </c>
      <c r="AF1303">
        <v>101</v>
      </c>
      <c r="AH1303">
        <v>2022</v>
      </c>
      <c r="AI1303" t="s">
        <v>65</v>
      </c>
      <c r="AK1303">
        <v>108.33029999999999</v>
      </c>
    </row>
    <row r="1304" spans="1:37" x14ac:dyDescent="0.25">
      <c r="A1304" t="s">
        <v>59</v>
      </c>
      <c r="B1304" t="s">
        <v>37</v>
      </c>
      <c r="C1304" t="s">
        <v>38</v>
      </c>
      <c r="D1304" t="s">
        <v>39</v>
      </c>
      <c r="E1304" t="s">
        <v>60</v>
      </c>
      <c r="F1304" t="s">
        <v>92</v>
      </c>
      <c r="G1304" t="s">
        <v>92</v>
      </c>
      <c r="H1304" t="s">
        <v>112</v>
      </c>
      <c r="I1304" t="s">
        <v>116</v>
      </c>
      <c r="J1304">
        <v>0.25</v>
      </c>
      <c r="L1304" t="s">
        <v>62</v>
      </c>
      <c r="M1304" t="s">
        <v>76</v>
      </c>
      <c r="N1304">
        <v>6</v>
      </c>
      <c r="O1304">
        <v>150</v>
      </c>
      <c r="P1304" s="4">
        <v>8.5500000000000007</v>
      </c>
      <c r="Q1304" s="42">
        <v>106.4817</v>
      </c>
      <c r="R1304">
        <f t="shared" si="117"/>
        <v>5.34375</v>
      </c>
      <c r="S1304">
        <f t="shared" si="118"/>
        <v>569.01158437499998</v>
      </c>
      <c r="T1304">
        <v>0</v>
      </c>
      <c r="U1304">
        <f t="shared" si="119"/>
        <v>569.01158437499998</v>
      </c>
      <c r="V1304">
        <f t="shared" si="120"/>
        <v>569011.58437499998</v>
      </c>
      <c r="W1304">
        <f t="shared" si="121"/>
        <v>47417.632031249996</v>
      </c>
      <c r="X1304" t="s">
        <v>50</v>
      </c>
      <c r="Y1304" t="s">
        <v>93</v>
      </c>
      <c r="Z1304">
        <v>3093</v>
      </c>
      <c r="AA1304">
        <v>3094</v>
      </c>
      <c r="AB1304" t="s">
        <v>40</v>
      </c>
      <c r="AC1304" t="s">
        <v>40</v>
      </c>
      <c r="AD1304" t="s">
        <v>40</v>
      </c>
      <c r="AE1304" t="s">
        <v>40</v>
      </c>
      <c r="AF1304">
        <v>101</v>
      </c>
      <c r="AH1304">
        <v>2022</v>
      </c>
      <c r="AK1304">
        <v>108.33029999999999</v>
      </c>
    </row>
    <row r="1305" spans="1:37" x14ac:dyDescent="0.25">
      <c r="A1305" t="s">
        <v>59</v>
      </c>
      <c r="B1305" t="s">
        <v>37</v>
      </c>
      <c r="C1305" t="s">
        <v>38</v>
      </c>
      <c r="D1305" t="s">
        <v>39</v>
      </c>
      <c r="E1305" t="s">
        <v>60</v>
      </c>
      <c r="F1305" t="s">
        <v>92</v>
      </c>
      <c r="G1305" t="s">
        <v>51</v>
      </c>
      <c r="H1305" t="s">
        <v>112</v>
      </c>
      <c r="I1305" t="s">
        <v>116</v>
      </c>
      <c r="J1305">
        <v>0.25</v>
      </c>
      <c r="L1305" t="s">
        <v>62</v>
      </c>
      <c r="M1305" t="s">
        <v>76</v>
      </c>
      <c r="N1305">
        <v>6</v>
      </c>
      <c r="O1305">
        <v>150</v>
      </c>
      <c r="P1305" s="4">
        <v>3.45</v>
      </c>
      <c r="Q1305" s="42">
        <v>106.4817</v>
      </c>
      <c r="R1305">
        <f t="shared" si="117"/>
        <v>2.15625</v>
      </c>
      <c r="S1305">
        <f t="shared" si="118"/>
        <v>229.60116562500002</v>
      </c>
      <c r="U1305">
        <f t="shared" si="119"/>
        <v>229.60116562500002</v>
      </c>
      <c r="V1305">
        <f t="shared" si="120"/>
        <v>229601.16562500002</v>
      </c>
      <c r="W1305">
        <f t="shared" si="121"/>
        <v>19133.430468750001</v>
      </c>
      <c r="X1305" t="s">
        <v>50</v>
      </c>
      <c r="Y1305" t="s">
        <v>66</v>
      </c>
      <c r="Z1305">
        <v>3093</v>
      </c>
      <c r="AA1305">
        <v>3094</v>
      </c>
      <c r="AB1305" t="s">
        <v>40</v>
      </c>
      <c r="AC1305" t="s">
        <v>40</v>
      </c>
      <c r="AD1305" t="s">
        <v>40</v>
      </c>
      <c r="AE1305" t="s">
        <v>40</v>
      </c>
      <c r="AF1305">
        <v>101</v>
      </c>
      <c r="AH1305">
        <v>2022</v>
      </c>
      <c r="AI1305" t="s">
        <v>120</v>
      </c>
      <c r="AK1305">
        <v>108.33029999999999</v>
      </c>
    </row>
    <row r="1306" spans="1:37" x14ac:dyDescent="0.25">
      <c r="A1306" t="s">
        <v>59</v>
      </c>
      <c r="B1306" t="s">
        <v>37</v>
      </c>
      <c r="C1306" t="s">
        <v>38</v>
      </c>
      <c r="D1306" t="s">
        <v>39</v>
      </c>
      <c r="E1306" t="s">
        <v>60</v>
      </c>
      <c r="F1306" t="s">
        <v>92</v>
      </c>
      <c r="G1306" t="s">
        <v>61</v>
      </c>
      <c r="H1306" t="s">
        <v>112</v>
      </c>
      <c r="I1306" t="s">
        <v>116</v>
      </c>
      <c r="J1306">
        <v>0.25</v>
      </c>
      <c r="L1306" t="s">
        <v>62</v>
      </c>
      <c r="M1306" t="s">
        <v>76</v>
      </c>
      <c r="N1306">
        <v>6</v>
      </c>
      <c r="O1306">
        <v>150</v>
      </c>
      <c r="P1306" s="4">
        <v>0.45</v>
      </c>
      <c r="Q1306" s="42">
        <v>106.4817</v>
      </c>
      <c r="R1306">
        <f t="shared" si="117"/>
        <v>0.28125</v>
      </c>
      <c r="S1306">
        <f t="shared" si="118"/>
        <v>29.947978125000002</v>
      </c>
      <c r="U1306">
        <f t="shared" si="119"/>
        <v>29.947978125000002</v>
      </c>
      <c r="V1306">
        <f t="shared" si="120"/>
        <v>29947.978125000001</v>
      </c>
      <c r="W1306">
        <f t="shared" si="121"/>
        <v>2495.6648437500003</v>
      </c>
      <c r="X1306" t="s">
        <v>50</v>
      </c>
      <c r="Y1306" t="s">
        <v>64</v>
      </c>
      <c r="Z1306">
        <v>3093</v>
      </c>
      <c r="AA1306">
        <v>3094</v>
      </c>
      <c r="AB1306" t="s">
        <v>40</v>
      </c>
      <c r="AC1306" t="s">
        <v>40</v>
      </c>
      <c r="AD1306" t="s">
        <v>40</v>
      </c>
      <c r="AE1306" t="s">
        <v>40</v>
      </c>
      <c r="AF1306">
        <v>101</v>
      </c>
      <c r="AH1306">
        <v>2022</v>
      </c>
      <c r="AI1306" t="s">
        <v>65</v>
      </c>
      <c r="AK1306">
        <v>108.33029999999999</v>
      </c>
    </row>
    <row r="1307" spans="1:37" x14ac:dyDescent="0.25">
      <c r="A1307" t="s">
        <v>59</v>
      </c>
      <c r="B1307" t="s">
        <v>37</v>
      </c>
      <c r="C1307" t="s">
        <v>38</v>
      </c>
      <c r="D1307" t="s">
        <v>39</v>
      </c>
      <c r="E1307" t="s">
        <v>60</v>
      </c>
      <c r="F1307" t="s">
        <v>92</v>
      </c>
      <c r="G1307" t="s">
        <v>96</v>
      </c>
      <c r="H1307" t="s">
        <v>112</v>
      </c>
      <c r="I1307" t="s">
        <v>116</v>
      </c>
      <c r="J1307">
        <v>0.25</v>
      </c>
      <c r="L1307" t="s">
        <v>62</v>
      </c>
      <c r="M1307" t="s">
        <v>76</v>
      </c>
      <c r="N1307">
        <v>6</v>
      </c>
      <c r="O1307">
        <v>150</v>
      </c>
      <c r="P1307" s="4">
        <v>10.050000000000001</v>
      </c>
      <c r="Q1307" s="42">
        <v>106.4817</v>
      </c>
      <c r="R1307">
        <f t="shared" si="117"/>
        <v>6.28125</v>
      </c>
      <c r="S1307">
        <f t="shared" si="118"/>
        <v>668.83817812500001</v>
      </c>
      <c r="U1307">
        <f t="shared" si="119"/>
        <v>668.83817812500001</v>
      </c>
      <c r="V1307">
        <f t="shared" si="120"/>
        <v>668838.17812499998</v>
      </c>
      <c r="W1307">
        <f t="shared" si="121"/>
        <v>55736.514843749996</v>
      </c>
      <c r="X1307" t="s">
        <v>50</v>
      </c>
      <c r="Y1307" t="s">
        <v>97</v>
      </c>
      <c r="Z1307">
        <v>3093</v>
      </c>
      <c r="AA1307">
        <v>3094</v>
      </c>
      <c r="AB1307" t="s">
        <v>40</v>
      </c>
      <c r="AC1307" t="s">
        <v>40</v>
      </c>
      <c r="AD1307" t="s">
        <v>40</v>
      </c>
      <c r="AE1307" t="s">
        <v>40</v>
      </c>
      <c r="AF1307">
        <v>101</v>
      </c>
      <c r="AH1307">
        <v>2022</v>
      </c>
      <c r="AI1307" t="s">
        <v>122</v>
      </c>
      <c r="AK1307">
        <v>108.33029999999999</v>
      </c>
    </row>
    <row r="1308" spans="1:37" x14ac:dyDescent="0.25">
      <c r="A1308" t="s">
        <v>59</v>
      </c>
      <c r="B1308" t="s">
        <v>37</v>
      </c>
      <c r="C1308" t="s">
        <v>38</v>
      </c>
      <c r="D1308" t="s">
        <v>39</v>
      </c>
      <c r="E1308" t="s">
        <v>60</v>
      </c>
      <c r="F1308" t="s">
        <v>96</v>
      </c>
      <c r="G1308" t="s">
        <v>96</v>
      </c>
      <c r="H1308" t="s">
        <v>112</v>
      </c>
      <c r="I1308" t="s">
        <v>118</v>
      </c>
      <c r="J1308">
        <v>0.25</v>
      </c>
      <c r="L1308" t="s">
        <v>62</v>
      </c>
      <c r="M1308" t="s">
        <v>76</v>
      </c>
      <c r="N1308">
        <v>6</v>
      </c>
      <c r="O1308">
        <v>150</v>
      </c>
      <c r="P1308" s="4">
        <v>17.55</v>
      </c>
      <c r="Q1308" s="42">
        <v>106.4817</v>
      </c>
      <c r="R1308">
        <f t="shared" si="117"/>
        <v>10.96875</v>
      </c>
      <c r="S1308">
        <f t="shared" si="118"/>
        <v>1167.9711468749999</v>
      </c>
      <c r="T1308">
        <v>0</v>
      </c>
      <c r="U1308">
        <f t="shared" si="119"/>
        <v>1167.9711468749999</v>
      </c>
      <c r="V1308">
        <f t="shared" si="120"/>
        <v>1167971.1468749999</v>
      </c>
      <c r="W1308">
        <f t="shared" si="121"/>
        <v>97330.928906249988</v>
      </c>
      <c r="X1308" t="s">
        <v>50</v>
      </c>
      <c r="Y1308" t="s">
        <v>97</v>
      </c>
      <c r="Z1308">
        <v>3093</v>
      </c>
      <c r="AA1308">
        <v>3094</v>
      </c>
      <c r="AB1308" t="s">
        <v>40</v>
      </c>
      <c r="AC1308" t="s">
        <v>40</v>
      </c>
      <c r="AD1308" t="s">
        <v>40</v>
      </c>
      <c r="AE1308" t="s">
        <v>40</v>
      </c>
      <c r="AF1308">
        <v>101</v>
      </c>
      <c r="AH1308">
        <v>2022</v>
      </c>
      <c r="AK1308">
        <v>108.33029999999999</v>
      </c>
    </row>
    <row r="1309" spans="1:37" x14ac:dyDescent="0.25">
      <c r="A1309" t="s">
        <v>59</v>
      </c>
      <c r="B1309" t="s">
        <v>37</v>
      </c>
      <c r="C1309" t="s">
        <v>38</v>
      </c>
      <c r="D1309" t="s">
        <v>39</v>
      </c>
      <c r="E1309" t="s">
        <v>60</v>
      </c>
      <c r="F1309" t="s">
        <v>96</v>
      </c>
      <c r="G1309" t="s">
        <v>103</v>
      </c>
      <c r="H1309" t="s">
        <v>112</v>
      </c>
      <c r="I1309" t="s">
        <v>118</v>
      </c>
      <c r="J1309">
        <v>0.25</v>
      </c>
      <c r="L1309" t="s">
        <v>62</v>
      </c>
      <c r="M1309" t="s">
        <v>76</v>
      </c>
      <c r="N1309">
        <v>6</v>
      </c>
      <c r="O1309">
        <v>150</v>
      </c>
      <c r="P1309" s="4">
        <v>1.05</v>
      </c>
      <c r="Q1309" s="42">
        <v>106.4817</v>
      </c>
      <c r="R1309">
        <f t="shared" si="117"/>
        <v>0.65625</v>
      </c>
      <c r="S1309">
        <f t="shared" si="118"/>
        <v>69.878615625000009</v>
      </c>
      <c r="T1309">
        <v>0</v>
      </c>
      <c r="U1309">
        <f t="shared" si="119"/>
        <v>69.878615625000009</v>
      </c>
      <c r="V1309">
        <f t="shared" si="120"/>
        <v>69878.615625000006</v>
      </c>
      <c r="W1309">
        <f t="shared" si="121"/>
        <v>5823.2179687500002</v>
      </c>
      <c r="X1309" t="s">
        <v>50</v>
      </c>
      <c r="Y1309" t="s">
        <v>104</v>
      </c>
      <c r="Z1309">
        <v>3093</v>
      </c>
      <c r="AA1309">
        <v>3094</v>
      </c>
      <c r="AB1309" t="s">
        <v>40</v>
      </c>
      <c r="AC1309" t="s">
        <v>40</v>
      </c>
      <c r="AD1309" t="s">
        <v>40</v>
      </c>
      <c r="AE1309" t="s">
        <v>40</v>
      </c>
      <c r="AF1309">
        <v>101</v>
      </c>
      <c r="AH1309">
        <v>2022</v>
      </c>
      <c r="AI1309" t="s">
        <v>119</v>
      </c>
      <c r="AK1309">
        <v>108.33029999999999</v>
      </c>
    </row>
    <row r="1310" spans="1:37" x14ac:dyDescent="0.25">
      <c r="A1310" t="s">
        <v>59</v>
      </c>
      <c r="B1310" t="s">
        <v>37</v>
      </c>
      <c r="C1310" t="s">
        <v>38</v>
      </c>
      <c r="D1310" t="s">
        <v>39</v>
      </c>
      <c r="E1310" t="s">
        <v>60</v>
      </c>
      <c r="F1310" t="s">
        <v>96</v>
      </c>
      <c r="G1310" t="s">
        <v>51</v>
      </c>
      <c r="H1310" t="s">
        <v>112</v>
      </c>
      <c r="I1310" t="s">
        <v>118</v>
      </c>
      <c r="J1310">
        <v>0.25</v>
      </c>
      <c r="L1310" t="s">
        <v>62</v>
      </c>
      <c r="M1310" t="s">
        <v>76</v>
      </c>
      <c r="N1310">
        <v>6</v>
      </c>
      <c r="O1310">
        <v>150</v>
      </c>
      <c r="P1310" s="4">
        <v>3.45</v>
      </c>
      <c r="Q1310" s="42">
        <v>106.4817</v>
      </c>
      <c r="R1310">
        <f t="shared" si="117"/>
        <v>2.15625</v>
      </c>
      <c r="S1310">
        <f t="shared" si="118"/>
        <v>229.60116562500002</v>
      </c>
      <c r="U1310">
        <f t="shared" si="119"/>
        <v>229.60116562500002</v>
      </c>
      <c r="V1310">
        <f t="shared" si="120"/>
        <v>229601.16562500002</v>
      </c>
      <c r="W1310">
        <f t="shared" si="121"/>
        <v>19133.430468750001</v>
      </c>
      <c r="X1310" t="s">
        <v>50</v>
      </c>
      <c r="Y1310" t="s">
        <v>66</v>
      </c>
      <c r="Z1310">
        <v>3093</v>
      </c>
      <c r="AA1310">
        <v>3094</v>
      </c>
      <c r="AB1310" t="s">
        <v>40</v>
      </c>
      <c r="AC1310" t="s">
        <v>40</v>
      </c>
      <c r="AD1310" t="s">
        <v>40</v>
      </c>
      <c r="AE1310" t="s">
        <v>40</v>
      </c>
      <c r="AF1310">
        <v>101</v>
      </c>
      <c r="AH1310">
        <v>2022</v>
      </c>
      <c r="AI1310" t="s">
        <v>120</v>
      </c>
      <c r="AK1310">
        <v>108.33029999999999</v>
      </c>
    </row>
    <row r="1311" spans="1:37" x14ac:dyDescent="0.25">
      <c r="A1311" t="s">
        <v>59</v>
      </c>
      <c r="B1311" t="s">
        <v>37</v>
      </c>
      <c r="C1311" t="s">
        <v>38</v>
      </c>
      <c r="D1311" t="s">
        <v>39</v>
      </c>
      <c r="E1311" t="s">
        <v>60</v>
      </c>
      <c r="F1311" t="s">
        <v>96</v>
      </c>
      <c r="G1311" t="s">
        <v>61</v>
      </c>
      <c r="H1311" t="s">
        <v>112</v>
      </c>
      <c r="I1311" t="s">
        <v>118</v>
      </c>
      <c r="J1311">
        <v>0.25</v>
      </c>
      <c r="L1311" t="s">
        <v>62</v>
      </c>
      <c r="M1311" t="s">
        <v>76</v>
      </c>
      <c r="N1311">
        <v>6</v>
      </c>
      <c r="O1311">
        <v>150</v>
      </c>
      <c r="P1311" s="4">
        <v>0.45</v>
      </c>
      <c r="Q1311" s="42">
        <v>106.4817</v>
      </c>
      <c r="R1311">
        <f t="shared" si="117"/>
        <v>0.28125</v>
      </c>
      <c r="S1311">
        <f t="shared" si="118"/>
        <v>29.947978125000002</v>
      </c>
      <c r="U1311">
        <f t="shared" si="119"/>
        <v>29.947978125000002</v>
      </c>
      <c r="V1311">
        <f t="shared" si="120"/>
        <v>29947.978125000001</v>
      </c>
      <c r="W1311">
        <f t="shared" si="121"/>
        <v>2495.6648437500003</v>
      </c>
      <c r="X1311" t="s">
        <v>50</v>
      </c>
      <c r="Y1311" t="s">
        <v>64</v>
      </c>
      <c r="Z1311">
        <v>3093</v>
      </c>
      <c r="AA1311">
        <v>3094</v>
      </c>
      <c r="AB1311" t="s">
        <v>40</v>
      </c>
      <c r="AC1311" t="s">
        <v>40</v>
      </c>
      <c r="AD1311" t="s">
        <v>40</v>
      </c>
      <c r="AE1311" t="s">
        <v>40</v>
      </c>
      <c r="AF1311">
        <v>101</v>
      </c>
      <c r="AH1311">
        <v>2022</v>
      </c>
      <c r="AI1311" t="s">
        <v>65</v>
      </c>
      <c r="AK1311">
        <v>108.33029999999999</v>
      </c>
    </row>
    <row r="1312" spans="1:37" x14ac:dyDescent="0.25">
      <c r="A1312" t="s">
        <v>59</v>
      </c>
      <c r="B1312" t="s">
        <v>37</v>
      </c>
      <c r="C1312" t="s">
        <v>38</v>
      </c>
      <c r="D1312" t="s">
        <v>39</v>
      </c>
      <c r="E1312" t="s">
        <v>60</v>
      </c>
      <c r="F1312" t="s">
        <v>41</v>
      </c>
      <c r="G1312" t="s">
        <v>41</v>
      </c>
      <c r="H1312" t="s">
        <v>123</v>
      </c>
      <c r="I1312" t="s">
        <v>40</v>
      </c>
      <c r="J1312">
        <v>1</v>
      </c>
      <c r="L1312" t="s">
        <v>124</v>
      </c>
      <c r="M1312" t="s">
        <v>76</v>
      </c>
      <c r="N1312">
        <v>6</v>
      </c>
      <c r="O1312">
        <v>150</v>
      </c>
      <c r="P1312" s="4">
        <v>7.5</v>
      </c>
      <c r="Q1312" s="42">
        <v>93.703500000000005</v>
      </c>
      <c r="R1312">
        <f t="shared" si="117"/>
        <v>18.75</v>
      </c>
      <c r="S1312">
        <f t="shared" si="118"/>
        <v>1756.9406250000002</v>
      </c>
      <c r="T1312">
        <v>0</v>
      </c>
      <c r="U1312">
        <f t="shared" si="119"/>
        <v>1756.9406250000002</v>
      </c>
      <c r="V1312">
        <f t="shared" si="120"/>
        <v>1756940.6250000002</v>
      </c>
      <c r="W1312">
        <f t="shared" si="121"/>
        <v>146411.71875000003</v>
      </c>
      <c r="X1312" t="s">
        <v>50</v>
      </c>
      <c r="Y1312" t="s">
        <v>125</v>
      </c>
      <c r="Z1312">
        <v>3093</v>
      </c>
      <c r="AA1312">
        <v>3094</v>
      </c>
      <c r="AB1312" t="s">
        <v>40</v>
      </c>
      <c r="AC1312" t="s">
        <v>40</v>
      </c>
      <c r="AD1312" t="s">
        <v>40</v>
      </c>
      <c r="AE1312" t="s">
        <v>40</v>
      </c>
      <c r="AF1312">
        <v>101</v>
      </c>
      <c r="AH1312">
        <v>2022</v>
      </c>
      <c r="AI1312" t="s">
        <v>126</v>
      </c>
      <c r="AK1312">
        <v>95.330650000000006</v>
      </c>
    </row>
    <row r="1313" spans="1:37" x14ac:dyDescent="0.25">
      <c r="A1313" t="s">
        <v>59</v>
      </c>
      <c r="B1313" t="s">
        <v>37</v>
      </c>
      <c r="C1313" t="s">
        <v>38</v>
      </c>
      <c r="D1313" t="s">
        <v>39</v>
      </c>
      <c r="E1313" t="s">
        <v>60</v>
      </c>
      <c r="F1313" t="s">
        <v>103</v>
      </c>
      <c r="G1313" t="s">
        <v>103</v>
      </c>
      <c r="H1313" t="s">
        <v>127</v>
      </c>
      <c r="I1313" t="s">
        <v>128</v>
      </c>
      <c r="J1313">
        <v>0.25</v>
      </c>
      <c r="L1313" t="s">
        <v>62</v>
      </c>
      <c r="M1313" t="s">
        <v>63</v>
      </c>
      <c r="N1313">
        <v>7</v>
      </c>
      <c r="O1313">
        <v>179</v>
      </c>
      <c r="P1313" s="4">
        <v>20.02</v>
      </c>
      <c r="Q1313" s="42">
        <v>106.4817</v>
      </c>
      <c r="R1313">
        <f t="shared" si="117"/>
        <v>14.931583333333332</v>
      </c>
      <c r="S1313">
        <f t="shared" si="118"/>
        <v>1589.9403770249999</v>
      </c>
      <c r="T1313">
        <v>0</v>
      </c>
      <c r="U1313">
        <f t="shared" si="119"/>
        <v>1589.9403770249999</v>
      </c>
      <c r="V1313">
        <f t="shared" si="120"/>
        <v>1589940.3770249998</v>
      </c>
      <c r="W1313">
        <f t="shared" si="121"/>
        <v>132495.03141874998</v>
      </c>
      <c r="X1313" t="s">
        <v>50</v>
      </c>
      <c r="Y1313" t="s">
        <v>104</v>
      </c>
      <c r="Z1313">
        <v>3093</v>
      </c>
      <c r="AA1313">
        <v>3094</v>
      </c>
      <c r="AB1313" t="s">
        <v>40</v>
      </c>
      <c r="AC1313" t="s">
        <v>40</v>
      </c>
      <c r="AD1313" t="s">
        <v>40</v>
      </c>
      <c r="AE1313" t="s">
        <v>40</v>
      </c>
      <c r="AF1313">
        <v>101</v>
      </c>
      <c r="AH1313">
        <v>2022</v>
      </c>
      <c r="AK1313">
        <v>108.33029999999999</v>
      </c>
    </row>
    <row r="1314" spans="1:37" x14ac:dyDescent="0.25">
      <c r="A1314" t="s">
        <v>59</v>
      </c>
      <c r="B1314" t="s">
        <v>37</v>
      </c>
      <c r="C1314" t="s">
        <v>38</v>
      </c>
      <c r="D1314" t="s">
        <v>39</v>
      </c>
      <c r="E1314" t="s">
        <v>60</v>
      </c>
      <c r="F1314" t="s">
        <v>103</v>
      </c>
      <c r="G1314" t="s">
        <v>69</v>
      </c>
      <c r="H1314" t="s">
        <v>127</v>
      </c>
      <c r="I1314" t="s">
        <v>128</v>
      </c>
      <c r="J1314">
        <v>0.25</v>
      </c>
      <c r="L1314" t="s">
        <v>62</v>
      </c>
      <c r="M1314" t="s">
        <v>63</v>
      </c>
      <c r="N1314">
        <v>7</v>
      </c>
      <c r="O1314">
        <v>179</v>
      </c>
      <c r="P1314" s="4">
        <v>2.7</v>
      </c>
      <c r="Q1314" s="42">
        <v>106.4817</v>
      </c>
      <c r="R1314">
        <f t="shared" si="117"/>
        <v>2.0137499999999999</v>
      </c>
      <c r="S1314">
        <f t="shared" si="118"/>
        <v>214.42752337499999</v>
      </c>
      <c r="T1314">
        <v>0</v>
      </c>
      <c r="U1314">
        <f t="shared" si="119"/>
        <v>214.42752337499999</v>
      </c>
      <c r="V1314">
        <f t="shared" si="120"/>
        <v>214427.52337499999</v>
      </c>
      <c r="W1314">
        <f t="shared" si="121"/>
        <v>17868.960281249998</v>
      </c>
      <c r="X1314" t="s">
        <v>50</v>
      </c>
      <c r="Y1314" t="s">
        <v>70</v>
      </c>
      <c r="Z1314">
        <v>3093</v>
      </c>
      <c r="AA1314">
        <v>3094</v>
      </c>
      <c r="AB1314" t="s">
        <v>40</v>
      </c>
      <c r="AC1314" t="s">
        <v>40</v>
      </c>
      <c r="AD1314" t="s">
        <v>40</v>
      </c>
      <c r="AE1314" t="s">
        <v>40</v>
      </c>
      <c r="AF1314">
        <v>101</v>
      </c>
      <c r="AH1314">
        <v>2022</v>
      </c>
      <c r="AI1314" t="s">
        <v>129</v>
      </c>
      <c r="AK1314">
        <v>108.33029999999999</v>
      </c>
    </row>
    <row r="1315" spans="1:37" x14ac:dyDescent="0.25">
      <c r="A1315" t="s">
        <v>59</v>
      </c>
      <c r="B1315" t="s">
        <v>37</v>
      </c>
      <c r="C1315" t="s">
        <v>38</v>
      </c>
      <c r="D1315" t="s">
        <v>39</v>
      </c>
      <c r="E1315" t="s">
        <v>60</v>
      </c>
      <c r="F1315" t="s">
        <v>103</v>
      </c>
      <c r="G1315" t="s">
        <v>84</v>
      </c>
      <c r="H1315" t="s">
        <v>127</v>
      </c>
      <c r="I1315" t="s">
        <v>128</v>
      </c>
      <c r="J1315">
        <v>0.25</v>
      </c>
      <c r="L1315" t="s">
        <v>62</v>
      </c>
      <c r="M1315" t="s">
        <v>63</v>
      </c>
      <c r="N1315">
        <v>7</v>
      </c>
      <c r="O1315">
        <v>179</v>
      </c>
      <c r="P1315" s="4">
        <v>2.48</v>
      </c>
      <c r="Q1315" s="42">
        <v>106.4817</v>
      </c>
      <c r="R1315">
        <f t="shared" si="117"/>
        <v>1.8496666666666668</v>
      </c>
      <c r="S1315">
        <f t="shared" si="118"/>
        <v>196.95565110000001</v>
      </c>
      <c r="T1315">
        <v>0</v>
      </c>
      <c r="U1315">
        <f t="shared" si="119"/>
        <v>196.95565110000001</v>
      </c>
      <c r="V1315">
        <f t="shared" si="120"/>
        <v>196955.65110000002</v>
      </c>
      <c r="W1315">
        <f t="shared" si="121"/>
        <v>16412.970925000001</v>
      </c>
      <c r="X1315" t="s">
        <v>50</v>
      </c>
      <c r="Y1315" t="s">
        <v>89</v>
      </c>
      <c r="Z1315">
        <v>3093</v>
      </c>
      <c r="AA1315">
        <v>3094</v>
      </c>
      <c r="AB1315" t="s">
        <v>40</v>
      </c>
      <c r="AC1315" t="s">
        <v>40</v>
      </c>
      <c r="AD1315" t="s">
        <v>40</v>
      </c>
      <c r="AE1315" t="s">
        <v>40</v>
      </c>
      <c r="AF1315">
        <v>101</v>
      </c>
      <c r="AH1315">
        <v>2022</v>
      </c>
      <c r="AI1315" t="s">
        <v>130</v>
      </c>
      <c r="AK1315">
        <v>108.33029999999999</v>
      </c>
    </row>
    <row r="1316" spans="1:37" x14ac:dyDescent="0.25">
      <c r="A1316" t="s">
        <v>59</v>
      </c>
      <c r="B1316" t="s">
        <v>37</v>
      </c>
      <c r="C1316" t="s">
        <v>38</v>
      </c>
      <c r="D1316" t="s">
        <v>39</v>
      </c>
      <c r="E1316" t="s">
        <v>60</v>
      </c>
      <c r="F1316" t="s">
        <v>103</v>
      </c>
      <c r="G1316" t="s">
        <v>51</v>
      </c>
      <c r="H1316" t="s">
        <v>127</v>
      </c>
      <c r="I1316" t="s">
        <v>128</v>
      </c>
      <c r="J1316">
        <v>0.25</v>
      </c>
      <c r="L1316" t="s">
        <v>62</v>
      </c>
      <c r="M1316" t="s">
        <v>63</v>
      </c>
      <c r="N1316">
        <v>7</v>
      </c>
      <c r="O1316">
        <v>179</v>
      </c>
      <c r="P1316" s="4">
        <v>1.5</v>
      </c>
      <c r="Q1316" s="42">
        <v>106.4817</v>
      </c>
      <c r="R1316">
        <f t="shared" si="117"/>
        <v>1.1187499999999999</v>
      </c>
      <c r="S1316">
        <f t="shared" si="118"/>
        <v>119.126401875</v>
      </c>
      <c r="T1316">
        <v>0</v>
      </c>
      <c r="U1316">
        <f t="shared" si="119"/>
        <v>119.126401875</v>
      </c>
      <c r="V1316">
        <f t="shared" si="120"/>
        <v>119126.401875</v>
      </c>
      <c r="W1316">
        <f t="shared" si="121"/>
        <v>9927.2001562499991</v>
      </c>
      <c r="X1316" t="s">
        <v>50</v>
      </c>
      <c r="Y1316" t="s">
        <v>66</v>
      </c>
      <c r="Z1316">
        <v>3093</v>
      </c>
      <c r="AA1316">
        <v>3094</v>
      </c>
      <c r="AB1316" t="s">
        <v>40</v>
      </c>
      <c r="AC1316" t="s">
        <v>40</v>
      </c>
      <c r="AD1316" t="s">
        <v>40</v>
      </c>
      <c r="AE1316" t="s">
        <v>40</v>
      </c>
      <c r="AF1316">
        <v>101</v>
      </c>
      <c r="AH1316">
        <v>2022</v>
      </c>
      <c r="AI1316" t="s">
        <v>73</v>
      </c>
      <c r="AK1316">
        <v>108.33029999999999</v>
      </c>
    </row>
    <row r="1317" spans="1:37" x14ac:dyDescent="0.25">
      <c r="A1317" t="s">
        <v>59</v>
      </c>
      <c r="B1317" t="s">
        <v>37</v>
      </c>
      <c r="C1317" t="s">
        <v>38</v>
      </c>
      <c r="D1317" t="s">
        <v>39</v>
      </c>
      <c r="E1317" t="s">
        <v>60</v>
      </c>
      <c r="F1317" t="s">
        <v>103</v>
      </c>
      <c r="G1317" t="s">
        <v>61</v>
      </c>
      <c r="H1317" t="s">
        <v>127</v>
      </c>
      <c r="I1317" t="s">
        <v>128</v>
      </c>
      <c r="J1317">
        <v>0.25</v>
      </c>
      <c r="L1317" t="s">
        <v>62</v>
      </c>
      <c r="M1317" t="s">
        <v>63</v>
      </c>
      <c r="N1317">
        <v>7</v>
      </c>
      <c r="O1317">
        <v>179</v>
      </c>
      <c r="P1317" s="4">
        <v>0.3</v>
      </c>
      <c r="Q1317" s="42">
        <v>106.4817</v>
      </c>
      <c r="R1317">
        <f t="shared" si="117"/>
        <v>0.22374999999999998</v>
      </c>
      <c r="S1317">
        <f t="shared" si="118"/>
        <v>23.825280374999998</v>
      </c>
      <c r="T1317">
        <v>0</v>
      </c>
      <c r="U1317">
        <f t="shared" si="119"/>
        <v>23.825280374999998</v>
      </c>
      <c r="V1317">
        <f t="shared" si="120"/>
        <v>23825.280374999998</v>
      </c>
      <c r="W1317">
        <f t="shared" si="121"/>
        <v>1985.4400312499999</v>
      </c>
      <c r="X1317" t="s">
        <v>50</v>
      </c>
      <c r="Y1317" t="s">
        <v>64</v>
      </c>
      <c r="Z1317">
        <v>3093</v>
      </c>
      <c r="AA1317">
        <v>3094</v>
      </c>
      <c r="AB1317" t="s">
        <v>40</v>
      </c>
      <c r="AC1317" t="s">
        <v>40</v>
      </c>
      <c r="AD1317" t="s">
        <v>40</v>
      </c>
      <c r="AE1317" t="s">
        <v>40</v>
      </c>
      <c r="AF1317">
        <v>101</v>
      </c>
      <c r="AH1317">
        <v>2022</v>
      </c>
      <c r="AI1317" t="s">
        <v>65</v>
      </c>
      <c r="AK1317">
        <v>108.33029999999999</v>
      </c>
    </row>
    <row r="1318" spans="1:37" x14ac:dyDescent="0.25">
      <c r="A1318" t="s">
        <v>59</v>
      </c>
      <c r="B1318" t="s">
        <v>37</v>
      </c>
      <c r="C1318" t="s">
        <v>38</v>
      </c>
      <c r="D1318" t="s">
        <v>39</v>
      </c>
      <c r="E1318" t="s">
        <v>60</v>
      </c>
      <c r="F1318" t="s">
        <v>92</v>
      </c>
      <c r="G1318" t="s">
        <v>92</v>
      </c>
      <c r="H1318" t="s">
        <v>127</v>
      </c>
      <c r="I1318" t="s">
        <v>131</v>
      </c>
      <c r="J1318">
        <v>0.25</v>
      </c>
      <c r="L1318" t="s">
        <v>62</v>
      </c>
      <c r="M1318" t="s">
        <v>63</v>
      </c>
      <c r="N1318">
        <v>7</v>
      </c>
      <c r="O1318">
        <v>179</v>
      </c>
      <c r="P1318" s="4">
        <v>22.72</v>
      </c>
      <c r="Q1318" s="42">
        <v>106.4817</v>
      </c>
      <c r="R1318">
        <f t="shared" si="117"/>
        <v>16.94533333333333</v>
      </c>
      <c r="S1318">
        <f t="shared" si="118"/>
        <v>1804.3679003999998</v>
      </c>
      <c r="T1318">
        <v>0</v>
      </c>
      <c r="U1318">
        <f t="shared" si="119"/>
        <v>1804.3679003999998</v>
      </c>
      <c r="V1318">
        <f t="shared" si="120"/>
        <v>1804367.9003999999</v>
      </c>
      <c r="W1318">
        <f t="shared" si="121"/>
        <v>150363.99169999998</v>
      </c>
      <c r="X1318" t="s">
        <v>50</v>
      </c>
      <c r="Y1318" t="s">
        <v>93</v>
      </c>
      <c r="Z1318">
        <v>3093</v>
      </c>
      <c r="AA1318">
        <v>3094</v>
      </c>
      <c r="AB1318" t="s">
        <v>40</v>
      </c>
      <c r="AC1318" t="s">
        <v>40</v>
      </c>
      <c r="AD1318" t="s">
        <v>40</v>
      </c>
      <c r="AE1318" t="s">
        <v>40</v>
      </c>
      <c r="AF1318">
        <v>101</v>
      </c>
      <c r="AH1318">
        <v>2022</v>
      </c>
      <c r="AK1318">
        <v>108.33029999999999</v>
      </c>
    </row>
    <row r="1319" spans="1:37" x14ac:dyDescent="0.25">
      <c r="A1319" t="s">
        <v>59</v>
      </c>
      <c r="B1319" t="s">
        <v>37</v>
      </c>
      <c r="C1319" t="s">
        <v>38</v>
      </c>
      <c r="D1319" t="s">
        <v>39</v>
      </c>
      <c r="E1319" t="s">
        <v>60</v>
      </c>
      <c r="F1319" t="s">
        <v>92</v>
      </c>
      <c r="G1319" t="s">
        <v>84</v>
      </c>
      <c r="H1319" t="s">
        <v>127</v>
      </c>
      <c r="I1319" t="s">
        <v>131</v>
      </c>
      <c r="J1319">
        <v>0.25</v>
      </c>
      <c r="L1319" t="s">
        <v>62</v>
      </c>
      <c r="M1319" t="s">
        <v>63</v>
      </c>
      <c r="N1319">
        <v>7</v>
      </c>
      <c r="O1319">
        <v>179</v>
      </c>
      <c r="P1319" s="4">
        <v>2.48</v>
      </c>
      <c r="Q1319" s="42">
        <v>106.4817</v>
      </c>
      <c r="R1319">
        <f t="shared" si="117"/>
        <v>1.8496666666666668</v>
      </c>
      <c r="S1319">
        <f t="shared" si="118"/>
        <v>196.95565110000001</v>
      </c>
      <c r="T1319">
        <v>0</v>
      </c>
      <c r="U1319">
        <f t="shared" si="119"/>
        <v>196.95565110000001</v>
      </c>
      <c r="V1319">
        <f t="shared" si="120"/>
        <v>196955.65110000002</v>
      </c>
      <c r="W1319">
        <f t="shared" si="121"/>
        <v>16412.970925000001</v>
      </c>
      <c r="X1319" t="s">
        <v>50</v>
      </c>
      <c r="Y1319" t="s">
        <v>89</v>
      </c>
      <c r="Z1319">
        <v>3093</v>
      </c>
      <c r="AA1319">
        <v>3094</v>
      </c>
      <c r="AB1319" t="s">
        <v>40</v>
      </c>
      <c r="AC1319" t="s">
        <v>40</v>
      </c>
      <c r="AD1319" t="s">
        <v>40</v>
      </c>
      <c r="AE1319" t="s">
        <v>40</v>
      </c>
      <c r="AF1319">
        <v>101</v>
      </c>
      <c r="AH1319">
        <v>2022</v>
      </c>
      <c r="AI1319" t="s">
        <v>130</v>
      </c>
      <c r="AK1319">
        <v>108.33029999999999</v>
      </c>
    </row>
    <row r="1320" spans="1:37" x14ac:dyDescent="0.25">
      <c r="A1320" t="s">
        <v>59</v>
      </c>
      <c r="B1320" t="s">
        <v>37</v>
      </c>
      <c r="C1320" t="s">
        <v>38</v>
      </c>
      <c r="D1320" t="s">
        <v>39</v>
      </c>
      <c r="E1320" t="s">
        <v>60</v>
      </c>
      <c r="F1320" t="s">
        <v>92</v>
      </c>
      <c r="G1320" t="s">
        <v>51</v>
      </c>
      <c r="H1320" t="s">
        <v>127</v>
      </c>
      <c r="I1320" t="s">
        <v>131</v>
      </c>
      <c r="J1320">
        <v>0.25</v>
      </c>
      <c r="L1320" t="s">
        <v>62</v>
      </c>
      <c r="M1320" t="s">
        <v>63</v>
      </c>
      <c r="N1320">
        <v>7</v>
      </c>
      <c r="O1320">
        <v>179</v>
      </c>
      <c r="P1320" s="4">
        <v>1.5</v>
      </c>
      <c r="Q1320" s="42">
        <v>106.4817</v>
      </c>
      <c r="R1320">
        <f t="shared" si="117"/>
        <v>1.1187499999999999</v>
      </c>
      <c r="S1320">
        <f t="shared" si="118"/>
        <v>119.126401875</v>
      </c>
      <c r="T1320">
        <v>0</v>
      </c>
      <c r="U1320">
        <f t="shared" si="119"/>
        <v>119.126401875</v>
      </c>
      <c r="V1320">
        <f t="shared" si="120"/>
        <v>119126.401875</v>
      </c>
      <c r="W1320">
        <f t="shared" si="121"/>
        <v>9927.2001562499991</v>
      </c>
      <c r="X1320" t="s">
        <v>50</v>
      </c>
      <c r="Y1320" t="s">
        <v>66</v>
      </c>
      <c r="Z1320">
        <v>3093</v>
      </c>
      <c r="AA1320">
        <v>3094</v>
      </c>
      <c r="AB1320" t="s">
        <v>40</v>
      </c>
      <c r="AC1320" t="s">
        <v>40</v>
      </c>
      <c r="AD1320" t="s">
        <v>40</v>
      </c>
      <c r="AE1320" t="s">
        <v>40</v>
      </c>
      <c r="AF1320">
        <v>101</v>
      </c>
      <c r="AH1320">
        <v>2022</v>
      </c>
      <c r="AI1320" t="s">
        <v>73</v>
      </c>
      <c r="AK1320">
        <v>108.33029999999999</v>
      </c>
    </row>
    <row r="1321" spans="1:37" x14ac:dyDescent="0.25">
      <c r="A1321" t="s">
        <v>59</v>
      </c>
      <c r="B1321" t="s">
        <v>37</v>
      </c>
      <c r="C1321" t="s">
        <v>38</v>
      </c>
      <c r="D1321" t="s">
        <v>39</v>
      </c>
      <c r="E1321" t="s">
        <v>60</v>
      </c>
      <c r="F1321" t="s">
        <v>92</v>
      </c>
      <c r="G1321" t="s">
        <v>61</v>
      </c>
      <c r="H1321" t="s">
        <v>127</v>
      </c>
      <c r="I1321" t="s">
        <v>131</v>
      </c>
      <c r="J1321">
        <v>0.25</v>
      </c>
      <c r="L1321" t="s">
        <v>62</v>
      </c>
      <c r="M1321" t="s">
        <v>63</v>
      </c>
      <c r="N1321">
        <v>7</v>
      </c>
      <c r="O1321">
        <v>179</v>
      </c>
      <c r="P1321" s="4">
        <v>0.3</v>
      </c>
      <c r="Q1321" s="42">
        <v>106.4817</v>
      </c>
      <c r="R1321">
        <f t="shared" si="117"/>
        <v>0.22374999999999998</v>
      </c>
      <c r="S1321">
        <f t="shared" si="118"/>
        <v>23.825280374999998</v>
      </c>
      <c r="T1321">
        <v>0</v>
      </c>
      <c r="U1321">
        <f t="shared" si="119"/>
        <v>23.825280374999998</v>
      </c>
      <c r="V1321">
        <f t="shared" si="120"/>
        <v>23825.280374999998</v>
      </c>
      <c r="W1321">
        <f t="shared" si="121"/>
        <v>1985.4400312499999</v>
      </c>
      <c r="X1321" t="s">
        <v>50</v>
      </c>
      <c r="Y1321" t="s">
        <v>64</v>
      </c>
      <c r="Z1321">
        <v>3093</v>
      </c>
      <c r="AA1321">
        <v>3094</v>
      </c>
      <c r="AB1321" t="s">
        <v>40</v>
      </c>
      <c r="AC1321" t="s">
        <v>40</v>
      </c>
      <c r="AD1321" t="s">
        <v>40</v>
      </c>
      <c r="AE1321" t="s">
        <v>40</v>
      </c>
      <c r="AF1321">
        <v>101</v>
      </c>
      <c r="AH1321">
        <v>2022</v>
      </c>
      <c r="AI1321" t="s">
        <v>65</v>
      </c>
      <c r="AK1321">
        <v>108.33029999999999</v>
      </c>
    </row>
    <row r="1322" spans="1:37" x14ac:dyDescent="0.25">
      <c r="A1322" t="s">
        <v>59</v>
      </c>
      <c r="B1322" t="s">
        <v>37</v>
      </c>
      <c r="C1322" t="s">
        <v>38</v>
      </c>
      <c r="D1322" t="s">
        <v>39</v>
      </c>
      <c r="E1322" t="s">
        <v>60</v>
      </c>
      <c r="F1322" t="s">
        <v>98</v>
      </c>
      <c r="G1322" t="s">
        <v>98</v>
      </c>
      <c r="H1322" t="s">
        <v>127</v>
      </c>
      <c r="I1322" t="s">
        <v>132</v>
      </c>
      <c r="J1322">
        <v>0.25</v>
      </c>
      <c r="L1322" t="s">
        <v>62</v>
      </c>
      <c r="M1322" t="s">
        <v>63</v>
      </c>
      <c r="N1322">
        <v>7</v>
      </c>
      <c r="O1322">
        <v>179</v>
      </c>
      <c r="P1322" s="4">
        <v>22.72</v>
      </c>
      <c r="Q1322" s="42">
        <v>106.4817</v>
      </c>
      <c r="R1322">
        <f t="shared" si="117"/>
        <v>16.94533333333333</v>
      </c>
      <c r="S1322">
        <f t="shared" si="118"/>
        <v>1804.3679003999998</v>
      </c>
      <c r="T1322">
        <v>0</v>
      </c>
      <c r="U1322">
        <f t="shared" si="119"/>
        <v>1804.3679003999998</v>
      </c>
      <c r="V1322">
        <f t="shared" si="120"/>
        <v>1804367.9003999999</v>
      </c>
      <c r="W1322">
        <f t="shared" si="121"/>
        <v>150363.99169999998</v>
      </c>
      <c r="X1322" t="s">
        <v>50</v>
      </c>
      <c r="Y1322" t="s">
        <v>99</v>
      </c>
      <c r="Z1322">
        <v>3093</v>
      </c>
      <c r="AA1322">
        <v>3094</v>
      </c>
      <c r="AB1322" t="s">
        <v>40</v>
      </c>
      <c r="AC1322" t="s">
        <v>40</v>
      </c>
      <c r="AD1322" t="s">
        <v>40</v>
      </c>
      <c r="AE1322" t="s">
        <v>40</v>
      </c>
      <c r="AF1322">
        <v>101</v>
      </c>
      <c r="AH1322">
        <v>2022</v>
      </c>
      <c r="AK1322">
        <v>108.33029999999999</v>
      </c>
    </row>
    <row r="1323" spans="1:37" x14ac:dyDescent="0.25">
      <c r="A1323" t="s">
        <v>59</v>
      </c>
      <c r="B1323" t="s">
        <v>37</v>
      </c>
      <c r="C1323" t="s">
        <v>38</v>
      </c>
      <c r="D1323" t="s">
        <v>39</v>
      </c>
      <c r="E1323" t="s">
        <v>60</v>
      </c>
      <c r="F1323" t="s">
        <v>98</v>
      </c>
      <c r="G1323" t="s">
        <v>84</v>
      </c>
      <c r="H1323" t="s">
        <v>127</v>
      </c>
      <c r="I1323" t="s">
        <v>132</v>
      </c>
      <c r="J1323">
        <v>0.25</v>
      </c>
      <c r="L1323" t="s">
        <v>62</v>
      </c>
      <c r="M1323" t="s">
        <v>63</v>
      </c>
      <c r="N1323">
        <v>7</v>
      </c>
      <c r="O1323">
        <v>179</v>
      </c>
      <c r="P1323" s="4">
        <v>2.48</v>
      </c>
      <c r="Q1323" s="42">
        <v>106.4817</v>
      </c>
      <c r="R1323">
        <f t="shared" si="117"/>
        <v>1.8496666666666668</v>
      </c>
      <c r="S1323">
        <f t="shared" si="118"/>
        <v>196.95565110000001</v>
      </c>
      <c r="U1323">
        <f t="shared" si="119"/>
        <v>196.95565110000001</v>
      </c>
      <c r="V1323">
        <f t="shared" si="120"/>
        <v>196955.65110000002</v>
      </c>
      <c r="W1323">
        <f t="shared" si="121"/>
        <v>16412.970925000001</v>
      </c>
      <c r="X1323" t="s">
        <v>50</v>
      </c>
      <c r="Y1323" t="s">
        <v>89</v>
      </c>
      <c r="Z1323">
        <v>3093</v>
      </c>
      <c r="AA1323">
        <v>3094</v>
      </c>
      <c r="AB1323" t="s">
        <v>40</v>
      </c>
      <c r="AC1323" t="s">
        <v>40</v>
      </c>
      <c r="AD1323" t="s">
        <v>40</v>
      </c>
      <c r="AE1323" t="s">
        <v>40</v>
      </c>
      <c r="AF1323">
        <v>101</v>
      </c>
      <c r="AH1323">
        <v>2022</v>
      </c>
      <c r="AI1323" t="s">
        <v>130</v>
      </c>
      <c r="AK1323">
        <v>108.33029999999999</v>
      </c>
    </row>
    <row r="1324" spans="1:37" x14ac:dyDescent="0.25">
      <c r="A1324" t="s">
        <v>59</v>
      </c>
      <c r="B1324" t="s">
        <v>37</v>
      </c>
      <c r="C1324" t="s">
        <v>38</v>
      </c>
      <c r="D1324" t="s">
        <v>39</v>
      </c>
      <c r="E1324" t="s">
        <v>60</v>
      </c>
      <c r="F1324" t="s">
        <v>98</v>
      </c>
      <c r="G1324" t="s">
        <v>51</v>
      </c>
      <c r="H1324" t="s">
        <v>127</v>
      </c>
      <c r="I1324" t="s">
        <v>132</v>
      </c>
      <c r="J1324">
        <v>0.25</v>
      </c>
      <c r="L1324" t="s">
        <v>62</v>
      </c>
      <c r="M1324" t="s">
        <v>63</v>
      </c>
      <c r="N1324">
        <v>7</v>
      </c>
      <c r="O1324">
        <v>179</v>
      </c>
      <c r="P1324" s="4">
        <v>1.5</v>
      </c>
      <c r="Q1324" s="42">
        <v>106.4817</v>
      </c>
      <c r="R1324">
        <f t="shared" si="117"/>
        <v>1.1187499999999999</v>
      </c>
      <c r="S1324">
        <f t="shared" si="118"/>
        <v>119.126401875</v>
      </c>
      <c r="U1324">
        <f t="shared" si="119"/>
        <v>119.126401875</v>
      </c>
      <c r="V1324">
        <f t="shared" si="120"/>
        <v>119126.401875</v>
      </c>
      <c r="W1324">
        <f t="shared" si="121"/>
        <v>9927.2001562499991</v>
      </c>
      <c r="X1324" t="s">
        <v>50</v>
      </c>
      <c r="Y1324" t="s">
        <v>66</v>
      </c>
      <c r="Z1324">
        <v>3093</v>
      </c>
      <c r="AA1324">
        <v>3094</v>
      </c>
      <c r="AB1324" t="s">
        <v>40</v>
      </c>
      <c r="AC1324" t="s">
        <v>40</v>
      </c>
      <c r="AD1324" t="s">
        <v>40</v>
      </c>
      <c r="AE1324" t="s">
        <v>40</v>
      </c>
      <c r="AF1324">
        <v>101</v>
      </c>
      <c r="AH1324">
        <v>2022</v>
      </c>
      <c r="AI1324" t="s">
        <v>73</v>
      </c>
      <c r="AK1324">
        <v>108.33029999999999</v>
      </c>
    </row>
    <row r="1325" spans="1:37" x14ac:dyDescent="0.25">
      <c r="A1325" t="s">
        <v>59</v>
      </c>
      <c r="B1325" t="s">
        <v>37</v>
      </c>
      <c r="C1325" t="s">
        <v>38</v>
      </c>
      <c r="D1325" t="s">
        <v>39</v>
      </c>
      <c r="E1325" t="s">
        <v>60</v>
      </c>
      <c r="F1325" t="s">
        <v>98</v>
      </c>
      <c r="G1325" t="s">
        <v>61</v>
      </c>
      <c r="H1325" t="s">
        <v>127</v>
      </c>
      <c r="I1325" t="s">
        <v>132</v>
      </c>
      <c r="J1325">
        <v>0.25</v>
      </c>
      <c r="L1325" t="s">
        <v>62</v>
      </c>
      <c r="M1325" t="s">
        <v>63</v>
      </c>
      <c r="N1325">
        <v>7</v>
      </c>
      <c r="O1325">
        <v>179</v>
      </c>
      <c r="P1325" s="4">
        <v>0.3</v>
      </c>
      <c r="Q1325" s="42">
        <v>106.4817</v>
      </c>
      <c r="R1325">
        <f t="shared" si="117"/>
        <v>0.22374999999999998</v>
      </c>
      <c r="S1325">
        <f t="shared" si="118"/>
        <v>23.825280374999998</v>
      </c>
      <c r="U1325">
        <f t="shared" si="119"/>
        <v>23.825280374999998</v>
      </c>
      <c r="V1325">
        <f t="shared" si="120"/>
        <v>23825.280374999998</v>
      </c>
      <c r="W1325">
        <f t="shared" si="121"/>
        <v>1985.4400312499999</v>
      </c>
      <c r="X1325" t="s">
        <v>50</v>
      </c>
      <c r="Y1325" t="s">
        <v>64</v>
      </c>
      <c r="Z1325">
        <v>3093</v>
      </c>
      <c r="AA1325">
        <v>3094</v>
      </c>
      <c r="AB1325" t="s">
        <v>40</v>
      </c>
      <c r="AC1325" t="s">
        <v>40</v>
      </c>
      <c r="AD1325" t="s">
        <v>40</v>
      </c>
      <c r="AE1325" t="s">
        <v>40</v>
      </c>
      <c r="AF1325">
        <v>101</v>
      </c>
      <c r="AH1325">
        <v>2022</v>
      </c>
      <c r="AI1325" t="s">
        <v>65</v>
      </c>
      <c r="AK1325">
        <v>108.33029999999999</v>
      </c>
    </row>
    <row r="1326" spans="1:37" x14ac:dyDescent="0.25">
      <c r="A1326" t="s">
        <v>59</v>
      </c>
      <c r="B1326" t="s">
        <v>37</v>
      </c>
      <c r="C1326" t="s">
        <v>38</v>
      </c>
      <c r="D1326" t="s">
        <v>39</v>
      </c>
      <c r="E1326" t="s">
        <v>60</v>
      </c>
      <c r="F1326" t="s">
        <v>61</v>
      </c>
      <c r="G1326" t="s">
        <v>61</v>
      </c>
      <c r="H1326" t="s">
        <v>127</v>
      </c>
      <c r="I1326" t="s">
        <v>133</v>
      </c>
      <c r="J1326">
        <v>0.25</v>
      </c>
      <c r="L1326" t="s">
        <v>62</v>
      </c>
      <c r="M1326" t="s">
        <v>63</v>
      </c>
      <c r="N1326">
        <v>7</v>
      </c>
      <c r="O1326">
        <v>179</v>
      </c>
      <c r="P1326" s="4">
        <v>23.02</v>
      </c>
      <c r="Q1326" s="42">
        <v>106.4817</v>
      </c>
      <c r="R1326">
        <f t="shared" si="117"/>
        <v>17.169083333333333</v>
      </c>
      <c r="S1326">
        <f t="shared" si="118"/>
        <v>1828.193180775</v>
      </c>
      <c r="T1326">
        <v>0</v>
      </c>
      <c r="U1326">
        <f t="shared" si="119"/>
        <v>1828.193180775</v>
      </c>
      <c r="V1326">
        <f t="shared" si="120"/>
        <v>1828193.180775</v>
      </c>
      <c r="W1326">
        <f t="shared" si="121"/>
        <v>152349.43173124999</v>
      </c>
      <c r="X1326" t="s">
        <v>50</v>
      </c>
      <c r="Y1326" t="s">
        <v>64</v>
      </c>
      <c r="Z1326">
        <v>3093</v>
      </c>
      <c r="AA1326">
        <v>3094</v>
      </c>
      <c r="AB1326" t="s">
        <v>40</v>
      </c>
      <c r="AC1326" t="s">
        <v>40</v>
      </c>
      <c r="AD1326" t="s">
        <v>40</v>
      </c>
      <c r="AE1326" t="s">
        <v>40</v>
      </c>
      <c r="AF1326">
        <v>101</v>
      </c>
      <c r="AH1326">
        <v>2022</v>
      </c>
      <c r="AI1326" t="s">
        <v>134</v>
      </c>
      <c r="AK1326">
        <v>108.33029999999999</v>
      </c>
    </row>
    <row r="1327" spans="1:37" x14ac:dyDescent="0.25">
      <c r="A1327" t="s">
        <v>59</v>
      </c>
      <c r="B1327" t="s">
        <v>37</v>
      </c>
      <c r="C1327" t="s">
        <v>38</v>
      </c>
      <c r="D1327" t="s">
        <v>39</v>
      </c>
      <c r="E1327" t="s">
        <v>60</v>
      </c>
      <c r="F1327" t="s">
        <v>61</v>
      </c>
      <c r="G1327" t="s">
        <v>84</v>
      </c>
      <c r="H1327" t="s">
        <v>127</v>
      </c>
      <c r="I1327" t="s">
        <v>133</v>
      </c>
      <c r="J1327">
        <v>0.25</v>
      </c>
      <c r="L1327" t="s">
        <v>62</v>
      </c>
      <c r="M1327" t="s">
        <v>63</v>
      </c>
      <c r="N1327">
        <v>7</v>
      </c>
      <c r="O1327">
        <v>179</v>
      </c>
      <c r="P1327" s="4">
        <v>2.48</v>
      </c>
      <c r="Q1327" s="42">
        <v>106.4817</v>
      </c>
      <c r="R1327">
        <f t="shared" si="117"/>
        <v>1.8496666666666668</v>
      </c>
      <c r="S1327">
        <f t="shared" si="118"/>
        <v>196.95565110000001</v>
      </c>
      <c r="U1327">
        <f t="shared" si="119"/>
        <v>196.95565110000001</v>
      </c>
      <c r="V1327">
        <f t="shared" si="120"/>
        <v>196955.65110000002</v>
      </c>
      <c r="W1327">
        <f t="shared" si="121"/>
        <v>16412.970925000001</v>
      </c>
      <c r="X1327" t="s">
        <v>50</v>
      </c>
      <c r="Y1327" t="s">
        <v>89</v>
      </c>
      <c r="Z1327">
        <v>3093</v>
      </c>
      <c r="AA1327">
        <v>3094</v>
      </c>
      <c r="AB1327" t="s">
        <v>40</v>
      </c>
      <c r="AC1327" t="s">
        <v>40</v>
      </c>
      <c r="AD1327" t="s">
        <v>40</v>
      </c>
      <c r="AE1327" t="s">
        <v>40</v>
      </c>
      <c r="AF1327">
        <v>101</v>
      </c>
      <c r="AH1327">
        <v>2022</v>
      </c>
      <c r="AI1327" t="s">
        <v>130</v>
      </c>
      <c r="AK1327">
        <v>108.33029999999999</v>
      </c>
    </row>
    <row r="1328" spans="1:37" x14ac:dyDescent="0.25">
      <c r="A1328" t="s">
        <v>59</v>
      </c>
      <c r="B1328" t="s">
        <v>37</v>
      </c>
      <c r="C1328" t="s">
        <v>38</v>
      </c>
      <c r="D1328" t="s">
        <v>39</v>
      </c>
      <c r="E1328" t="s">
        <v>60</v>
      </c>
      <c r="F1328" t="s">
        <v>61</v>
      </c>
      <c r="G1328" t="s">
        <v>51</v>
      </c>
      <c r="H1328" t="s">
        <v>127</v>
      </c>
      <c r="I1328" t="s">
        <v>133</v>
      </c>
      <c r="J1328">
        <v>0.25</v>
      </c>
      <c r="L1328" t="s">
        <v>62</v>
      </c>
      <c r="M1328" t="s">
        <v>63</v>
      </c>
      <c r="N1328">
        <v>7</v>
      </c>
      <c r="O1328">
        <v>179</v>
      </c>
      <c r="P1328" s="4">
        <v>1.5</v>
      </c>
      <c r="Q1328" s="42">
        <v>106.4817</v>
      </c>
      <c r="R1328">
        <f t="shared" si="117"/>
        <v>1.1187499999999999</v>
      </c>
      <c r="S1328">
        <f t="shared" si="118"/>
        <v>119.126401875</v>
      </c>
      <c r="U1328">
        <f t="shared" si="119"/>
        <v>119.126401875</v>
      </c>
      <c r="V1328">
        <f t="shared" si="120"/>
        <v>119126.401875</v>
      </c>
      <c r="W1328">
        <f t="shared" si="121"/>
        <v>9927.2001562499991</v>
      </c>
      <c r="X1328" t="s">
        <v>50</v>
      </c>
      <c r="Y1328" t="s">
        <v>66</v>
      </c>
      <c r="Z1328">
        <v>3093</v>
      </c>
      <c r="AA1328">
        <v>3094</v>
      </c>
      <c r="AB1328" t="s">
        <v>40</v>
      </c>
      <c r="AC1328" t="s">
        <v>40</v>
      </c>
      <c r="AD1328" t="s">
        <v>40</v>
      </c>
      <c r="AE1328" t="s">
        <v>40</v>
      </c>
      <c r="AF1328">
        <v>101</v>
      </c>
      <c r="AH1328">
        <v>2022</v>
      </c>
      <c r="AI1328" t="s">
        <v>73</v>
      </c>
      <c r="AK1328">
        <v>108.33029999999999</v>
      </c>
    </row>
    <row r="1329" spans="1:37" x14ac:dyDescent="0.25">
      <c r="A1329" t="s">
        <v>59</v>
      </c>
      <c r="B1329" t="s">
        <v>37</v>
      </c>
      <c r="C1329" t="s">
        <v>38</v>
      </c>
      <c r="D1329" t="s">
        <v>39</v>
      </c>
      <c r="E1329" t="s">
        <v>60</v>
      </c>
      <c r="F1329" t="s">
        <v>41</v>
      </c>
      <c r="G1329" t="s">
        <v>41</v>
      </c>
      <c r="H1329" t="s">
        <v>123</v>
      </c>
      <c r="I1329" t="s">
        <v>40</v>
      </c>
      <c r="J1329">
        <v>1</v>
      </c>
      <c r="L1329" t="s">
        <v>124</v>
      </c>
      <c r="M1329" t="s">
        <v>63</v>
      </c>
      <c r="N1329">
        <v>7</v>
      </c>
      <c r="O1329">
        <v>179</v>
      </c>
      <c r="P1329" s="4">
        <v>3</v>
      </c>
      <c r="Q1329" s="42">
        <v>93.703500000000005</v>
      </c>
      <c r="R1329">
        <f t="shared" si="117"/>
        <v>8.9499999999999993</v>
      </c>
      <c r="S1329">
        <f t="shared" si="118"/>
        <v>838.64632499999993</v>
      </c>
      <c r="T1329">
        <v>0</v>
      </c>
      <c r="U1329">
        <f t="shared" si="119"/>
        <v>838.64632499999993</v>
      </c>
      <c r="V1329">
        <f t="shared" si="120"/>
        <v>838646.32499999995</v>
      </c>
      <c r="W1329">
        <f t="shared" si="121"/>
        <v>69887.193749999991</v>
      </c>
      <c r="X1329" t="s">
        <v>50</v>
      </c>
      <c r="Y1329" t="s">
        <v>125</v>
      </c>
      <c r="Z1329">
        <v>3093</v>
      </c>
      <c r="AA1329">
        <v>3094</v>
      </c>
      <c r="AB1329" t="s">
        <v>40</v>
      </c>
      <c r="AC1329" t="s">
        <v>40</v>
      </c>
      <c r="AD1329" t="s">
        <v>40</v>
      </c>
      <c r="AE1329" t="s">
        <v>40</v>
      </c>
      <c r="AF1329">
        <v>101</v>
      </c>
      <c r="AH1329">
        <v>2022</v>
      </c>
      <c r="AI1329" t="s">
        <v>126</v>
      </c>
      <c r="AK1329">
        <v>95.330650000000006</v>
      </c>
    </row>
    <row r="1330" spans="1:37" x14ac:dyDescent="0.25">
      <c r="A1330" t="s">
        <v>59</v>
      </c>
      <c r="B1330" t="s">
        <v>37</v>
      </c>
      <c r="C1330" t="s">
        <v>38</v>
      </c>
      <c r="D1330" t="s">
        <v>39</v>
      </c>
      <c r="E1330" t="s">
        <v>60</v>
      </c>
      <c r="F1330" t="s">
        <v>103</v>
      </c>
      <c r="G1330" t="s">
        <v>103</v>
      </c>
      <c r="H1330" t="s">
        <v>127</v>
      </c>
      <c r="I1330" t="s">
        <v>128</v>
      </c>
      <c r="J1330">
        <v>0.25</v>
      </c>
      <c r="L1330" t="s">
        <v>62</v>
      </c>
      <c r="M1330" t="s">
        <v>76</v>
      </c>
      <c r="N1330">
        <v>7</v>
      </c>
      <c r="O1330">
        <v>169</v>
      </c>
      <c r="P1330" s="4">
        <v>20.02</v>
      </c>
      <c r="Q1330" s="42">
        <v>106.4817</v>
      </c>
      <c r="R1330">
        <f t="shared" si="117"/>
        <v>14.097416666666668</v>
      </c>
      <c r="S1330">
        <f t="shared" si="118"/>
        <v>1501.1168922750001</v>
      </c>
      <c r="T1330">
        <v>0</v>
      </c>
      <c r="U1330">
        <f t="shared" si="119"/>
        <v>1501.1168922750001</v>
      </c>
      <c r="V1330">
        <f t="shared" si="120"/>
        <v>1501116.892275</v>
      </c>
      <c r="W1330">
        <f t="shared" si="121"/>
        <v>125093.07435625</v>
      </c>
      <c r="X1330" t="s">
        <v>50</v>
      </c>
      <c r="Y1330" t="s">
        <v>104</v>
      </c>
      <c r="Z1330">
        <v>3093</v>
      </c>
      <c r="AA1330">
        <v>3094</v>
      </c>
      <c r="AB1330" t="s">
        <v>40</v>
      </c>
      <c r="AC1330" t="s">
        <v>40</v>
      </c>
      <c r="AD1330" t="s">
        <v>40</v>
      </c>
      <c r="AE1330" t="s">
        <v>40</v>
      </c>
      <c r="AF1330">
        <v>101</v>
      </c>
      <c r="AH1330">
        <v>2022</v>
      </c>
      <c r="AK1330">
        <v>108.33029999999999</v>
      </c>
    </row>
    <row r="1331" spans="1:37" x14ac:dyDescent="0.25">
      <c r="A1331" t="s">
        <v>59</v>
      </c>
      <c r="B1331" t="s">
        <v>37</v>
      </c>
      <c r="C1331" t="s">
        <v>38</v>
      </c>
      <c r="D1331" t="s">
        <v>39</v>
      </c>
      <c r="E1331" t="s">
        <v>60</v>
      </c>
      <c r="F1331" t="s">
        <v>103</v>
      </c>
      <c r="G1331" t="s">
        <v>69</v>
      </c>
      <c r="H1331" t="s">
        <v>127</v>
      </c>
      <c r="I1331" t="s">
        <v>128</v>
      </c>
      <c r="J1331">
        <v>0.25</v>
      </c>
      <c r="L1331" t="s">
        <v>62</v>
      </c>
      <c r="M1331" t="s">
        <v>76</v>
      </c>
      <c r="N1331">
        <v>7</v>
      </c>
      <c r="O1331">
        <v>169</v>
      </c>
      <c r="P1331" s="4">
        <v>2.7</v>
      </c>
      <c r="Q1331" s="42">
        <v>106.4817</v>
      </c>
      <c r="R1331">
        <f t="shared" si="117"/>
        <v>1.9012500000000001</v>
      </c>
      <c r="S1331">
        <f t="shared" si="118"/>
        <v>202.44833212500001</v>
      </c>
      <c r="T1331">
        <v>0</v>
      </c>
      <c r="U1331">
        <f t="shared" si="119"/>
        <v>202.44833212500001</v>
      </c>
      <c r="V1331">
        <f t="shared" si="120"/>
        <v>202448.33212500002</v>
      </c>
      <c r="W1331">
        <f t="shared" si="121"/>
        <v>16870.694343750001</v>
      </c>
      <c r="X1331" t="s">
        <v>50</v>
      </c>
      <c r="Y1331" t="s">
        <v>70</v>
      </c>
      <c r="Z1331">
        <v>3093</v>
      </c>
      <c r="AA1331">
        <v>3094</v>
      </c>
      <c r="AB1331" t="s">
        <v>40</v>
      </c>
      <c r="AC1331" t="s">
        <v>40</v>
      </c>
      <c r="AD1331" t="s">
        <v>40</v>
      </c>
      <c r="AE1331" t="s">
        <v>40</v>
      </c>
      <c r="AF1331">
        <v>101</v>
      </c>
      <c r="AH1331">
        <v>2022</v>
      </c>
      <c r="AI1331" t="s">
        <v>129</v>
      </c>
      <c r="AK1331">
        <v>108.33029999999999</v>
      </c>
    </row>
    <row r="1332" spans="1:37" x14ac:dyDescent="0.25">
      <c r="A1332" t="s">
        <v>59</v>
      </c>
      <c r="B1332" t="s">
        <v>37</v>
      </c>
      <c r="C1332" t="s">
        <v>38</v>
      </c>
      <c r="D1332" t="s">
        <v>39</v>
      </c>
      <c r="E1332" t="s">
        <v>60</v>
      </c>
      <c r="F1332" t="s">
        <v>103</v>
      </c>
      <c r="G1332" t="s">
        <v>84</v>
      </c>
      <c r="H1332" t="s">
        <v>127</v>
      </c>
      <c r="I1332" t="s">
        <v>128</v>
      </c>
      <c r="J1332">
        <v>0.25</v>
      </c>
      <c r="L1332" t="s">
        <v>62</v>
      </c>
      <c r="M1332" t="s">
        <v>76</v>
      </c>
      <c r="N1332">
        <v>7</v>
      </c>
      <c r="O1332">
        <v>169</v>
      </c>
      <c r="P1332" s="4">
        <v>2.48</v>
      </c>
      <c r="Q1332" s="42">
        <v>106.4817</v>
      </c>
      <c r="R1332">
        <f t="shared" si="117"/>
        <v>1.7463333333333333</v>
      </c>
      <c r="S1332">
        <f t="shared" si="118"/>
        <v>185.95254209999999</v>
      </c>
      <c r="T1332">
        <v>0</v>
      </c>
      <c r="U1332">
        <f t="shared" si="119"/>
        <v>185.95254209999999</v>
      </c>
      <c r="V1332">
        <f t="shared" si="120"/>
        <v>185952.54209999999</v>
      </c>
      <c r="W1332">
        <f t="shared" si="121"/>
        <v>15496.045174999999</v>
      </c>
      <c r="X1332" t="s">
        <v>50</v>
      </c>
      <c r="Y1332" t="s">
        <v>89</v>
      </c>
      <c r="Z1332">
        <v>3093</v>
      </c>
      <c r="AA1332">
        <v>3094</v>
      </c>
      <c r="AB1332" t="s">
        <v>40</v>
      </c>
      <c r="AC1332" t="s">
        <v>40</v>
      </c>
      <c r="AD1332" t="s">
        <v>40</v>
      </c>
      <c r="AE1332" t="s">
        <v>40</v>
      </c>
      <c r="AF1332">
        <v>101</v>
      </c>
      <c r="AH1332">
        <v>2022</v>
      </c>
      <c r="AI1332" t="s">
        <v>130</v>
      </c>
      <c r="AK1332">
        <v>108.33029999999999</v>
      </c>
    </row>
    <row r="1333" spans="1:37" x14ac:dyDescent="0.25">
      <c r="A1333" t="s">
        <v>59</v>
      </c>
      <c r="B1333" t="s">
        <v>37</v>
      </c>
      <c r="C1333" t="s">
        <v>38</v>
      </c>
      <c r="D1333" t="s">
        <v>39</v>
      </c>
      <c r="E1333" t="s">
        <v>60</v>
      </c>
      <c r="F1333" t="s">
        <v>103</v>
      </c>
      <c r="G1333" t="s">
        <v>51</v>
      </c>
      <c r="H1333" t="s">
        <v>127</v>
      </c>
      <c r="I1333" t="s">
        <v>128</v>
      </c>
      <c r="J1333">
        <v>0.25</v>
      </c>
      <c r="L1333" t="s">
        <v>62</v>
      </c>
      <c r="M1333" t="s">
        <v>76</v>
      </c>
      <c r="N1333">
        <v>7</v>
      </c>
      <c r="O1333">
        <v>169</v>
      </c>
      <c r="P1333" s="4">
        <v>1.5</v>
      </c>
      <c r="Q1333" s="42">
        <v>106.4817</v>
      </c>
      <c r="R1333">
        <f t="shared" si="117"/>
        <v>1.0562499999999999</v>
      </c>
      <c r="S1333">
        <f t="shared" si="118"/>
        <v>112.471295625</v>
      </c>
      <c r="T1333">
        <v>0</v>
      </c>
      <c r="U1333">
        <f t="shared" si="119"/>
        <v>112.471295625</v>
      </c>
      <c r="V1333">
        <f t="shared" si="120"/>
        <v>112471.295625</v>
      </c>
      <c r="W1333">
        <f t="shared" si="121"/>
        <v>9372.6079687500005</v>
      </c>
      <c r="X1333" t="s">
        <v>50</v>
      </c>
      <c r="Y1333" t="s">
        <v>66</v>
      </c>
      <c r="Z1333">
        <v>3093</v>
      </c>
      <c r="AA1333">
        <v>3094</v>
      </c>
      <c r="AB1333" t="s">
        <v>40</v>
      </c>
      <c r="AC1333" t="s">
        <v>40</v>
      </c>
      <c r="AD1333" t="s">
        <v>40</v>
      </c>
      <c r="AE1333" t="s">
        <v>40</v>
      </c>
      <c r="AF1333">
        <v>101</v>
      </c>
      <c r="AH1333">
        <v>2022</v>
      </c>
      <c r="AI1333" t="s">
        <v>73</v>
      </c>
      <c r="AK1333">
        <v>108.33029999999999</v>
      </c>
    </row>
    <row r="1334" spans="1:37" x14ac:dyDescent="0.25">
      <c r="A1334" t="s">
        <v>59</v>
      </c>
      <c r="B1334" t="s">
        <v>37</v>
      </c>
      <c r="C1334" t="s">
        <v>38</v>
      </c>
      <c r="D1334" t="s">
        <v>39</v>
      </c>
      <c r="E1334" t="s">
        <v>60</v>
      </c>
      <c r="F1334" t="s">
        <v>103</v>
      </c>
      <c r="G1334" t="s">
        <v>61</v>
      </c>
      <c r="H1334" t="s">
        <v>127</v>
      </c>
      <c r="I1334" t="s">
        <v>128</v>
      </c>
      <c r="J1334">
        <v>0.25</v>
      </c>
      <c r="L1334" t="s">
        <v>62</v>
      </c>
      <c r="M1334" t="s">
        <v>76</v>
      </c>
      <c r="N1334">
        <v>7</v>
      </c>
      <c r="O1334">
        <v>169</v>
      </c>
      <c r="P1334" s="4">
        <v>0.3</v>
      </c>
      <c r="Q1334" s="42">
        <v>106.4817</v>
      </c>
      <c r="R1334">
        <f t="shared" si="117"/>
        <v>0.21124999999999999</v>
      </c>
      <c r="S1334">
        <f t="shared" si="118"/>
        <v>22.494259124999999</v>
      </c>
      <c r="T1334">
        <v>0</v>
      </c>
      <c r="U1334">
        <f t="shared" si="119"/>
        <v>22.494259124999999</v>
      </c>
      <c r="V1334">
        <f t="shared" si="120"/>
        <v>22494.259125</v>
      </c>
      <c r="W1334">
        <f t="shared" si="121"/>
        <v>1874.52159375</v>
      </c>
      <c r="X1334" t="s">
        <v>50</v>
      </c>
      <c r="Y1334" t="s">
        <v>64</v>
      </c>
      <c r="Z1334">
        <v>3093</v>
      </c>
      <c r="AA1334">
        <v>3094</v>
      </c>
      <c r="AB1334" t="s">
        <v>40</v>
      </c>
      <c r="AC1334" t="s">
        <v>40</v>
      </c>
      <c r="AD1334" t="s">
        <v>40</v>
      </c>
      <c r="AE1334" t="s">
        <v>40</v>
      </c>
      <c r="AF1334">
        <v>101</v>
      </c>
      <c r="AH1334">
        <v>2022</v>
      </c>
      <c r="AI1334" t="s">
        <v>65</v>
      </c>
      <c r="AK1334">
        <v>108.33029999999999</v>
      </c>
    </row>
    <row r="1335" spans="1:37" x14ac:dyDescent="0.25">
      <c r="A1335" t="s">
        <v>59</v>
      </c>
      <c r="B1335" t="s">
        <v>37</v>
      </c>
      <c r="C1335" t="s">
        <v>38</v>
      </c>
      <c r="D1335" t="s">
        <v>39</v>
      </c>
      <c r="E1335" t="s">
        <v>60</v>
      </c>
      <c r="F1335" t="s">
        <v>92</v>
      </c>
      <c r="G1335" t="s">
        <v>92</v>
      </c>
      <c r="H1335" t="s">
        <v>127</v>
      </c>
      <c r="I1335" t="s">
        <v>131</v>
      </c>
      <c r="J1335">
        <v>0.25</v>
      </c>
      <c r="L1335" t="s">
        <v>62</v>
      </c>
      <c r="M1335" t="s">
        <v>76</v>
      </c>
      <c r="N1335">
        <v>7</v>
      </c>
      <c r="O1335">
        <v>169</v>
      </c>
      <c r="P1335" s="4">
        <v>22.72</v>
      </c>
      <c r="Q1335" s="42">
        <v>106.4817</v>
      </c>
      <c r="R1335">
        <f t="shared" si="117"/>
        <v>15.998666666666667</v>
      </c>
      <c r="S1335">
        <f t="shared" si="118"/>
        <v>1703.5652244</v>
      </c>
      <c r="T1335">
        <v>0</v>
      </c>
      <c r="U1335">
        <f t="shared" si="119"/>
        <v>1703.5652244</v>
      </c>
      <c r="V1335">
        <f t="shared" si="120"/>
        <v>1703565.2243999999</v>
      </c>
      <c r="W1335">
        <f t="shared" si="121"/>
        <v>141963.76869999999</v>
      </c>
      <c r="X1335" t="s">
        <v>50</v>
      </c>
      <c r="Y1335" t="s">
        <v>93</v>
      </c>
      <c r="Z1335">
        <v>3093</v>
      </c>
      <c r="AA1335">
        <v>3094</v>
      </c>
      <c r="AB1335" t="s">
        <v>40</v>
      </c>
      <c r="AC1335" t="s">
        <v>40</v>
      </c>
      <c r="AD1335" t="s">
        <v>40</v>
      </c>
      <c r="AE1335" t="s">
        <v>40</v>
      </c>
      <c r="AF1335">
        <v>101</v>
      </c>
      <c r="AH1335">
        <v>2022</v>
      </c>
      <c r="AK1335">
        <v>108.33029999999999</v>
      </c>
    </row>
    <row r="1336" spans="1:37" x14ac:dyDescent="0.25">
      <c r="A1336" t="s">
        <v>59</v>
      </c>
      <c r="B1336" t="s">
        <v>37</v>
      </c>
      <c r="C1336" t="s">
        <v>38</v>
      </c>
      <c r="D1336" t="s">
        <v>39</v>
      </c>
      <c r="E1336" t="s">
        <v>60</v>
      </c>
      <c r="F1336" t="s">
        <v>92</v>
      </c>
      <c r="G1336" t="s">
        <v>84</v>
      </c>
      <c r="H1336" t="s">
        <v>127</v>
      </c>
      <c r="I1336" t="s">
        <v>131</v>
      </c>
      <c r="J1336">
        <v>0.25</v>
      </c>
      <c r="L1336" t="s">
        <v>62</v>
      </c>
      <c r="M1336" t="s">
        <v>76</v>
      </c>
      <c r="N1336">
        <v>7</v>
      </c>
      <c r="O1336">
        <v>169</v>
      </c>
      <c r="P1336" s="4">
        <v>2.48</v>
      </c>
      <c r="Q1336" s="42">
        <v>106.4817</v>
      </c>
      <c r="R1336">
        <f t="shared" si="117"/>
        <v>1.7463333333333333</v>
      </c>
      <c r="S1336">
        <f t="shared" si="118"/>
        <v>185.95254209999999</v>
      </c>
      <c r="T1336">
        <v>0</v>
      </c>
      <c r="U1336">
        <f t="shared" si="119"/>
        <v>185.95254209999999</v>
      </c>
      <c r="V1336">
        <f t="shared" si="120"/>
        <v>185952.54209999999</v>
      </c>
      <c r="W1336">
        <f t="shared" si="121"/>
        <v>15496.045174999999</v>
      </c>
      <c r="X1336" t="s">
        <v>50</v>
      </c>
      <c r="Y1336" t="s">
        <v>89</v>
      </c>
      <c r="Z1336">
        <v>3093</v>
      </c>
      <c r="AA1336">
        <v>3094</v>
      </c>
      <c r="AB1336" t="s">
        <v>40</v>
      </c>
      <c r="AC1336" t="s">
        <v>40</v>
      </c>
      <c r="AD1336" t="s">
        <v>40</v>
      </c>
      <c r="AE1336" t="s">
        <v>40</v>
      </c>
      <c r="AF1336">
        <v>101</v>
      </c>
      <c r="AH1336">
        <v>2022</v>
      </c>
      <c r="AI1336" t="s">
        <v>130</v>
      </c>
      <c r="AK1336">
        <v>108.33029999999999</v>
      </c>
    </row>
    <row r="1337" spans="1:37" x14ac:dyDescent="0.25">
      <c r="A1337" t="s">
        <v>59</v>
      </c>
      <c r="B1337" t="s">
        <v>37</v>
      </c>
      <c r="C1337" t="s">
        <v>38</v>
      </c>
      <c r="D1337" t="s">
        <v>39</v>
      </c>
      <c r="E1337" t="s">
        <v>60</v>
      </c>
      <c r="F1337" t="s">
        <v>92</v>
      </c>
      <c r="G1337" t="s">
        <v>51</v>
      </c>
      <c r="H1337" t="s">
        <v>127</v>
      </c>
      <c r="I1337" t="s">
        <v>131</v>
      </c>
      <c r="J1337">
        <v>0.25</v>
      </c>
      <c r="L1337" t="s">
        <v>62</v>
      </c>
      <c r="M1337" t="s">
        <v>76</v>
      </c>
      <c r="N1337">
        <v>7</v>
      </c>
      <c r="O1337">
        <v>169</v>
      </c>
      <c r="P1337" s="4">
        <v>1.5</v>
      </c>
      <c r="Q1337" s="42">
        <v>106.4817</v>
      </c>
      <c r="R1337">
        <f t="shared" si="117"/>
        <v>1.0562499999999999</v>
      </c>
      <c r="S1337">
        <f t="shared" si="118"/>
        <v>112.471295625</v>
      </c>
      <c r="T1337">
        <v>0</v>
      </c>
      <c r="U1337">
        <f t="shared" si="119"/>
        <v>112.471295625</v>
      </c>
      <c r="V1337">
        <f t="shared" si="120"/>
        <v>112471.295625</v>
      </c>
      <c r="W1337">
        <f t="shared" si="121"/>
        <v>9372.6079687500005</v>
      </c>
      <c r="X1337" t="s">
        <v>50</v>
      </c>
      <c r="Y1337" t="s">
        <v>66</v>
      </c>
      <c r="Z1337">
        <v>3093</v>
      </c>
      <c r="AA1337">
        <v>3094</v>
      </c>
      <c r="AB1337" t="s">
        <v>40</v>
      </c>
      <c r="AC1337" t="s">
        <v>40</v>
      </c>
      <c r="AD1337" t="s">
        <v>40</v>
      </c>
      <c r="AE1337" t="s">
        <v>40</v>
      </c>
      <c r="AF1337">
        <v>101</v>
      </c>
      <c r="AH1337">
        <v>2022</v>
      </c>
      <c r="AI1337" t="s">
        <v>73</v>
      </c>
      <c r="AK1337">
        <v>108.33029999999999</v>
      </c>
    </row>
    <row r="1338" spans="1:37" x14ac:dyDescent="0.25">
      <c r="A1338" t="s">
        <v>59</v>
      </c>
      <c r="B1338" t="s">
        <v>37</v>
      </c>
      <c r="C1338" t="s">
        <v>38</v>
      </c>
      <c r="D1338" t="s">
        <v>39</v>
      </c>
      <c r="E1338" t="s">
        <v>60</v>
      </c>
      <c r="F1338" t="s">
        <v>92</v>
      </c>
      <c r="G1338" t="s">
        <v>61</v>
      </c>
      <c r="H1338" t="s">
        <v>127</v>
      </c>
      <c r="I1338" t="s">
        <v>131</v>
      </c>
      <c r="J1338">
        <v>0.25</v>
      </c>
      <c r="L1338" t="s">
        <v>62</v>
      </c>
      <c r="M1338" t="s">
        <v>76</v>
      </c>
      <c r="N1338">
        <v>7</v>
      </c>
      <c r="O1338">
        <v>169</v>
      </c>
      <c r="P1338" s="4">
        <v>0.3</v>
      </c>
      <c r="Q1338" s="42">
        <v>106.4817</v>
      </c>
      <c r="R1338">
        <f t="shared" si="117"/>
        <v>0.21124999999999999</v>
      </c>
      <c r="S1338">
        <f t="shared" si="118"/>
        <v>22.494259124999999</v>
      </c>
      <c r="T1338">
        <v>0</v>
      </c>
      <c r="U1338">
        <f t="shared" si="119"/>
        <v>22.494259124999999</v>
      </c>
      <c r="V1338">
        <f t="shared" si="120"/>
        <v>22494.259125</v>
      </c>
      <c r="W1338">
        <f t="shared" si="121"/>
        <v>1874.52159375</v>
      </c>
      <c r="X1338" t="s">
        <v>50</v>
      </c>
      <c r="Y1338" t="s">
        <v>64</v>
      </c>
      <c r="Z1338">
        <v>3093</v>
      </c>
      <c r="AA1338">
        <v>3094</v>
      </c>
      <c r="AB1338" t="s">
        <v>40</v>
      </c>
      <c r="AC1338" t="s">
        <v>40</v>
      </c>
      <c r="AD1338" t="s">
        <v>40</v>
      </c>
      <c r="AE1338" t="s">
        <v>40</v>
      </c>
      <c r="AF1338">
        <v>101</v>
      </c>
      <c r="AH1338">
        <v>2022</v>
      </c>
      <c r="AI1338" t="s">
        <v>65</v>
      </c>
      <c r="AK1338">
        <v>108.33029999999999</v>
      </c>
    </row>
    <row r="1339" spans="1:37" x14ac:dyDescent="0.25">
      <c r="A1339" t="s">
        <v>59</v>
      </c>
      <c r="B1339" t="s">
        <v>37</v>
      </c>
      <c r="C1339" t="s">
        <v>38</v>
      </c>
      <c r="D1339" t="s">
        <v>39</v>
      </c>
      <c r="E1339" t="s">
        <v>60</v>
      </c>
      <c r="F1339" t="s">
        <v>98</v>
      </c>
      <c r="G1339" t="s">
        <v>98</v>
      </c>
      <c r="H1339" t="s">
        <v>127</v>
      </c>
      <c r="I1339" t="s">
        <v>132</v>
      </c>
      <c r="J1339">
        <v>0.25</v>
      </c>
      <c r="L1339" t="s">
        <v>62</v>
      </c>
      <c r="M1339" t="s">
        <v>76</v>
      </c>
      <c r="N1339">
        <v>7</v>
      </c>
      <c r="O1339">
        <v>169</v>
      </c>
      <c r="P1339" s="4">
        <v>22.72</v>
      </c>
      <c r="Q1339" s="42">
        <v>106.4817</v>
      </c>
      <c r="R1339">
        <f t="shared" si="117"/>
        <v>15.998666666666667</v>
      </c>
      <c r="S1339">
        <f t="shared" si="118"/>
        <v>1703.5652244</v>
      </c>
      <c r="T1339">
        <v>0</v>
      </c>
      <c r="U1339">
        <f t="shared" si="119"/>
        <v>1703.5652244</v>
      </c>
      <c r="V1339">
        <f t="shared" si="120"/>
        <v>1703565.2243999999</v>
      </c>
      <c r="W1339">
        <f t="shared" si="121"/>
        <v>141963.76869999999</v>
      </c>
      <c r="X1339" t="s">
        <v>50</v>
      </c>
      <c r="Y1339" t="s">
        <v>99</v>
      </c>
      <c r="Z1339">
        <v>3093</v>
      </c>
      <c r="AA1339">
        <v>3094</v>
      </c>
      <c r="AB1339" t="s">
        <v>40</v>
      </c>
      <c r="AC1339" t="s">
        <v>40</v>
      </c>
      <c r="AD1339" t="s">
        <v>40</v>
      </c>
      <c r="AE1339" t="s">
        <v>40</v>
      </c>
      <c r="AF1339">
        <v>101</v>
      </c>
      <c r="AH1339">
        <v>2022</v>
      </c>
      <c r="AK1339">
        <v>108.33029999999999</v>
      </c>
    </row>
    <row r="1340" spans="1:37" x14ac:dyDescent="0.25">
      <c r="A1340" t="s">
        <v>59</v>
      </c>
      <c r="B1340" t="s">
        <v>37</v>
      </c>
      <c r="C1340" t="s">
        <v>38</v>
      </c>
      <c r="D1340" t="s">
        <v>39</v>
      </c>
      <c r="E1340" t="s">
        <v>60</v>
      </c>
      <c r="F1340" t="s">
        <v>98</v>
      </c>
      <c r="G1340" t="s">
        <v>84</v>
      </c>
      <c r="H1340" t="s">
        <v>127</v>
      </c>
      <c r="I1340" t="s">
        <v>132</v>
      </c>
      <c r="J1340">
        <v>0.25</v>
      </c>
      <c r="L1340" t="s">
        <v>62</v>
      </c>
      <c r="M1340" t="s">
        <v>76</v>
      </c>
      <c r="N1340">
        <v>7</v>
      </c>
      <c r="O1340">
        <v>169</v>
      </c>
      <c r="P1340" s="4">
        <v>2.48</v>
      </c>
      <c r="Q1340" s="42">
        <v>106.4817</v>
      </c>
      <c r="R1340">
        <f t="shared" si="117"/>
        <v>1.7463333333333333</v>
      </c>
      <c r="S1340">
        <f t="shared" si="118"/>
        <v>185.95254209999999</v>
      </c>
      <c r="U1340">
        <f t="shared" si="119"/>
        <v>185.95254209999999</v>
      </c>
      <c r="V1340">
        <f t="shared" si="120"/>
        <v>185952.54209999999</v>
      </c>
      <c r="W1340">
        <f t="shared" si="121"/>
        <v>15496.045174999999</v>
      </c>
      <c r="X1340" t="s">
        <v>50</v>
      </c>
      <c r="Y1340" t="s">
        <v>89</v>
      </c>
      <c r="Z1340">
        <v>3093</v>
      </c>
      <c r="AA1340">
        <v>3094</v>
      </c>
      <c r="AB1340" t="s">
        <v>40</v>
      </c>
      <c r="AC1340" t="s">
        <v>40</v>
      </c>
      <c r="AD1340" t="s">
        <v>40</v>
      </c>
      <c r="AE1340" t="s">
        <v>40</v>
      </c>
      <c r="AF1340">
        <v>101</v>
      </c>
      <c r="AH1340">
        <v>2022</v>
      </c>
      <c r="AI1340" t="s">
        <v>130</v>
      </c>
      <c r="AK1340">
        <v>108.33029999999999</v>
      </c>
    </row>
    <row r="1341" spans="1:37" x14ac:dyDescent="0.25">
      <c r="A1341" t="s">
        <v>59</v>
      </c>
      <c r="B1341" t="s">
        <v>37</v>
      </c>
      <c r="C1341" t="s">
        <v>38</v>
      </c>
      <c r="D1341" t="s">
        <v>39</v>
      </c>
      <c r="E1341" t="s">
        <v>60</v>
      </c>
      <c r="F1341" t="s">
        <v>98</v>
      </c>
      <c r="G1341" t="s">
        <v>51</v>
      </c>
      <c r="H1341" t="s">
        <v>127</v>
      </c>
      <c r="I1341" t="s">
        <v>132</v>
      </c>
      <c r="J1341">
        <v>0.25</v>
      </c>
      <c r="L1341" t="s">
        <v>62</v>
      </c>
      <c r="M1341" t="s">
        <v>76</v>
      </c>
      <c r="N1341">
        <v>7</v>
      </c>
      <c r="O1341">
        <v>169</v>
      </c>
      <c r="P1341" s="4">
        <v>1.5</v>
      </c>
      <c r="Q1341" s="42">
        <v>106.4817</v>
      </c>
      <c r="R1341">
        <f t="shared" si="117"/>
        <v>1.0562499999999999</v>
      </c>
      <c r="S1341">
        <f t="shared" si="118"/>
        <v>112.471295625</v>
      </c>
      <c r="U1341">
        <f t="shared" si="119"/>
        <v>112.471295625</v>
      </c>
      <c r="V1341">
        <f t="shared" si="120"/>
        <v>112471.295625</v>
      </c>
      <c r="W1341">
        <f t="shared" si="121"/>
        <v>9372.6079687500005</v>
      </c>
      <c r="X1341" t="s">
        <v>50</v>
      </c>
      <c r="Y1341" t="s">
        <v>66</v>
      </c>
      <c r="Z1341">
        <v>3093</v>
      </c>
      <c r="AA1341">
        <v>3094</v>
      </c>
      <c r="AB1341" t="s">
        <v>40</v>
      </c>
      <c r="AC1341" t="s">
        <v>40</v>
      </c>
      <c r="AD1341" t="s">
        <v>40</v>
      </c>
      <c r="AE1341" t="s">
        <v>40</v>
      </c>
      <c r="AF1341">
        <v>101</v>
      </c>
      <c r="AH1341">
        <v>2022</v>
      </c>
      <c r="AI1341" t="s">
        <v>73</v>
      </c>
      <c r="AK1341">
        <v>108.33029999999999</v>
      </c>
    </row>
    <row r="1342" spans="1:37" x14ac:dyDescent="0.25">
      <c r="A1342" t="s">
        <v>59</v>
      </c>
      <c r="B1342" t="s">
        <v>37</v>
      </c>
      <c r="C1342" t="s">
        <v>38</v>
      </c>
      <c r="D1342" t="s">
        <v>39</v>
      </c>
      <c r="E1342" t="s">
        <v>60</v>
      </c>
      <c r="F1342" t="s">
        <v>98</v>
      </c>
      <c r="G1342" t="s">
        <v>61</v>
      </c>
      <c r="H1342" t="s">
        <v>127</v>
      </c>
      <c r="I1342" t="s">
        <v>132</v>
      </c>
      <c r="J1342">
        <v>0.25</v>
      </c>
      <c r="L1342" t="s">
        <v>62</v>
      </c>
      <c r="M1342" t="s">
        <v>76</v>
      </c>
      <c r="N1342">
        <v>7</v>
      </c>
      <c r="O1342">
        <v>169</v>
      </c>
      <c r="P1342" s="4">
        <v>0.3</v>
      </c>
      <c r="Q1342" s="42">
        <v>106.4817</v>
      </c>
      <c r="R1342">
        <f t="shared" si="117"/>
        <v>0.21124999999999999</v>
      </c>
      <c r="S1342">
        <f t="shared" si="118"/>
        <v>22.494259124999999</v>
      </c>
      <c r="U1342">
        <f t="shared" si="119"/>
        <v>22.494259124999999</v>
      </c>
      <c r="V1342">
        <f t="shared" si="120"/>
        <v>22494.259125</v>
      </c>
      <c r="W1342">
        <f t="shared" si="121"/>
        <v>1874.52159375</v>
      </c>
      <c r="X1342" t="s">
        <v>50</v>
      </c>
      <c r="Y1342" t="s">
        <v>64</v>
      </c>
      <c r="Z1342">
        <v>3093</v>
      </c>
      <c r="AA1342">
        <v>3094</v>
      </c>
      <c r="AB1342" t="s">
        <v>40</v>
      </c>
      <c r="AC1342" t="s">
        <v>40</v>
      </c>
      <c r="AD1342" t="s">
        <v>40</v>
      </c>
      <c r="AE1342" t="s">
        <v>40</v>
      </c>
      <c r="AF1342">
        <v>101</v>
      </c>
      <c r="AH1342">
        <v>2022</v>
      </c>
      <c r="AI1342" t="s">
        <v>65</v>
      </c>
      <c r="AK1342">
        <v>108.33029999999999</v>
      </c>
    </row>
    <row r="1343" spans="1:37" x14ac:dyDescent="0.25">
      <c r="A1343" t="s">
        <v>59</v>
      </c>
      <c r="B1343" t="s">
        <v>37</v>
      </c>
      <c r="C1343" t="s">
        <v>38</v>
      </c>
      <c r="D1343" t="s">
        <v>39</v>
      </c>
      <c r="E1343" t="s">
        <v>60</v>
      </c>
      <c r="F1343" t="s">
        <v>61</v>
      </c>
      <c r="G1343" t="s">
        <v>61</v>
      </c>
      <c r="H1343" t="s">
        <v>127</v>
      </c>
      <c r="I1343" t="s">
        <v>133</v>
      </c>
      <c r="J1343">
        <v>0.25</v>
      </c>
      <c r="L1343" t="s">
        <v>62</v>
      </c>
      <c r="M1343" t="s">
        <v>76</v>
      </c>
      <c r="N1343">
        <v>7</v>
      </c>
      <c r="O1343">
        <v>169</v>
      </c>
      <c r="P1343" s="4">
        <v>23.02</v>
      </c>
      <c r="Q1343" s="42">
        <v>106.4817</v>
      </c>
      <c r="R1343">
        <f t="shared" si="117"/>
        <v>16.209916666666668</v>
      </c>
      <c r="S1343">
        <f t="shared" si="118"/>
        <v>1726.0594835250001</v>
      </c>
      <c r="T1343">
        <v>0</v>
      </c>
      <c r="U1343">
        <f t="shared" si="119"/>
        <v>1726.0594835250001</v>
      </c>
      <c r="V1343">
        <f t="shared" si="120"/>
        <v>1726059.483525</v>
      </c>
      <c r="W1343">
        <f t="shared" si="121"/>
        <v>143838.29029375</v>
      </c>
      <c r="X1343" t="s">
        <v>50</v>
      </c>
      <c r="Y1343" t="s">
        <v>64</v>
      </c>
      <c r="Z1343">
        <v>3093</v>
      </c>
      <c r="AA1343">
        <v>3094</v>
      </c>
      <c r="AB1343" t="s">
        <v>40</v>
      </c>
      <c r="AC1343" t="s">
        <v>40</v>
      </c>
      <c r="AD1343" t="s">
        <v>40</v>
      </c>
      <c r="AE1343" t="s">
        <v>40</v>
      </c>
      <c r="AF1343">
        <v>101</v>
      </c>
      <c r="AH1343">
        <v>2022</v>
      </c>
      <c r="AI1343" t="s">
        <v>134</v>
      </c>
      <c r="AK1343">
        <v>108.33029999999999</v>
      </c>
    </row>
    <row r="1344" spans="1:37" x14ac:dyDescent="0.25">
      <c r="A1344" t="s">
        <v>59</v>
      </c>
      <c r="B1344" t="s">
        <v>37</v>
      </c>
      <c r="C1344" t="s">
        <v>38</v>
      </c>
      <c r="D1344" t="s">
        <v>39</v>
      </c>
      <c r="E1344" t="s">
        <v>60</v>
      </c>
      <c r="F1344" t="s">
        <v>61</v>
      </c>
      <c r="G1344" t="s">
        <v>84</v>
      </c>
      <c r="H1344" t="s">
        <v>127</v>
      </c>
      <c r="I1344" t="s">
        <v>133</v>
      </c>
      <c r="J1344">
        <v>0.25</v>
      </c>
      <c r="L1344" t="s">
        <v>62</v>
      </c>
      <c r="M1344" t="s">
        <v>76</v>
      </c>
      <c r="N1344">
        <v>7</v>
      </c>
      <c r="O1344">
        <v>169</v>
      </c>
      <c r="P1344" s="4">
        <v>2.48</v>
      </c>
      <c r="Q1344" s="42">
        <v>106.4817</v>
      </c>
      <c r="R1344">
        <f t="shared" si="117"/>
        <v>1.7463333333333333</v>
      </c>
      <c r="S1344">
        <f t="shared" si="118"/>
        <v>185.95254209999999</v>
      </c>
      <c r="T1344">
        <v>0</v>
      </c>
      <c r="U1344">
        <f t="shared" si="119"/>
        <v>185.95254209999999</v>
      </c>
      <c r="V1344">
        <f t="shared" si="120"/>
        <v>185952.54209999999</v>
      </c>
      <c r="W1344">
        <f t="shared" si="121"/>
        <v>15496.045174999999</v>
      </c>
      <c r="X1344" t="s">
        <v>50</v>
      </c>
      <c r="Y1344" t="s">
        <v>89</v>
      </c>
      <c r="Z1344">
        <v>3093</v>
      </c>
      <c r="AA1344">
        <v>3094</v>
      </c>
      <c r="AB1344" t="s">
        <v>40</v>
      </c>
      <c r="AC1344" t="s">
        <v>40</v>
      </c>
      <c r="AD1344" t="s">
        <v>40</v>
      </c>
      <c r="AE1344" t="s">
        <v>40</v>
      </c>
      <c r="AF1344">
        <v>101</v>
      </c>
      <c r="AH1344">
        <v>2022</v>
      </c>
      <c r="AI1344" t="s">
        <v>130</v>
      </c>
      <c r="AK1344">
        <v>108.33029999999999</v>
      </c>
    </row>
    <row r="1345" spans="1:37" x14ac:dyDescent="0.25">
      <c r="A1345" t="s">
        <v>59</v>
      </c>
      <c r="B1345" t="s">
        <v>37</v>
      </c>
      <c r="C1345" t="s">
        <v>38</v>
      </c>
      <c r="D1345" t="s">
        <v>39</v>
      </c>
      <c r="E1345" t="s">
        <v>60</v>
      </c>
      <c r="F1345" t="s">
        <v>61</v>
      </c>
      <c r="G1345" t="s">
        <v>51</v>
      </c>
      <c r="H1345" t="s">
        <v>127</v>
      </c>
      <c r="I1345" t="s">
        <v>133</v>
      </c>
      <c r="J1345">
        <v>0.25</v>
      </c>
      <c r="L1345" t="s">
        <v>62</v>
      </c>
      <c r="M1345" t="s">
        <v>76</v>
      </c>
      <c r="N1345">
        <v>7</v>
      </c>
      <c r="O1345">
        <v>169</v>
      </c>
      <c r="P1345" s="4">
        <v>1.5</v>
      </c>
      <c r="Q1345" s="42">
        <v>106.4817</v>
      </c>
      <c r="R1345">
        <f t="shared" si="117"/>
        <v>1.0562499999999999</v>
      </c>
      <c r="S1345">
        <f t="shared" si="118"/>
        <v>112.471295625</v>
      </c>
      <c r="U1345">
        <f t="shared" si="119"/>
        <v>112.471295625</v>
      </c>
      <c r="V1345">
        <f t="shared" si="120"/>
        <v>112471.295625</v>
      </c>
      <c r="W1345">
        <f t="shared" si="121"/>
        <v>9372.6079687500005</v>
      </c>
      <c r="X1345" t="s">
        <v>50</v>
      </c>
      <c r="Y1345" t="s">
        <v>66</v>
      </c>
      <c r="Z1345">
        <v>3093</v>
      </c>
      <c r="AA1345">
        <v>3094</v>
      </c>
      <c r="AB1345" t="s">
        <v>40</v>
      </c>
      <c r="AC1345" t="s">
        <v>40</v>
      </c>
      <c r="AD1345" t="s">
        <v>40</v>
      </c>
      <c r="AE1345" t="s">
        <v>40</v>
      </c>
      <c r="AF1345">
        <v>101</v>
      </c>
      <c r="AH1345">
        <v>2022</v>
      </c>
      <c r="AI1345" t="s">
        <v>73</v>
      </c>
      <c r="AK1345">
        <v>108.33029999999999</v>
      </c>
    </row>
    <row r="1346" spans="1:37" x14ac:dyDescent="0.25">
      <c r="A1346" t="s">
        <v>59</v>
      </c>
      <c r="B1346" t="s">
        <v>37</v>
      </c>
      <c r="C1346" t="s">
        <v>38</v>
      </c>
      <c r="D1346" t="s">
        <v>39</v>
      </c>
      <c r="E1346" t="s">
        <v>60</v>
      </c>
      <c r="F1346" t="s">
        <v>41</v>
      </c>
      <c r="G1346" t="s">
        <v>41</v>
      </c>
      <c r="H1346" t="s">
        <v>123</v>
      </c>
      <c r="I1346" t="s">
        <v>40</v>
      </c>
      <c r="J1346">
        <v>1</v>
      </c>
      <c r="L1346" t="s">
        <v>124</v>
      </c>
      <c r="M1346" t="s">
        <v>76</v>
      </c>
      <c r="N1346">
        <v>7</v>
      </c>
      <c r="O1346">
        <v>169</v>
      </c>
      <c r="P1346" s="4">
        <v>3</v>
      </c>
      <c r="Q1346" s="42">
        <v>93.703500000000005</v>
      </c>
      <c r="R1346">
        <f t="shared" si="117"/>
        <v>8.4499999999999993</v>
      </c>
      <c r="S1346">
        <f t="shared" si="118"/>
        <v>791.79457500000001</v>
      </c>
      <c r="T1346">
        <v>0</v>
      </c>
      <c r="U1346">
        <f t="shared" si="119"/>
        <v>791.79457500000001</v>
      </c>
      <c r="V1346">
        <f t="shared" si="120"/>
        <v>791794.57499999995</v>
      </c>
      <c r="W1346">
        <f t="shared" si="121"/>
        <v>65982.881249999991</v>
      </c>
      <c r="X1346" t="s">
        <v>50</v>
      </c>
      <c r="Y1346" t="s">
        <v>125</v>
      </c>
      <c r="Z1346">
        <v>3093</v>
      </c>
      <c r="AA1346">
        <v>3094</v>
      </c>
      <c r="AB1346" t="s">
        <v>40</v>
      </c>
      <c r="AC1346" t="s">
        <v>40</v>
      </c>
      <c r="AD1346" t="s">
        <v>40</v>
      </c>
      <c r="AE1346" t="s">
        <v>40</v>
      </c>
      <c r="AF1346">
        <v>101</v>
      </c>
      <c r="AH1346">
        <v>2022</v>
      </c>
      <c r="AI1346" t="s">
        <v>126</v>
      </c>
      <c r="AK1346">
        <v>95.330650000000006</v>
      </c>
    </row>
    <row r="1347" spans="1:37" x14ac:dyDescent="0.25">
      <c r="A1347" t="s">
        <v>59</v>
      </c>
      <c r="B1347" t="s">
        <v>37</v>
      </c>
      <c r="C1347" t="s">
        <v>38</v>
      </c>
      <c r="D1347" t="s">
        <v>39</v>
      </c>
      <c r="E1347" t="s">
        <v>60</v>
      </c>
      <c r="F1347" t="s">
        <v>67</v>
      </c>
      <c r="G1347" t="s">
        <v>67</v>
      </c>
      <c r="H1347" t="s">
        <v>135</v>
      </c>
      <c r="I1347" t="s">
        <v>136</v>
      </c>
      <c r="J1347">
        <v>1</v>
      </c>
      <c r="L1347" t="s">
        <v>62</v>
      </c>
      <c r="M1347" t="s">
        <v>63</v>
      </c>
      <c r="N1347">
        <v>8</v>
      </c>
      <c r="O1347">
        <v>156</v>
      </c>
      <c r="P1347" s="4">
        <v>29.7</v>
      </c>
      <c r="Q1347" s="42">
        <v>106.4817</v>
      </c>
      <c r="R1347">
        <f t="shared" si="117"/>
        <v>77.22</v>
      </c>
      <c r="S1347">
        <f t="shared" si="118"/>
        <v>8222.5168740000008</v>
      </c>
      <c r="T1347">
        <v>0</v>
      </c>
      <c r="U1347">
        <f t="shared" si="119"/>
        <v>8222.5168740000008</v>
      </c>
      <c r="V1347">
        <f t="shared" si="120"/>
        <v>8222516.8740000008</v>
      </c>
      <c r="W1347">
        <f t="shared" si="121"/>
        <v>685209.73950000003</v>
      </c>
      <c r="X1347" t="s">
        <v>50</v>
      </c>
      <c r="Y1347" t="s">
        <v>68</v>
      </c>
      <c r="Z1347">
        <v>3093</v>
      </c>
      <c r="AA1347">
        <v>3094</v>
      </c>
      <c r="AB1347" t="s">
        <v>40</v>
      </c>
      <c r="AC1347" t="s">
        <v>40</v>
      </c>
      <c r="AD1347" t="s">
        <v>40</v>
      </c>
      <c r="AE1347" t="s">
        <v>40</v>
      </c>
      <c r="AF1347">
        <v>101</v>
      </c>
      <c r="AH1347">
        <v>2022</v>
      </c>
      <c r="AK1347">
        <v>108.33029999999999</v>
      </c>
    </row>
    <row r="1348" spans="1:37" x14ac:dyDescent="0.25">
      <c r="A1348" t="s">
        <v>59</v>
      </c>
      <c r="B1348" t="s">
        <v>37</v>
      </c>
      <c r="C1348" t="s">
        <v>38</v>
      </c>
      <c r="D1348" t="s">
        <v>39</v>
      </c>
      <c r="E1348" t="s">
        <v>60</v>
      </c>
      <c r="F1348" t="s">
        <v>67</v>
      </c>
      <c r="G1348" t="s">
        <v>61</v>
      </c>
      <c r="H1348" t="s">
        <v>135</v>
      </c>
      <c r="I1348" t="s">
        <v>136</v>
      </c>
      <c r="J1348">
        <v>1</v>
      </c>
      <c r="L1348" t="s">
        <v>62</v>
      </c>
      <c r="M1348" t="s">
        <v>63</v>
      </c>
      <c r="N1348">
        <v>8</v>
      </c>
      <c r="O1348">
        <v>156</v>
      </c>
      <c r="P1348" s="4">
        <v>0.3</v>
      </c>
      <c r="Q1348" s="42">
        <v>106.4817</v>
      </c>
      <c r="R1348">
        <f t="shared" si="117"/>
        <v>0.77999999999999992</v>
      </c>
      <c r="S1348">
        <f t="shared" si="118"/>
        <v>83.055725999999993</v>
      </c>
      <c r="T1348">
        <v>0</v>
      </c>
      <c r="U1348">
        <f t="shared" si="119"/>
        <v>83.055725999999993</v>
      </c>
      <c r="V1348">
        <f t="shared" si="120"/>
        <v>83055.725999999995</v>
      </c>
      <c r="W1348">
        <f t="shared" si="121"/>
        <v>6921.3104999999996</v>
      </c>
      <c r="X1348" t="s">
        <v>50</v>
      </c>
      <c r="Y1348" t="s">
        <v>64</v>
      </c>
      <c r="Z1348">
        <v>3093</v>
      </c>
      <c r="AA1348">
        <v>3094</v>
      </c>
      <c r="AB1348" t="s">
        <v>40</v>
      </c>
      <c r="AC1348" t="s">
        <v>40</v>
      </c>
      <c r="AD1348" t="s">
        <v>40</v>
      </c>
      <c r="AE1348" t="s">
        <v>40</v>
      </c>
      <c r="AF1348">
        <v>101</v>
      </c>
      <c r="AH1348">
        <v>2022</v>
      </c>
      <c r="AI1348" t="s">
        <v>65</v>
      </c>
      <c r="AK1348">
        <v>108.33029999999999</v>
      </c>
    </row>
    <row r="1349" spans="1:37" x14ac:dyDescent="0.25">
      <c r="A1349" t="s">
        <v>59</v>
      </c>
      <c r="B1349" t="s">
        <v>37</v>
      </c>
      <c r="C1349" t="s">
        <v>38</v>
      </c>
      <c r="D1349" t="s">
        <v>39</v>
      </c>
      <c r="E1349" t="s">
        <v>60</v>
      </c>
      <c r="F1349" t="s">
        <v>67</v>
      </c>
      <c r="G1349" t="s">
        <v>67</v>
      </c>
      <c r="H1349" t="s">
        <v>135</v>
      </c>
      <c r="I1349" t="s">
        <v>136</v>
      </c>
      <c r="J1349">
        <v>1</v>
      </c>
      <c r="L1349" t="s">
        <v>62</v>
      </c>
      <c r="M1349" t="s">
        <v>76</v>
      </c>
      <c r="N1349">
        <v>8</v>
      </c>
      <c r="O1349">
        <v>174</v>
      </c>
      <c r="P1349" s="4">
        <v>29.7</v>
      </c>
      <c r="Q1349" s="42">
        <v>106.4817</v>
      </c>
      <c r="R1349">
        <f t="shared" si="117"/>
        <v>86.13000000000001</v>
      </c>
      <c r="S1349">
        <f t="shared" si="118"/>
        <v>9171.2688210000015</v>
      </c>
      <c r="T1349">
        <v>0</v>
      </c>
      <c r="U1349">
        <f t="shared" si="119"/>
        <v>9171.2688210000015</v>
      </c>
      <c r="V1349">
        <f t="shared" si="120"/>
        <v>9171268.8210000023</v>
      </c>
      <c r="W1349">
        <f t="shared" si="121"/>
        <v>764272.40175000019</v>
      </c>
      <c r="X1349" t="s">
        <v>50</v>
      </c>
      <c r="Y1349" t="s">
        <v>68</v>
      </c>
      <c r="Z1349">
        <v>3093</v>
      </c>
      <c r="AA1349">
        <v>3094</v>
      </c>
      <c r="AB1349" t="s">
        <v>40</v>
      </c>
      <c r="AC1349" t="s">
        <v>40</v>
      </c>
      <c r="AD1349" t="s">
        <v>40</v>
      </c>
      <c r="AE1349" t="s">
        <v>40</v>
      </c>
      <c r="AF1349">
        <v>101</v>
      </c>
      <c r="AH1349">
        <v>2022</v>
      </c>
      <c r="AK1349">
        <v>108.33029999999999</v>
      </c>
    </row>
    <row r="1350" spans="1:37" x14ac:dyDescent="0.25">
      <c r="A1350" t="s">
        <v>59</v>
      </c>
      <c r="B1350" t="s">
        <v>37</v>
      </c>
      <c r="C1350" t="s">
        <v>38</v>
      </c>
      <c r="D1350" t="s">
        <v>39</v>
      </c>
      <c r="E1350" t="s">
        <v>60</v>
      </c>
      <c r="F1350" t="s">
        <v>67</v>
      </c>
      <c r="G1350" t="s">
        <v>61</v>
      </c>
      <c r="H1350" t="s">
        <v>135</v>
      </c>
      <c r="I1350" t="s">
        <v>136</v>
      </c>
      <c r="J1350">
        <v>1</v>
      </c>
      <c r="L1350" t="s">
        <v>62</v>
      </c>
      <c r="M1350" t="s">
        <v>76</v>
      </c>
      <c r="N1350">
        <v>8</v>
      </c>
      <c r="O1350">
        <v>174</v>
      </c>
      <c r="P1350" s="4">
        <v>0.3</v>
      </c>
      <c r="Q1350" s="42">
        <v>106.4817</v>
      </c>
      <c r="R1350">
        <f t="shared" si="117"/>
        <v>0.86999999999999988</v>
      </c>
      <c r="S1350">
        <f t="shared" si="118"/>
        <v>92.639078999999995</v>
      </c>
      <c r="T1350">
        <v>0</v>
      </c>
      <c r="U1350">
        <f t="shared" si="119"/>
        <v>92.639078999999995</v>
      </c>
      <c r="V1350">
        <f t="shared" si="120"/>
        <v>92639.078999999998</v>
      </c>
      <c r="W1350">
        <f t="shared" si="121"/>
        <v>7719.9232499999998</v>
      </c>
      <c r="X1350" t="s">
        <v>50</v>
      </c>
      <c r="Y1350" t="s">
        <v>64</v>
      </c>
      <c r="Z1350">
        <v>3093</v>
      </c>
      <c r="AA1350">
        <v>3094</v>
      </c>
      <c r="AB1350" t="s">
        <v>40</v>
      </c>
      <c r="AC1350" t="s">
        <v>40</v>
      </c>
      <c r="AD1350" t="s">
        <v>40</v>
      </c>
      <c r="AE1350" t="s">
        <v>40</v>
      </c>
      <c r="AF1350">
        <v>101</v>
      </c>
      <c r="AH1350">
        <v>2022</v>
      </c>
      <c r="AI1350" t="s">
        <v>65</v>
      </c>
      <c r="AK1350">
        <v>108.33029999999999</v>
      </c>
    </row>
    <row r="1351" spans="1:37" x14ac:dyDescent="0.25">
      <c r="A1351" t="s">
        <v>59</v>
      </c>
      <c r="B1351" t="s">
        <v>37</v>
      </c>
      <c r="C1351" t="s">
        <v>38</v>
      </c>
      <c r="D1351" t="s">
        <v>39</v>
      </c>
      <c r="E1351" t="s">
        <v>60</v>
      </c>
      <c r="F1351" t="s">
        <v>82</v>
      </c>
      <c r="G1351" t="s">
        <v>82</v>
      </c>
      <c r="H1351" t="s">
        <v>137</v>
      </c>
      <c r="I1351" t="s">
        <v>138</v>
      </c>
      <c r="J1351">
        <v>1</v>
      </c>
      <c r="L1351" t="s">
        <v>62</v>
      </c>
      <c r="M1351" t="s">
        <v>63</v>
      </c>
      <c r="N1351">
        <v>9</v>
      </c>
      <c r="O1351">
        <v>150</v>
      </c>
      <c r="P1351" s="4">
        <v>19.649999999999999</v>
      </c>
      <c r="Q1351" s="42">
        <v>106.4817</v>
      </c>
      <c r="R1351">
        <f t="shared" si="117"/>
        <v>49.125</v>
      </c>
      <c r="S1351">
        <f t="shared" si="118"/>
        <v>5230.9135125000003</v>
      </c>
      <c r="T1351">
        <v>0</v>
      </c>
      <c r="U1351">
        <f t="shared" si="119"/>
        <v>5230.9135125000003</v>
      </c>
      <c r="V1351">
        <f t="shared" si="120"/>
        <v>5230913.5125000002</v>
      </c>
      <c r="W1351">
        <f t="shared" si="121"/>
        <v>435909.45937500003</v>
      </c>
      <c r="X1351" t="s">
        <v>50</v>
      </c>
      <c r="Y1351" t="s">
        <v>83</v>
      </c>
      <c r="Z1351">
        <v>3093</v>
      </c>
      <c r="AA1351">
        <v>3094</v>
      </c>
      <c r="AB1351" t="s">
        <v>40</v>
      </c>
      <c r="AC1351" t="s">
        <v>40</v>
      </c>
      <c r="AD1351" t="s">
        <v>40</v>
      </c>
      <c r="AE1351" t="s">
        <v>40</v>
      </c>
      <c r="AF1351">
        <v>101</v>
      </c>
      <c r="AH1351">
        <v>2022</v>
      </c>
      <c r="AI1351" t="s">
        <v>139</v>
      </c>
      <c r="AK1351">
        <v>108.33029999999999</v>
      </c>
    </row>
    <row r="1352" spans="1:37" x14ac:dyDescent="0.25">
      <c r="A1352" t="s">
        <v>59</v>
      </c>
      <c r="B1352" t="s">
        <v>37</v>
      </c>
      <c r="C1352" t="s">
        <v>38</v>
      </c>
      <c r="D1352" t="s">
        <v>39</v>
      </c>
      <c r="E1352" t="s">
        <v>60</v>
      </c>
      <c r="F1352" t="s">
        <v>82</v>
      </c>
      <c r="G1352" t="s">
        <v>82</v>
      </c>
      <c r="H1352" t="s">
        <v>137</v>
      </c>
      <c r="I1352" t="s">
        <v>138</v>
      </c>
      <c r="J1352">
        <v>0.9</v>
      </c>
      <c r="L1352" t="s">
        <v>62</v>
      </c>
      <c r="M1352" t="s">
        <v>63</v>
      </c>
      <c r="N1352">
        <v>9</v>
      </c>
      <c r="O1352">
        <v>150</v>
      </c>
      <c r="P1352" s="4">
        <v>4.05</v>
      </c>
      <c r="Q1352" s="42">
        <v>106.4817</v>
      </c>
      <c r="R1352">
        <f t="shared" si="117"/>
        <v>9.1125000000000007</v>
      </c>
      <c r="S1352">
        <f t="shared" si="118"/>
        <v>970.31449125000006</v>
      </c>
      <c r="T1352">
        <v>0</v>
      </c>
      <c r="U1352">
        <f t="shared" si="119"/>
        <v>970.31449125000006</v>
      </c>
      <c r="V1352">
        <f t="shared" si="120"/>
        <v>970314.49125000008</v>
      </c>
      <c r="W1352">
        <f t="shared" si="121"/>
        <v>80859.540937500002</v>
      </c>
      <c r="X1352" t="s">
        <v>50</v>
      </c>
      <c r="Y1352" t="s">
        <v>83</v>
      </c>
      <c r="Z1352">
        <v>3093</v>
      </c>
      <c r="AA1352">
        <v>3094</v>
      </c>
      <c r="AB1352" t="s">
        <v>40</v>
      </c>
      <c r="AC1352" t="s">
        <v>40</v>
      </c>
      <c r="AD1352" t="s">
        <v>40</v>
      </c>
      <c r="AE1352" t="s">
        <v>40</v>
      </c>
      <c r="AF1352">
        <v>101</v>
      </c>
      <c r="AH1352">
        <v>2022</v>
      </c>
      <c r="AI1352" t="s">
        <v>140</v>
      </c>
      <c r="AK1352">
        <v>108.33029999999999</v>
      </c>
    </row>
    <row r="1353" spans="1:37" x14ac:dyDescent="0.25">
      <c r="A1353" t="s">
        <v>59</v>
      </c>
      <c r="B1353" t="s">
        <v>37</v>
      </c>
      <c r="C1353" t="s">
        <v>38</v>
      </c>
      <c r="D1353" t="s">
        <v>39</v>
      </c>
      <c r="E1353" t="s">
        <v>60</v>
      </c>
      <c r="F1353" t="s">
        <v>82</v>
      </c>
      <c r="G1353" t="s">
        <v>98</v>
      </c>
      <c r="H1353" t="s">
        <v>137</v>
      </c>
      <c r="I1353" t="s">
        <v>138</v>
      </c>
      <c r="J1353">
        <v>0.1</v>
      </c>
      <c r="L1353" t="s">
        <v>62</v>
      </c>
      <c r="M1353" t="s">
        <v>63</v>
      </c>
      <c r="N1353">
        <v>9</v>
      </c>
      <c r="O1353">
        <v>150</v>
      </c>
      <c r="P1353" s="4">
        <v>4.05</v>
      </c>
      <c r="Q1353" s="42">
        <v>106.4817</v>
      </c>
      <c r="R1353">
        <f t="shared" si="117"/>
        <v>1.0125</v>
      </c>
      <c r="S1353">
        <f t="shared" si="118"/>
        <v>107.81272125</v>
      </c>
      <c r="T1353">
        <v>0</v>
      </c>
      <c r="U1353">
        <f t="shared" si="119"/>
        <v>107.81272125</v>
      </c>
      <c r="V1353">
        <f t="shared" si="120"/>
        <v>107812.72125</v>
      </c>
      <c r="W1353">
        <f t="shared" si="121"/>
        <v>8984.3934375000008</v>
      </c>
      <c r="X1353" t="s">
        <v>50</v>
      </c>
      <c r="Y1353" t="s">
        <v>99</v>
      </c>
      <c r="Z1353">
        <v>3093</v>
      </c>
      <c r="AA1353">
        <v>3094</v>
      </c>
      <c r="AB1353" t="s">
        <v>40</v>
      </c>
      <c r="AC1353" t="s">
        <v>40</v>
      </c>
      <c r="AD1353" t="s">
        <v>40</v>
      </c>
      <c r="AE1353" t="s">
        <v>40</v>
      </c>
      <c r="AF1353">
        <v>101</v>
      </c>
      <c r="AH1353">
        <v>2022</v>
      </c>
      <c r="AI1353" t="s">
        <v>140</v>
      </c>
      <c r="AK1353">
        <v>108.33029999999999</v>
      </c>
    </row>
    <row r="1354" spans="1:37" x14ac:dyDescent="0.25">
      <c r="A1354" t="s">
        <v>59</v>
      </c>
      <c r="B1354" t="s">
        <v>37</v>
      </c>
      <c r="C1354" t="s">
        <v>38</v>
      </c>
      <c r="D1354" t="s">
        <v>39</v>
      </c>
      <c r="E1354" t="s">
        <v>60</v>
      </c>
      <c r="F1354" t="s">
        <v>82</v>
      </c>
      <c r="G1354" t="s">
        <v>61</v>
      </c>
      <c r="H1354" t="s">
        <v>137</v>
      </c>
      <c r="I1354" t="s">
        <v>138</v>
      </c>
      <c r="J1354">
        <v>1</v>
      </c>
      <c r="L1354" t="s">
        <v>62</v>
      </c>
      <c r="M1354" t="s">
        <v>63</v>
      </c>
      <c r="N1354">
        <v>9</v>
      </c>
      <c r="O1354">
        <v>150</v>
      </c>
      <c r="P1354" s="4">
        <v>4.8</v>
      </c>
      <c r="Q1354" s="42">
        <v>106.4817</v>
      </c>
      <c r="R1354">
        <f t="shared" si="117"/>
        <v>12</v>
      </c>
      <c r="S1354">
        <f t="shared" si="118"/>
        <v>1277.7804000000001</v>
      </c>
      <c r="T1354">
        <v>0</v>
      </c>
      <c r="U1354">
        <f t="shared" si="119"/>
        <v>1277.7804000000001</v>
      </c>
      <c r="V1354">
        <f t="shared" si="120"/>
        <v>1277780.4000000001</v>
      </c>
      <c r="W1354">
        <f t="shared" si="121"/>
        <v>106481.70000000001</v>
      </c>
      <c r="X1354" t="s">
        <v>50</v>
      </c>
      <c r="Y1354" t="s">
        <v>64</v>
      </c>
      <c r="Z1354">
        <v>3093</v>
      </c>
      <c r="AA1354">
        <v>3094</v>
      </c>
      <c r="AB1354" t="s">
        <v>40</v>
      </c>
      <c r="AC1354" t="s">
        <v>40</v>
      </c>
      <c r="AD1354" t="s">
        <v>40</v>
      </c>
      <c r="AE1354" t="s">
        <v>40</v>
      </c>
      <c r="AF1354">
        <v>101</v>
      </c>
      <c r="AH1354">
        <v>2022</v>
      </c>
      <c r="AI1354" t="s">
        <v>141</v>
      </c>
      <c r="AK1354">
        <v>108.33029999999999</v>
      </c>
    </row>
    <row r="1355" spans="1:37" x14ac:dyDescent="0.25">
      <c r="A1355" t="s">
        <v>59</v>
      </c>
      <c r="B1355" t="s">
        <v>37</v>
      </c>
      <c r="C1355" t="s">
        <v>38</v>
      </c>
      <c r="D1355" t="s">
        <v>39</v>
      </c>
      <c r="E1355" t="s">
        <v>60</v>
      </c>
      <c r="F1355" t="s">
        <v>82</v>
      </c>
      <c r="G1355" t="s">
        <v>51</v>
      </c>
      <c r="H1355" t="s">
        <v>137</v>
      </c>
      <c r="I1355" t="s">
        <v>138</v>
      </c>
      <c r="J1355">
        <v>1</v>
      </c>
      <c r="L1355" t="s">
        <v>62</v>
      </c>
      <c r="M1355" t="s">
        <v>63</v>
      </c>
      <c r="N1355">
        <v>9</v>
      </c>
      <c r="O1355">
        <v>150</v>
      </c>
      <c r="P1355" s="4">
        <v>1.5</v>
      </c>
      <c r="Q1355" s="42">
        <v>106.4817</v>
      </c>
      <c r="R1355">
        <f t="shared" si="117"/>
        <v>3.75</v>
      </c>
      <c r="S1355">
        <f t="shared" si="118"/>
        <v>399.306375</v>
      </c>
      <c r="T1355">
        <v>0</v>
      </c>
      <c r="U1355">
        <f t="shared" si="119"/>
        <v>399.306375</v>
      </c>
      <c r="V1355">
        <f t="shared" si="120"/>
        <v>399306.375</v>
      </c>
      <c r="W1355">
        <f t="shared" si="121"/>
        <v>33275.53125</v>
      </c>
      <c r="X1355" t="s">
        <v>50</v>
      </c>
      <c r="Y1355" t="s">
        <v>66</v>
      </c>
      <c r="Z1355">
        <v>3093</v>
      </c>
      <c r="AA1355">
        <v>3094</v>
      </c>
      <c r="AB1355" t="s">
        <v>40</v>
      </c>
      <c r="AC1355" t="s">
        <v>40</v>
      </c>
      <c r="AD1355" t="s">
        <v>40</v>
      </c>
      <c r="AE1355" t="s">
        <v>40</v>
      </c>
      <c r="AF1355">
        <v>101</v>
      </c>
      <c r="AH1355">
        <v>2022</v>
      </c>
      <c r="AI1355" t="s">
        <v>73</v>
      </c>
      <c r="AK1355">
        <v>108.33029999999999</v>
      </c>
    </row>
    <row r="1356" spans="1:37" x14ac:dyDescent="0.25">
      <c r="A1356" t="s">
        <v>59</v>
      </c>
      <c r="B1356" t="s">
        <v>37</v>
      </c>
      <c r="C1356" t="s">
        <v>38</v>
      </c>
      <c r="D1356" t="s">
        <v>39</v>
      </c>
      <c r="E1356" t="s">
        <v>60</v>
      </c>
      <c r="F1356" t="s">
        <v>82</v>
      </c>
      <c r="G1356" t="s">
        <v>82</v>
      </c>
      <c r="H1356" t="s">
        <v>137</v>
      </c>
      <c r="I1356" t="s">
        <v>138</v>
      </c>
      <c r="J1356">
        <v>1</v>
      </c>
      <c r="L1356" t="s">
        <v>62</v>
      </c>
      <c r="M1356" t="s">
        <v>76</v>
      </c>
      <c r="N1356">
        <v>9</v>
      </c>
      <c r="O1356">
        <v>159</v>
      </c>
      <c r="P1356" s="4">
        <v>19.649999999999999</v>
      </c>
      <c r="Q1356" s="42">
        <v>106.4817</v>
      </c>
      <c r="R1356">
        <f t="shared" ref="R1356:R1419" si="122">O1356*P1356/60*J1356</f>
        <v>52.072499999999998</v>
      </c>
      <c r="S1356">
        <f t="shared" ref="S1356:S1419" si="123">Q1356*R1356</f>
        <v>5544.7683232500003</v>
      </c>
      <c r="T1356">
        <v>0</v>
      </c>
      <c r="U1356">
        <f t="shared" ref="U1356:U1419" si="124">S1356+T1356</f>
        <v>5544.7683232500003</v>
      </c>
      <c r="V1356">
        <f t="shared" ref="V1356:V1419" si="125">U1356*1000</f>
        <v>5544768.3232500004</v>
      </c>
      <c r="W1356">
        <f t="shared" ref="W1356:W1419" si="126">V1356/12</f>
        <v>462064.02693750005</v>
      </c>
      <c r="X1356" t="s">
        <v>50</v>
      </c>
      <c r="Y1356" t="s">
        <v>83</v>
      </c>
      <c r="Z1356">
        <v>3093</v>
      </c>
      <c r="AA1356">
        <v>3094</v>
      </c>
      <c r="AB1356" t="s">
        <v>40</v>
      </c>
      <c r="AC1356" t="s">
        <v>40</v>
      </c>
      <c r="AD1356" t="s">
        <v>40</v>
      </c>
      <c r="AE1356" t="s">
        <v>40</v>
      </c>
      <c r="AF1356">
        <v>101</v>
      </c>
      <c r="AH1356">
        <v>2022</v>
      </c>
      <c r="AI1356" t="s">
        <v>139</v>
      </c>
      <c r="AK1356">
        <v>108.33029999999999</v>
      </c>
    </row>
    <row r="1357" spans="1:37" x14ac:dyDescent="0.25">
      <c r="A1357" t="s">
        <v>59</v>
      </c>
      <c r="B1357" t="s">
        <v>37</v>
      </c>
      <c r="C1357" t="s">
        <v>38</v>
      </c>
      <c r="D1357" t="s">
        <v>39</v>
      </c>
      <c r="E1357" t="s">
        <v>60</v>
      </c>
      <c r="F1357" t="s">
        <v>82</v>
      </c>
      <c r="G1357" t="s">
        <v>82</v>
      </c>
      <c r="H1357" t="s">
        <v>137</v>
      </c>
      <c r="I1357" t="s">
        <v>138</v>
      </c>
      <c r="J1357">
        <v>0.9</v>
      </c>
      <c r="L1357" t="s">
        <v>62</v>
      </c>
      <c r="M1357" t="s">
        <v>76</v>
      </c>
      <c r="N1357">
        <v>9</v>
      </c>
      <c r="O1357">
        <v>159</v>
      </c>
      <c r="P1357" s="4">
        <v>4.05</v>
      </c>
      <c r="Q1357" s="42">
        <v>106.4817</v>
      </c>
      <c r="R1357">
        <f t="shared" si="122"/>
        <v>9.6592499999999983</v>
      </c>
      <c r="S1357">
        <f t="shared" si="123"/>
        <v>1028.533360725</v>
      </c>
      <c r="T1357">
        <v>0</v>
      </c>
      <c r="U1357">
        <f t="shared" si="124"/>
        <v>1028.533360725</v>
      </c>
      <c r="V1357">
        <f t="shared" si="125"/>
        <v>1028533.3607249999</v>
      </c>
      <c r="W1357">
        <f t="shared" si="126"/>
        <v>85711.113393749998</v>
      </c>
      <c r="X1357" t="s">
        <v>50</v>
      </c>
      <c r="Y1357" t="s">
        <v>83</v>
      </c>
      <c r="Z1357">
        <v>3093</v>
      </c>
      <c r="AA1357">
        <v>3094</v>
      </c>
      <c r="AB1357" t="s">
        <v>40</v>
      </c>
      <c r="AC1357" t="s">
        <v>40</v>
      </c>
      <c r="AD1357" t="s">
        <v>40</v>
      </c>
      <c r="AE1357" t="s">
        <v>40</v>
      </c>
      <c r="AF1357">
        <v>101</v>
      </c>
      <c r="AH1357">
        <v>2022</v>
      </c>
      <c r="AI1357" t="s">
        <v>140</v>
      </c>
      <c r="AK1357">
        <v>108.33029999999999</v>
      </c>
    </row>
    <row r="1358" spans="1:37" x14ac:dyDescent="0.25">
      <c r="A1358" t="s">
        <v>59</v>
      </c>
      <c r="B1358" t="s">
        <v>37</v>
      </c>
      <c r="C1358" t="s">
        <v>38</v>
      </c>
      <c r="D1358" t="s">
        <v>39</v>
      </c>
      <c r="E1358" t="s">
        <v>60</v>
      </c>
      <c r="F1358" t="s">
        <v>82</v>
      </c>
      <c r="G1358" t="s">
        <v>98</v>
      </c>
      <c r="H1358" t="s">
        <v>137</v>
      </c>
      <c r="I1358" t="s">
        <v>138</v>
      </c>
      <c r="J1358">
        <v>0.1</v>
      </c>
      <c r="L1358" t="s">
        <v>62</v>
      </c>
      <c r="M1358" t="s">
        <v>76</v>
      </c>
      <c r="N1358">
        <v>9</v>
      </c>
      <c r="O1358">
        <v>159</v>
      </c>
      <c r="P1358" s="4">
        <v>4.05</v>
      </c>
      <c r="Q1358" s="42">
        <v>106.4817</v>
      </c>
      <c r="R1358">
        <f t="shared" si="122"/>
        <v>1.0732499999999998</v>
      </c>
      <c r="S1358">
        <f t="shared" si="123"/>
        <v>114.28148452499998</v>
      </c>
      <c r="T1358">
        <v>0</v>
      </c>
      <c r="U1358">
        <f t="shared" si="124"/>
        <v>114.28148452499998</v>
      </c>
      <c r="V1358">
        <f t="shared" si="125"/>
        <v>114281.48452499998</v>
      </c>
      <c r="W1358">
        <f t="shared" si="126"/>
        <v>9523.4570437499988</v>
      </c>
      <c r="X1358" t="s">
        <v>50</v>
      </c>
      <c r="Y1358" t="s">
        <v>99</v>
      </c>
      <c r="Z1358">
        <v>3093</v>
      </c>
      <c r="AA1358">
        <v>3094</v>
      </c>
      <c r="AB1358" t="s">
        <v>40</v>
      </c>
      <c r="AC1358" t="s">
        <v>40</v>
      </c>
      <c r="AD1358" t="s">
        <v>40</v>
      </c>
      <c r="AE1358" t="s">
        <v>40</v>
      </c>
      <c r="AF1358">
        <v>101</v>
      </c>
      <c r="AH1358">
        <v>2022</v>
      </c>
      <c r="AI1358" t="s">
        <v>140</v>
      </c>
      <c r="AK1358">
        <v>108.33029999999999</v>
      </c>
    </row>
    <row r="1359" spans="1:37" x14ac:dyDescent="0.25">
      <c r="A1359" t="s">
        <v>59</v>
      </c>
      <c r="B1359" t="s">
        <v>37</v>
      </c>
      <c r="C1359" t="s">
        <v>38</v>
      </c>
      <c r="D1359" t="s">
        <v>39</v>
      </c>
      <c r="E1359" t="s">
        <v>60</v>
      </c>
      <c r="F1359" t="s">
        <v>82</v>
      </c>
      <c r="G1359" t="s">
        <v>61</v>
      </c>
      <c r="H1359" t="s">
        <v>137</v>
      </c>
      <c r="I1359" t="s">
        <v>138</v>
      </c>
      <c r="J1359">
        <v>1</v>
      </c>
      <c r="L1359" t="s">
        <v>62</v>
      </c>
      <c r="M1359" t="s">
        <v>76</v>
      </c>
      <c r="N1359">
        <v>9</v>
      </c>
      <c r="O1359">
        <v>159</v>
      </c>
      <c r="P1359" s="4">
        <v>4.8</v>
      </c>
      <c r="Q1359" s="42">
        <v>106.4817</v>
      </c>
      <c r="R1359">
        <f t="shared" si="122"/>
        <v>12.719999999999999</v>
      </c>
      <c r="S1359">
        <f t="shared" si="123"/>
        <v>1354.447224</v>
      </c>
      <c r="T1359">
        <v>0</v>
      </c>
      <c r="U1359">
        <f t="shared" si="124"/>
        <v>1354.447224</v>
      </c>
      <c r="V1359">
        <f t="shared" si="125"/>
        <v>1354447.2239999999</v>
      </c>
      <c r="W1359">
        <f t="shared" si="126"/>
        <v>112870.602</v>
      </c>
      <c r="X1359" t="s">
        <v>50</v>
      </c>
      <c r="Y1359" t="s">
        <v>64</v>
      </c>
      <c r="Z1359">
        <v>3093</v>
      </c>
      <c r="AA1359">
        <v>3094</v>
      </c>
      <c r="AB1359" t="s">
        <v>40</v>
      </c>
      <c r="AC1359" t="s">
        <v>40</v>
      </c>
      <c r="AD1359" t="s">
        <v>40</v>
      </c>
      <c r="AE1359" t="s">
        <v>40</v>
      </c>
      <c r="AF1359">
        <v>101</v>
      </c>
      <c r="AH1359">
        <v>2022</v>
      </c>
      <c r="AI1359" t="s">
        <v>141</v>
      </c>
      <c r="AK1359">
        <v>108.33029999999999</v>
      </c>
    </row>
    <row r="1360" spans="1:37" x14ac:dyDescent="0.25">
      <c r="A1360" t="s">
        <v>59</v>
      </c>
      <c r="B1360" t="s">
        <v>37</v>
      </c>
      <c r="C1360" t="s">
        <v>38</v>
      </c>
      <c r="D1360" t="s">
        <v>39</v>
      </c>
      <c r="E1360" t="s">
        <v>60</v>
      </c>
      <c r="F1360" t="s">
        <v>82</v>
      </c>
      <c r="G1360" t="s">
        <v>51</v>
      </c>
      <c r="H1360" t="s">
        <v>137</v>
      </c>
      <c r="I1360" t="s">
        <v>138</v>
      </c>
      <c r="J1360">
        <v>1</v>
      </c>
      <c r="L1360" t="s">
        <v>62</v>
      </c>
      <c r="M1360" t="s">
        <v>76</v>
      </c>
      <c r="N1360">
        <v>9</v>
      </c>
      <c r="O1360">
        <v>159</v>
      </c>
      <c r="P1360" s="4">
        <v>1.5</v>
      </c>
      <c r="Q1360" s="42">
        <v>106.4817</v>
      </c>
      <c r="R1360">
        <f t="shared" si="122"/>
        <v>3.9750000000000001</v>
      </c>
      <c r="S1360">
        <f t="shared" si="123"/>
        <v>423.26475750000003</v>
      </c>
      <c r="T1360">
        <v>0</v>
      </c>
      <c r="U1360">
        <f t="shared" si="124"/>
        <v>423.26475750000003</v>
      </c>
      <c r="V1360">
        <f t="shared" si="125"/>
        <v>423264.75750000001</v>
      </c>
      <c r="W1360">
        <f t="shared" si="126"/>
        <v>35272.063125000001</v>
      </c>
      <c r="X1360" t="s">
        <v>50</v>
      </c>
      <c r="Y1360" t="s">
        <v>66</v>
      </c>
      <c r="Z1360">
        <v>3093</v>
      </c>
      <c r="AA1360">
        <v>3094</v>
      </c>
      <c r="AB1360" t="s">
        <v>40</v>
      </c>
      <c r="AC1360" t="s">
        <v>40</v>
      </c>
      <c r="AD1360" t="s">
        <v>40</v>
      </c>
      <c r="AE1360" t="s">
        <v>40</v>
      </c>
      <c r="AF1360">
        <v>101</v>
      </c>
      <c r="AH1360">
        <v>2022</v>
      </c>
      <c r="AI1360" t="s">
        <v>73</v>
      </c>
      <c r="AK1360">
        <v>108.33029999999999</v>
      </c>
    </row>
    <row r="1361" spans="1:37" x14ac:dyDescent="0.25">
      <c r="A1361" t="s">
        <v>59</v>
      </c>
      <c r="B1361" t="s">
        <v>37</v>
      </c>
      <c r="C1361" t="s">
        <v>38</v>
      </c>
      <c r="D1361" t="s">
        <v>39</v>
      </c>
      <c r="E1361" t="s">
        <v>60</v>
      </c>
      <c r="F1361" t="s">
        <v>52</v>
      </c>
      <c r="G1361" t="s">
        <v>52</v>
      </c>
      <c r="H1361" t="s">
        <v>142</v>
      </c>
      <c r="I1361" t="s">
        <v>143</v>
      </c>
      <c r="J1361">
        <v>1</v>
      </c>
      <c r="L1361" t="s">
        <v>62</v>
      </c>
      <c r="M1361" t="s">
        <v>63</v>
      </c>
      <c r="N1361">
        <v>10</v>
      </c>
      <c r="O1361">
        <v>131</v>
      </c>
      <c r="P1361" s="4">
        <v>1.2</v>
      </c>
      <c r="Q1361" s="42">
        <v>106.4817</v>
      </c>
      <c r="R1361">
        <f t="shared" si="122"/>
        <v>2.6199999999999997</v>
      </c>
      <c r="S1361">
        <f t="shared" si="123"/>
        <v>278.98205399999995</v>
      </c>
      <c r="T1361">
        <v>0</v>
      </c>
      <c r="U1361">
        <f t="shared" si="124"/>
        <v>278.98205399999995</v>
      </c>
      <c r="V1361">
        <f t="shared" si="125"/>
        <v>278982.05399999995</v>
      </c>
      <c r="W1361">
        <f t="shared" si="126"/>
        <v>23248.504499999995</v>
      </c>
      <c r="X1361" t="s">
        <v>50</v>
      </c>
      <c r="Y1361" t="s">
        <v>144</v>
      </c>
      <c r="Z1361">
        <v>3093</v>
      </c>
      <c r="AA1361">
        <v>3094</v>
      </c>
      <c r="AB1361" t="s">
        <v>40</v>
      </c>
      <c r="AC1361" t="s">
        <v>40</v>
      </c>
      <c r="AD1361" t="s">
        <v>40</v>
      </c>
      <c r="AE1361" t="s">
        <v>40</v>
      </c>
      <c r="AF1361">
        <v>101</v>
      </c>
      <c r="AH1361">
        <v>2022</v>
      </c>
      <c r="AI1361" t="s">
        <v>145</v>
      </c>
      <c r="AK1361">
        <v>108.33029999999999</v>
      </c>
    </row>
    <row r="1362" spans="1:37" x14ac:dyDescent="0.25">
      <c r="A1362" t="s">
        <v>59</v>
      </c>
      <c r="B1362" t="s">
        <v>37</v>
      </c>
      <c r="C1362" t="s">
        <v>38</v>
      </c>
      <c r="D1362" t="s">
        <v>39</v>
      </c>
      <c r="E1362" t="s">
        <v>60</v>
      </c>
      <c r="F1362" t="s">
        <v>52</v>
      </c>
      <c r="G1362" t="s">
        <v>103</v>
      </c>
      <c r="H1362" t="s">
        <v>142</v>
      </c>
      <c r="I1362" t="s">
        <v>143</v>
      </c>
      <c r="J1362">
        <v>1</v>
      </c>
      <c r="L1362" t="s">
        <v>62</v>
      </c>
      <c r="M1362" t="s">
        <v>63</v>
      </c>
      <c r="N1362">
        <v>10</v>
      </c>
      <c r="O1362">
        <v>131</v>
      </c>
      <c r="P1362" s="4">
        <v>1.5</v>
      </c>
      <c r="Q1362" s="42">
        <v>106.4817</v>
      </c>
      <c r="R1362">
        <f t="shared" si="122"/>
        <v>3.2749999999999999</v>
      </c>
      <c r="S1362">
        <f t="shared" si="123"/>
        <v>348.72756750000002</v>
      </c>
      <c r="T1362">
        <v>0</v>
      </c>
      <c r="U1362">
        <f t="shared" si="124"/>
        <v>348.72756750000002</v>
      </c>
      <c r="V1362">
        <f t="shared" si="125"/>
        <v>348727.5675</v>
      </c>
      <c r="W1362">
        <f t="shared" si="126"/>
        <v>29060.630625000002</v>
      </c>
      <c r="X1362" t="s">
        <v>50</v>
      </c>
      <c r="Y1362" t="s">
        <v>104</v>
      </c>
      <c r="Z1362">
        <v>3093</v>
      </c>
      <c r="AA1362">
        <v>3094</v>
      </c>
      <c r="AB1362" t="s">
        <v>40</v>
      </c>
      <c r="AC1362" t="s">
        <v>40</v>
      </c>
      <c r="AD1362" t="s">
        <v>40</v>
      </c>
      <c r="AE1362" t="s">
        <v>40</v>
      </c>
      <c r="AF1362">
        <v>101</v>
      </c>
      <c r="AH1362">
        <v>2022</v>
      </c>
      <c r="AI1362" t="s">
        <v>146</v>
      </c>
      <c r="AK1362">
        <v>108.33029999999999</v>
      </c>
    </row>
    <row r="1363" spans="1:37" x14ac:dyDescent="0.25">
      <c r="A1363" t="s">
        <v>59</v>
      </c>
      <c r="B1363" t="s">
        <v>37</v>
      </c>
      <c r="C1363" t="s">
        <v>38</v>
      </c>
      <c r="D1363" t="s">
        <v>39</v>
      </c>
      <c r="E1363" t="s">
        <v>60</v>
      </c>
      <c r="F1363" t="s">
        <v>52</v>
      </c>
      <c r="G1363" t="s">
        <v>92</v>
      </c>
      <c r="H1363" t="s">
        <v>142</v>
      </c>
      <c r="I1363" t="s">
        <v>143</v>
      </c>
      <c r="J1363">
        <v>0.25</v>
      </c>
      <c r="L1363" t="s">
        <v>62</v>
      </c>
      <c r="M1363" t="s">
        <v>63</v>
      </c>
      <c r="N1363">
        <v>10</v>
      </c>
      <c r="O1363">
        <v>131</v>
      </c>
      <c r="P1363" s="4">
        <v>10.199999999999999</v>
      </c>
      <c r="Q1363" s="42">
        <v>106.4817</v>
      </c>
      <c r="R1363">
        <f t="shared" si="122"/>
        <v>5.567499999999999</v>
      </c>
      <c r="S1363">
        <f t="shared" si="123"/>
        <v>592.8368647499999</v>
      </c>
      <c r="T1363">
        <v>0</v>
      </c>
      <c r="U1363">
        <f t="shared" si="124"/>
        <v>592.8368647499999</v>
      </c>
      <c r="V1363">
        <f t="shared" si="125"/>
        <v>592836.86474999995</v>
      </c>
      <c r="W1363">
        <f t="shared" si="126"/>
        <v>49403.072062499996</v>
      </c>
      <c r="X1363" t="s">
        <v>50</v>
      </c>
      <c r="Y1363" t="s">
        <v>93</v>
      </c>
      <c r="Z1363">
        <v>3093</v>
      </c>
      <c r="AA1363">
        <v>3094</v>
      </c>
      <c r="AB1363" t="s">
        <v>40</v>
      </c>
      <c r="AC1363" t="s">
        <v>40</v>
      </c>
      <c r="AD1363" t="s">
        <v>40</v>
      </c>
      <c r="AE1363" t="s">
        <v>40</v>
      </c>
      <c r="AF1363">
        <v>101</v>
      </c>
      <c r="AH1363">
        <v>2022</v>
      </c>
      <c r="AI1363" t="s">
        <v>147</v>
      </c>
      <c r="AK1363">
        <v>108.33029999999999</v>
      </c>
    </row>
    <row r="1364" spans="1:37" x14ac:dyDescent="0.25">
      <c r="A1364" t="s">
        <v>59</v>
      </c>
      <c r="B1364" t="s">
        <v>37</v>
      </c>
      <c r="C1364" t="s">
        <v>38</v>
      </c>
      <c r="D1364" t="s">
        <v>39</v>
      </c>
      <c r="E1364" t="s">
        <v>60</v>
      </c>
      <c r="F1364" t="s">
        <v>52</v>
      </c>
      <c r="G1364" t="s">
        <v>61</v>
      </c>
      <c r="H1364" t="s">
        <v>142</v>
      </c>
      <c r="I1364" t="s">
        <v>143</v>
      </c>
      <c r="J1364">
        <v>0.25</v>
      </c>
      <c r="L1364" t="s">
        <v>62</v>
      </c>
      <c r="M1364" t="s">
        <v>63</v>
      </c>
      <c r="N1364">
        <v>10</v>
      </c>
      <c r="O1364">
        <v>131</v>
      </c>
      <c r="P1364" s="4">
        <v>10.199999999999999</v>
      </c>
      <c r="Q1364" s="42">
        <v>106.4817</v>
      </c>
      <c r="R1364">
        <f t="shared" si="122"/>
        <v>5.567499999999999</v>
      </c>
      <c r="S1364">
        <f t="shared" si="123"/>
        <v>592.8368647499999</v>
      </c>
      <c r="T1364">
        <v>0</v>
      </c>
      <c r="U1364">
        <f t="shared" si="124"/>
        <v>592.8368647499999</v>
      </c>
      <c r="V1364">
        <f t="shared" si="125"/>
        <v>592836.86474999995</v>
      </c>
      <c r="W1364">
        <f t="shared" si="126"/>
        <v>49403.072062499996</v>
      </c>
      <c r="X1364" t="s">
        <v>50</v>
      </c>
      <c r="Y1364" t="s">
        <v>64</v>
      </c>
      <c r="Z1364">
        <v>3093</v>
      </c>
      <c r="AA1364">
        <v>3094</v>
      </c>
      <c r="AB1364" t="s">
        <v>40</v>
      </c>
      <c r="AC1364" t="s">
        <v>40</v>
      </c>
      <c r="AD1364" t="s">
        <v>40</v>
      </c>
      <c r="AE1364" t="s">
        <v>40</v>
      </c>
      <c r="AF1364">
        <v>101</v>
      </c>
      <c r="AH1364">
        <v>2022</v>
      </c>
      <c r="AI1364" t="s">
        <v>147</v>
      </c>
      <c r="AK1364">
        <v>108.33029999999999</v>
      </c>
    </row>
    <row r="1365" spans="1:37" x14ac:dyDescent="0.25">
      <c r="A1365" t="s">
        <v>59</v>
      </c>
      <c r="B1365" t="s">
        <v>37</v>
      </c>
      <c r="C1365" t="s">
        <v>38</v>
      </c>
      <c r="D1365" t="s">
        <v>39</v>
      </c>
      <c r="E1365" t="s">
        <v>60</v>
      </c>
      <c r="F1365" t="s">
        <v>52</v>
      </c>
      <c r="G1365" t="s">
        <v>52</v>
      </c>
      <c r="H1365" t="s">
        <v>142</v>
      </c>
      <c r="I1365" t="s">
        <v>143</v>
      </c>
      <c r="J1365">
        <v>0.25</v>
      </c>
      <c r="L1365" t="s">
        <v>62</v>
      </c>
      <c r="M1365" t="s">
        <v>63</v>
      </c>
      <c r="N1365">
        <v>10</v>
      </c>
      <c r="O1365">
        <v>131</v>
      </c>
      <c r="P1365" s="4">
        <v>10.199999999999999</v>
      </c>
      <c r="Q1365" s="42">
        <v>106.4817</v>
      </c>
      <c r="R1365">
        <f t="shared" si="122"/>
        <v>5.567499999999999</v>
      </c>
      <c r="S1365">
        <f t="shared" si="123"/>
        <v>592.8368647499999</v>
      </c>
      <c r="T1365">
        <v>0</v>
      </c>
      <c r="U1365">
        <f t="shared" si="124"/>
        <v>592.8368647499999</v>
      </c>
      <c r="V1365">
        <f t="shared" si="125"/>
        <v>592836.86474999995</v>
      </c>
      <c r="W1365">
        <f t="shared" si="126"/>
        <v>49403.072062499996</v>
      </c>
      <c r="X1365" t="s">
        <v>50</v>
      </c>
      <c r="Y1365" t="s">
        <v>144</v>
      </c>
      <c r="Z1365">
        <v>3093</v>
      </c>
      <c r="AA1365">
        <v>3094</v>
      </c>
      <c r="AB1365" t="s">
        <v>40</v>
      </c>
      <c r="AC1365" t="s">
        <v>40</v>
      </c>
      <c r="AD1365" t="s">
        <v>40</v>
      </c>
      <c r="AE1365" t="s">
        <v>40</v>
      </c>
      <c r="AF1365">
        <v>101</v>
      </c>
      <c r="AH1365">
        <v>2022</v>
      </c>
      <c r="AI1365" t="s">
        <v>147</v>
      </c>
      <c r="AK1365">
        <v>108.33029999999999</v>
      </c>
    </row>
    <row r="1366" spans="1:37" x14ac:dyDescent="0.25">
      <c r="A1366" t="s">
        <v>59</v>
      </c>
      <c r="B1366" t="s">
        <v>37</v>
      </c>
      <c r="C1366" t="s">
        <v>38</v>
      </c>
      <c r="D1366" t="s">
        <v>39</v>
      </c>
      <c r="E1366" t="s">
        <v>60</v>
      </c>
      <c r="F1366" t="s">
        <v>52</v>
      </c>
      <c r="G1366" t="s">
        <v>98</v>
      </c>
      <c r="H1366" t="s">
        <v>142</v>
      </c>
      <c r="I1366" t="s">
        <v>143</v>
      </c>
      <c r="J1366">
        <v>0.25</v>
      </c>
      <c r="L1366" t="s">
        <v>62</v>
      </c>
      <c r="M1366" t="s">
        <v>63</v>
      </c>
      <c r="N1366">
        <v>10</v>
      </c>
      <c r="O1366">
        <v>131</v>
      </c>
      <c r="P1366" s="4">
        <v>10.199999999999999</v>
      </c>
      <c r="Q1366" s="42">
        <v>106.4817</v>
      </c>
      <c r="R1366">
        <f t="shared" si="122"/>
        <v>5.567499999999999</v>
      </c>
      <c r="S1366">
        <f t="shared" si="123"/>
        <v>592.8368647499999</v>
      </c>
      <c r="T1366">
        <v>0</v>
      </c>
      <c r="U1366">
        <f t="shared" si="124"/>
        <v>592.8368647499999</v>
      </c>
      <c r="V1366">
        <f t="shared" si="125"/>
        <v>592836.86474999995</v>
      </c>
      <c r="W1366">
        <f t="shared" si="126"/>
        <v>49403.072062499996</v>
      </c>
      <c r="X1366" t="s">
        <v>50</v>
      </c>
      <c r="Y1366" t="s">
        <v>99</v>
      </c>
      <c r="Z1366">
        <v>3093</v>
      </c>
      <c r="AA1366">
        <v>3094</v>
      </c>
      <c r="AB1366" t="s">
        <v>40</v>
      </c>
      <c r="AC1366" t="s">
        <v>40</v>
      </c>
      <c r="AD1366" t="s">
        <v>40</v>
      </c>
      <c r="AE1366" t="s">
        <v>40</v>
      </c>
      <c r="AF1366">
        <v>101</v>
      </c>
      <c r="AH1366">
        <v>2022</v>
      </c>
      <c r="AI1366" t="s">
        <v>147</v>
      </c>
      <c r="AK1366">
        <v>108.33029999999999</v>
      </c>
    </row>
    <row r="1367" spans="1:37" x14ac:dyDescent="0.25">
      <c r="A1367" t="s">
        <v>59</v>
      </c>
      <c r="B1367" t="s">
        <v>37</v>
      </c>
      <c r="C1367" t="s">
        <v>38</v>
      </c>
      <c r="D1367" t="s">
        <v>39</v>
      </c>
      <c r="E1367" t="s">
        <v>60</v>
      </c>
      <c r="F1367" t="s">
        <v>52</v>
      </c>
      <c r="G1367" t="s">
        <v>61</v>
      </c>
      <c r="H1367" t="s">
        <v>142</v>
      </c>
      <c r="I1367" t="s">
        <v>143</v>
      </c>
      <c r="J1367">
        <v>0.33329999999999999</v>
      </c>
      <c r="L1367" t="s">
        <v>62</v>
      </c>
      <c r="M1367" t="s">
        <v>63</v>
      </c>
      <c r="N1367">
        <v>10</v>
      </c>
      <c r="O1367">
        <v>131</v>
      </c>
      <c r="P1367" s="4">
        <v>7.95</v>
      </c>
      <c r="Q1367" s="42">
        <v>106.4817</v>
      </c>
      <c r="R1367">
        <f t="shared" si="122"/>
        <v>5.78525475</v>
      </c>
      <c r="S1367">
        <f t="shared" si="123"/>
        <v>616.02376071307503</v>
      </c>
      <c r="T1367">
        <v>0</v>
      </c>
      <c r="U1367">
        <f t="shared" si="124"/>
        <v>616.02376071307503</v>
      </c>
      <c r="V1367">
        <f t="shared" si="125"/>
        <v>616023.76071307505</v>
      </c>
      <c r="W1367">
        <f t="shared" si="126"/>
        <v>51335.313392756252</v>
      </c>
      <c r="X1367" t="s">
        <v>50</v>
      </c>
      <c r="Y1367" t="s">
        <v>64</v>
      </c>
      <c r="Z1367">
        <v>3093</v>
      </c>
      <c r="AA1367">
        <v>3094</v>
      </c>
      <c r="AB1367" t="s">
        <v>40</v>
      </c>
      <c r="AC1367" t="s">
        <v>40</v>
      </c>
      <c r="AD1367" t="s">
        <v>40</v>
      </c>
      <c r="AE1367" t="s">
        <v>40</v>
      </c>
      <c r="AF1367">
        <v>101</v>
      </c>
      <c r="AH1367">
        <v>2022</v>
      </c>
      <c r="AI1367" t="s">
        <v>148</v>
      </c>
      <c r="AK1367">
        <v>108.33029999999999</v>
      </c>
    </row>
    <row r="1368" spans="1:37" x14ac:dyDescent="0.25">
      <c r="A1368" t="s">
        <v>59</v>
      </c>
      <c r="B1368" t="s">
        <v>37</v>
      </c>
      <c r="C1368" t="s">
        <v>38</v>
      </c>
      <c r="D1368" t="s">
        <v>39</v>
      </c>
      <c r="E1368" t="s">
        <v>60</v>
      </c>
      <c r="F1368" t="s">
        <v>52</v>
      </c>
      <c r="G1368" t="s">
        <v>52</v>
      </c>
      <c r="H1368" t="s">
        <v>142</v>
      </c>
      <c r="I1368" t="s">
        <v>143</v>
      </c>
      <c r="J1368">
        <v>0.33329999999999999</v>
      </c>
      <c r="L1368" t="s">
        <v>62</v>
      </c>
      <c r="M1368" t="s">
        <v>63</v>
      </c>
      <c r="N1368">
        <v>10</v>
      </c>
      <c r="O1368">
        <v>131</v>
      </c>
      <c r="P1368" s="4">
        <v>7.95</v>
      </c>
      <c r="Q1368" s="42">
        <v>106.4817</v>
      </c>
      <c r="R1368">
        <f t="shared" si="122"/>
        <v>5.78525475</v>
      </c>
      <c r="S1368">
        <f t="shared" si="123"/>
        <v>616.02376071307503</v>
      </c>
      <c r="T1368">
        <v>0</v>
      </c>
      <c r="U1368">
        <f t="shared" si="124"/>
        <v>616.02376071307503</v>
      </c>
      <c r="V1368">
        <f t="shared" si="125"/>
        <v>616023.76071307505</v>
      </c>
      <c r="W1368">
        <f t="shared" si="126"/>
        <v>51335.313392756252</v>
      </c>
      <c r="X1368" t="s">
        <v>50</v>
      </c>
      <c r="Y1368" t="s">
        <v>144</v>
      </c>
      <c r="Z1368">
        <v>3093</v>
      </c>
      <c r="AA1368">
        <v>3094</v>
      </c>
      <c r="AB1368" t="s">
        <v>40</v>
      </c>
      <c r="AC1368" t="s">
        <v>40</v>
      </c>
      <c r="AD1368" t="s">
        <v>40</v>
      </c>
      <c r="AE1368" t="s">
        <v>40</v>
      </c>
      <c r="AF1368">
        <v>101</v>
      </c>
      <c r="AH1368">
        <v>2022</v>
      </c>
      <c r="AI1368" t="s">
        <v>148</v>
      </c>
      <c r="AK1368">
        <v>108.33029999999999</v>
      </c>
    </row>
    <row r="1369" spans="1:37" x14ac:dyDescent="0.25">
      <c r="A1369" t="s">
        <v>59</v>
      </c>
      <c r="B1369" t="s">
        <v>37</v>
      </c>
      <c r="C1369" t="s">
        <v>38</v>
      </c>
      <c r="D1369" t="s">
        <v>39</v>
      </c>
      <c r="E1369" t="s">
        <v>60</v>
      </c>
      <c r="F1369" t="s">
        <v>52</v>
      </c>
      <c r="G1369" t="s">
        <v>98</v>
      </c>
      <c r="H1369" t="s">
        <v>142</v>
      </c>
      <c r="I1369" t="s">
        <v>143</v>
      </c>
      <c r="J1369">
        <v>0.33329999999999999</v>
      </c>
      <c r="L1369" t="s">
        <v>62</v>
      </c>
      <c r="M1369" t="s">
        <v>63</v>
      </c>
      <c r="N1369">
        <v>10</v>
      </c>
      <c r="O1369">
        <v>131</v>
      </c>
      <c r="P1369" s="4">
        <v>7.95</v>
      </c>
      <c r="Q1369" s="42">
        <v>106.4817</v>
      </c>
      <c r="R1369">
        <f t="shared" si="122"/>
        <v>5.78525475</v>
      </c>
      <c r="S1369">
        <f t="shared" si="123"/>
        <v>616.02376071307503</v>
      </c>
      <c r="T1369">
        <v>0</v>
      </c>
      <c r="U1369">
        <f t="shared" si="124"/>
        <v>616.02376071307503</v>
      </c>
      <c r="V1369">
        <f t="shared" si="125"/>
        <v>616023.76071307505</v>
      </c>
      <c r="W1369">
        <f t="shared" si="126"/>
        <v>51335.313392756252</v>
      </c>
      <c r="X1369" t="s">
        <v>50</v>
      </c>
      <c r="Y1369" t="s">
        <v>99</v>
      </c>
      <c r="Z1369">
        <v>3093</v>
      </c>
      <c r="AA1369">
        <v>3094</v>
      </c>
      <c r="AB1369" t="s">
        <v>40</v>
      </c>
      <c r="AC1369" t="s">
        <v>40</v>
      </c>
      <c r="AD1369" t="s">
        <v>40</v>
      </c>
      <c r="AE1369" t="s">
        <v>40</v>
      </c>
      <c r="AF1369">
        <v>101</v>
      </c>
      <c r="AH1369">
        <v>2022</v>
      </c>
      <c r="AI1369" t="s">
        <v>148</v>
      </c>
      <c r="AK1369">
        <v>108.33029999999999</v>
      </c>
    </row>
    <row r="1370" spans="1:37" x14ac:dyDescent="0.25">
      <c r="A1370" t="s">
        <v>59</v>
      </c>
      <c r="B1370" t="s">
        <v>37</v>
      </c>
      <c r="C1370" t="s">
        <v>38</v>
      </c>
      <c r="D1370" t="s">
        <v>39</v>
      </c>
      <c r="E1370" t="s">
        <v>60</v>
      </c>
      <c r="F1370" t="s">
        <v>52</v>
      </c>
      <c r="G1370" t="s">
        <v>61</v>
      </c>
      <c r="H1370" t="s">
        <v>142</v>
      </c>
      <c r="I1370" t="s">
        <v>143</v>
      </c>
      <c r="J1370">
        <v>1</v>
      </c>
      <c r="L1370" t="s">
        <v>62</v>
      </c>
      <c r="M1370" t="s">
        <v>63</v>
      </c>
      <c r="N1370">
        <v>10</v>
      </c>
      <c r="O1370">
        <v>131</v>
      </c>
      <c r="P1370" s="4">
        <v>0.6</v>
      </c>
      <c r="Q1370" s="42">
        <v>106.4817</v>
      </c>
      <c r="R1370">
        <f t="shared" si="122"/>
        <v>1.3099999999999998</v>
      </c>
      <c r="S1370">
        <f t="shared" si="123"/>
        <v>139.49102699999997</v>
      </c>
      <c r="T1370">
        <v>0</v>
      </c>
      <c r="U1370">
        <f t="shared" si="124"/>
        <v>139.49102699999997</v>
      </c>
      <c r="V1370">
        <f t="shared" si="125"/>
        <v>139491.02699999997</v>
      </c>
      <c r="W1370">
        <f t="shared" si="126"/>
        <v>11624.252249999998</v>
      </c>
      <c r="X1370" t="s">
        <v>50</v>
      </c>
      <c r="Y1370" t="s">
        <v>64</v>
      </c>
      <c r="Z1370">
        <v>3093</v>
      </c>
      <c r="AA1370">
        <v>3094</v>
      </c>
      <c r="AB1370" t="s">
        <v>40</v>
      </c>
      <c r="AC1370" t="s">
        <v>40</v>
      </c>
      <c r="AD1370" t="s">
        <v>40</v>
      </c>
      <c r="AE1370" t="s">
        <v>40</v>
      </c>
      <c r="AF1370">
        <v>101</v>
      </c>
      <c r="AH1370">
        <v>2022</v>
      </c>
      <c r="AI1370" t="s">
        <v>65</v>
      </c>
      <c r="AK1370">
        <v>108.33029999999999</v>
      </c>
    </row>
    <row r="1371" spans="1:37" x14ac:dyDescent="0.25">
      <c r="A1371" t="s">
        <v>59</v>
      </c>
      <c r="B1371" t="s">
        <v>37</v>
      </c>
      <c r="C1371" t="s">
        <v>38</v>
      </c>
      <c r="D1371" t="s">
        <v>39</v>
      </c>
      <c r="E1371" t="s">
        <v>60</v>
      </c>
      <c r="F1371" t="s">
        <v>52</v>
      </c>
      <c r="G1371" t="s">
        <v>82</v>
      </c>
      <c r="H1371" t="s">
        <v>142</v>
      </c>
      <c r="I1371" t="s">
        <v>143</v>
      </c>
      <c r="J1371">
        <v>1</v>
      </c>
      <c r="L1371" t="s">
        <v>62</v>
      </c>
      <c r="M1371" t="s">
        <v>63</v>
      </c>
      <c r="N1371">
        <v>10</v>
      </c>
      <c r="O1371">
        <v>131</v>
      </c>
      <c r="P1371" s="4">
        <v>1.05</v>
      </c>
      <c r="Q1371" s="42">
        <v>106.4817</v>
      </c>
      <c r="R1371">
        <f t="shared" si="122"/>
        <v>2.2925</v>
      </c>
      <c r="S1371">
        <f t="shared" si="123"/>
        <v>244.10929725</v>
      </c>
      <c r="U1371">
        <f t="shared" si="124"/>
        <v>244.10929725</v>
      </c>
      <c r="V1371">
        <f t="shared" si="125"/>
        <v>244109.29725</v>
      </c>
      <c r="W1371">
        <f t="shared" si="126"/>
        <v>20342.441437500001</v>
      </c>
      <c r="X1371" t="s">
        <v>50</v>
      </c>
      <c r="Y1371" t="s">
        <v>83</v>
      </c>
      <c r="Z1371">
        <v>3093</v>
      </c>
      <c r="AA1371">
        <v>3094</v>
      </c>
      <c r="AF1371">
        <v>101</v>
      </c>
      <c r="AH1371">
        <v>2022</v>
      </c>
      <c r="AI1371" t="s">
        <v>149</v>
      </c>
    </row>
    <row r="1372" spans="1:37" x14ac:dyDescent="0.25">
      <c r="A1372" t="s">
        <v>59</v>
      </c>
      <c r="B1372" t="s">
        <v>37</v>
      </c>
      <c r="C1372" t="s">
        <v>38</v>
      </c>
      <c r="D1372" t="s">
        <v>39</v>
      </c>
      <c r="E1372" t="s">
        <v>60</v>
      </c>
      <c r="F1372" t="s">
        <v>41</v>
      </c>
      <c r="G1372" t="s">
        <v>41</v>
      </c>
      <c r="H1372" t="s">
        <v>123</v>
      </c>
      <c r="I1372" t="s">
        <v>40</v>
      </c>
      <c r="J1372">
        <v>1</v>
      </c>
      <c r="L1372" t="s">
        <v>124</v>
      </c>
      <c r="M1372" t="s">
        <v>63</v>
      </c>
      <c r="N1372">
        <v>10</v>
      </c>
      <c r="O1372">
        <v>131</v>
      </c>
      <c r="P1372" s="4">
        <v>7.5</v>
      </c>
      <c r="Q1372" s="42">
        <v>93.703500000000005</v>
      </c>
      <c r="R1372">
        <f t="shared" si="122"/>
        <v>16.375</v>
      </c>
      <c r="S1372">
        <f t="shared" si="123"/>
        <v>1534.3948125000002</v>
      </c>
      <c r="T1372">
        <v>0</v>
      </c>
      <c r="U1372">
        <f t="shared" si="124"/>
        <v>1534.3948125000002</v>
      </c>
      <c r="V1372">
        <f t="shared" si="125"/>
        <v>1534394.8125000002</v>
      </c>
      <c r="W1372">
        <f t="shared" si="126"/>
        <v>127866.23437500001</v>
      </c>
      <c r="X1372" t="s">
        <v>50</v>
      </c>
      <c r="Y1372" t="s">
        <v>125</v>
      </c>
      <c r="Z1372">
        <v>3093</v>
      </c>
      <c r="AA1372">
        <v>3094</v>
      </c>
      <c r="AB1372" t="s">
        <v>40</v>
      </c>
      <c r="AC1372" t="s">
        <v>40</v>
      </c>
      <c r="AD1372" t="s">
        <v>40</v>
      </c>
      <c r="AE1372" t="s">
        <v>40</v>
      </c>
      <c r="AF1372">
        <v>101</v>
      </c>
      <c r="AH1372">
        <v>2022</v>
      </c>
      <c r="AI1372" t="s">
        <v>126</v>
      </c>
      <c r="AK1372">
        <v>95.330650000000006</v>
      </c>
    </row>
    <row r="1373" spans="1:37" x14ac:dyDescent="0.25">
      <c r="A1373" t="s">
        <v>59</v>
      </c>
      <c r="B1373" t="s">
        <v>37</v>
      </c>
      <c r="C1373" t="s">
        <v>38</v>
      </c>
      <c r="D1373" t="s">
        <v>39</v>
      </c>
      <c r="E1373" t="s">
        <v>60</v>
      </c>
      <c r="F1373" t="s">
        <v>52</v>
      </c>
      <c r="G1373" t="s">
        <v>52</v>
      </c>
      <c r="H1373" t="s">
        <v>142</v>
      </c>
      <c r="I1373" t="s">
        <v>143</v>
      </c>
      <c r="J1373">
        <v>1</v>
      </c>
      <c r="L1373" t="s">
        <v>62</v>
      </c>
      <c r="M1373" t="s">
        <v>76</v>
      </c>
      <c r="N1373">
        <v>10</v>
      </c>
      <c r="O1373">
        <v>150</v>
      </c>
      <c r="P1373" s="4">
        <v>1.2</v>
      </c>
      <c r="Q1373" s="42">
        <v>106.4817</v>
      </c>
      <c r="R1373">
        <f t="shared" si="122"/>
        <v>3</v>
      </c>
      <c r="S1373">
        <f t="shared" si="123"/>
        <v>319.44510000000002</v>
      </c>
      <c r="T1373">
        <v>0</v>
      </c>
      <c r="U1373">
        <f t="shared" si="124"/>
        <v>319.44510000000002</v>
      </c>
      <c r="V1373">
        <f t="shared" si="125"/>
        <v>319445.10000000003</v>
      </c>
      <c r="W1373">
        <f t="shared" si="126"/>
        <v>26620.425000000003</v>
      </c>
      <c r="X1373" t="s">
        <v>50</v>
      </c>
      <c r="Y1373" t="s">
        <v>144</v>
      </c>
      <c r="Z1373">
        <v>3093</v>
      </c>
      <c r="AA1373">
        <v>3094</v>
      </c>
      <c r="AB1373" t="s">
        <v>40</v>
      </c>
      <c r="AC1373" t="s">
        <v>40</v>
      </c>
      <c r="AD1373" t="s">
        <v>40</v>
      </c>
      <c r="AE1373" t="s">
        <v>40</v>
      </c>
      <c r="AF1373">
        <v>101</v>
      </c>
      <c r="AH1373">
        <v>2022</v>
      </c>
      <c r="AI1373" t="s">
        <v>145</v>
      </c>
      <c r="AK1373">
        <v>108.33029999999999</v>
      </c>
    </row>
    <row r="1374" spans="1:37" x14ac:dyDescent="0.25">
      <c r="A1374" t="s">
        <v>59</v>
      </c>
      <c r="B1374" t="s">
        <v>37</v>
      </c>
      <c r="C1374" t="s">
        <v>38</v>
      </c>
      <c r="D1374" t="s">
        <v>39</v>
      </c>
      <c r="E1374" t="s">
        <v>60</v>
      </c>
      <c r="F1374" t="s">
        <v>52</v>
      </c>
      <c r="G1374" t="s">
        <v>103</v>
      </c>
      <c r="H1374" t="s">
        <v>142</v>
      </c>
      <c r="I1374" t="s">
        <v>143</v>
      </c>
      <c r="J1374">
        <v>1</v>
      </c>
      <c r="L1374" t="s">
        <v>62</v>
      </c>
      <c r="M1374" t="s">
        <v>76</v>
      </c>
      <c r="N1374">
        <v>10</v>
      </c>
      <c r="O1374">
        <v>150</v>
      </c>
      <c r="P1374" s="4">
        <v>1.5</v>
      </c>
      <c r="Q1374" s="42">
        <v>106.4817</v>
      </c>
      <c r="R1374">
        <f t="shared" si="122"/>
        <v>3.75</v>
      </c>
      <c r="S1374">
        <f t="shared" si="123"/>
        <v>399.306375</v>
      </c>
      <c r="T1374">
        <v>0</v>
      </c>
      <c r="U1374">
        <f t="shared" si="124"/>
        <v>399.306375</v>
      </c>
      <c r="V1374">
        <f t="shared" si="125"/>
        <v>399306.375</v>
      </c>
      <c r="W1374">
        <f t="shared" si="126"/>
        <v>33275.53125</v>
      </c>
      <c r="X1374" t="s">
        <v>50</v>
      </c>
      <c r="Y1374" t="s">
        <v>104</v>
      </c>
      <c r="Z1374">
        <v>3093</v>
      </c>
      <c r="AA1374">
        <v>3094</v>
      </c>
      <c r="AB1374" t="s">
        <v>40</v>
      </c>
      <c r="AC1374" t="s">
        <v>40</v>
      </c>
      <c r="AD1374" t="s">
        <v>40</v>
      </c>
      <c r="AE1374" t="s">
        <v>40</v>
      </c>
      <c r="AF1374">
        <v>101</v>
      </c>
      <c r="AH1374">
        <v>2022</v>
      </c>
      <c r="AI1374" t="s">
        <v>146</v>
      </c>
      <c r="AK1374">
        <v>108.33029999999999</v>
      </c>
    </row>
    <row r="1375" spans="1:37" x14ac:dyDescent="0.25">
      <c r="A1375" t="s">
        <v>59</v>
      </c>
      <c r="B1375" t="s">
        <v>37</v>
      </c>
      <c r="C1375" t="s">
        <v>38</v>
      </c>
      <c r="D1375" t="s">
        <v>39</v>
      </c>
      <c r="E1375" t="s">
        <v>60</v>
      </c>
      <c r="F1375" t="s">
        <v>52</v>
      </c>
      <c r="G1375" t="s">
        <v>92</v>
      </c>
      <c r="H1375" t="s">
        <v>142</v>
      </c>
      <c r="I1375" t="s">
        <v>143</v>
      </c>
      <c r="J1375">
        <v>0.25</v>
      </c>
      <c r="L1375" t="s">
        <v>62</v>
      </c>
      <c r="M1375" t="s">
        <v>76</v>
      </c>
      <c r="N1375">
        <v>10</v>
      </c>
      <c r="O1375">
        <v>150</v>
      </c>
      <c r="P1375" s="4">
        <v>10.199999999999999</v>
      </c>
      <c r="Q1375" s="42">
        <v>106.4817</v>
      </c>
      <c r="R1375">
        <f t="shared" si="122"/>
        <v>6.375</v>
      </c>
      <c r="S1375">
        <f t="shared" si="123"/>
        <v>678.82083750000004</v>
      </c>
      <c r="T1375">
        <v>0</v>
      </c>
      <c r="U1375">
        <f t="shared" si="124"/>
        <v>678.82083750000004</v>
      </c>
      <c r="V1375">
        <f t="shared" si="125"/>
        <v>678820.83750000002</v>
      </c>
      <c r="W1375">
        <f t="shared" si="126"/>
        <v>56568.403125000004</v>
      </c>
      <c r="X1375" t="s">
        <v>50</v>
      </c>
      <c r="Y1375" t="s">
        <v>93</v>
      </c>
      <c r="Z1375">
        <v>3093</v>
      </c>
      <c r="AA1375">
        <v>3094</v>
      </c>
      <c r="AB1375" t="s">
        <v>40</v>
      </c>
      <c r="AC1375" t="s">
        <v>40</v>
      </c>
      <c r="AD1375" t="s">
        <v>40</v>
      </c>
      <c r="AE1375" t="s">
        <v>40</v>
      </c>
      <c r="AF1375">
        <v>101</v>
      </c>
      <c r="AH1375">
        <v>2022</v>
      </c>
      <c r="AI1375" t="s">
        <v>147</v>
      </c>
      <c r="AK1375">
        <v>108.33029999999999</v>
      </c>
    </row>
    <row r="1376" spans="1:37" x14ac:dyDescent="0.25">
      <c r="A1376" t="s">
        <v>59</v>
      </c>
      <c r="B1376" t="s">
        <v>37</v>
      </c>
      <c r="C1376" t="s">
        <v>38</v>
      </c>
      <c r="D1376" t="s">
        <v>39</v>
      </c>
      <c r="E1376" t="s">
        <v>60</v>
      </c>
      <c r="F1376" t="s">
        <v>52</v>
      </c>
      <c r="G1376" t="s">
        <v>52</v>
      </c>
      <c r="H1376" t="s">
        <v>142</v>
      </c>
      <c r="I1376" t="s">
        <v>143</v>
      </c>
      <c r="J1376">
        <v>0.25</v>
      </c>
      <c r="L1376" t="s">
        <v>62</v>
      </c>
      <c r="M1376" t="s">
        <v>76</v>
      </c>
      <c r="N1376">
        <v>10</v>
      </c>
      <c r="O1376">
        <v>150</v>
      </c>
      <c r="P1376" s="4">
        <v>10.199999999999999</v>
      </c>
      <c r="Q1376" s="42">
        <v>106.4817</v>
      </c>
      <c r="R1376">
        <f t="shared" si="122"/>
        <v>6.375</v>
      </c>
      <c r="S1376">
        <f t="shared" si="123"/>
        <v>678.82083750000004</v>
      </c>
      <c r="T1376">
        <v>0</v>
      </c>
      <c r="U1376">
        <f t="shared" si="124"/>
        <v>678.82083750000004</v>
      </c>
      <c r="V1376">
        <f t="shared" si="125"/>
        <v>678820.83750000002</v>
      </c>
      <c r="W1376">
        <f t="shared" si="126"/>
        <v>56568.403125000004</v>
      </c>
      <c r="X1376" t="s">
        <v>50</v>
      </c>
      <c r="Y1376" t="s">
        <v>144</v>
      </c>
      <c r="Z1376">
        <v>3093</v>
      </c>
      <c r="AA1376">
        <v>3094</v>
      </c>
      <c r="AB1376" t="s">
        <v>40</v>
      </c>
      <c r="AC1376" t="s">
        <v>40</v>
      </c>
      <c r="AD1376" t="s">
        <v>40</v>
      </c>
      <c r="AE1376" t="s">
        <v>40</v>
      </c>
      <c r="AF1376">
        <v>101</v>
      </c>
      <c r="AH1376">
        <v>2022</v>
      </c>
      <c r="AI1376" t="s">
        <v>147</v>
      </c>
      <c r="AK1376">
        <v>108.33029999999999</v>
      </c>
    </row>
    <row r="1377" spans="1:37" x14ac:dyDescent="0.25">
      <c r="A1377" t="s">
        <v>59</v>
      </c>
      <c r="B1377" t="s">
        <v>37</v>
      </c>
      <c r="C1377" t="s">
        <v>38</v>
      </c>
      <c r="D1377" t="s">
        <v>39</v>
      </c>
      <c r="E1377" t="s">
        <v>60</v>
      </c>
      <c r="F1377" t="s">
        <v>52</v>
      </c>
      <c r="G1377" t="s">
        <v>98</v>
      </c>
      <c r="H1377" t="s">
        <v>142</v>
      </c>
      <c r="I1377" t="s">
        <v>143</v>
      </c>
      <c r="J1377">
        <v>0.25</v>
      </c>
      <c r="L1377" t="s">
        <v>62</v>
      </c>
      <c r="M1377" t="s">
        <v>76</v>
      </c>
      <c r="N1377">
        <v>10</v>
      </c>
      <c r="O1377">
        <v>150</v>
      </c>
      <c r="P1377" s="4">
        <v>10.199999999999999</v>
      </c>
      <c r="Q1377" s="42">
        <v>106.4817</v>
      </c>
      <c r="R1377">
        <f t="shared" si="122"/>
        <v>6.375</v>
      </c>
      <c r="S1377">
        <f t="shared" si="123"/>
        <v>678.82083750000004</v>
      </c>
      <c r="T1377">
        <v>0</v>
      </c>
      <c r="U1377">
        <f t="shared" si="124"/>
        <v>678.82083750000004</v>
      </c>
      <c r="V1377">
        <f t="shared" si="125"/>
        <v>678820.83750000002</v>
      </c>
      <c r="W1377">
        <f t="shared" si="126"/>
        <v>56568.403125000004</v>
      </c>
      <c r="X1377" t="s">
        <v>50</v>
      </c>
      <c r="Y1377" t="s">
        <v>99</v>
      </c>
      <c r="Z1377">
        <v>3093</v>
      </c>
      <c r="AA1377">
        <v>3094</v>
      </c>
      <c r="AB1377" t="s">
        <v>40</v>
      </c>
      <c r="AC1377" t="s">
        <v>40</v>
      </c>
      <c r="AD1377" t="s">
        <v>40</v>
      </c>
      <c r="AE1377" t="s">
        <v>40</v>
      </c>
      <c r="AF1377">
        <v>101</v>
      </c>
      <c r="AH1377">
        <v>2022</v>
      </c>
      <c r="AI1377" t="s">
        <v>147</v>
      </c>
      <c r="AK1377">
        <v>108.33029999999999</v>
      </c>
    </row>
    <row r="1378" spans="1:37" x14ac:dyDescent="0.25">
      <c r="A1378" t="s">
        <v>59</v>
      </c>
      <c r="B1378" t="s">
        <v>37</v>
      </c>
      <c r="C1378" t="s">
        <v>38</v>
      </c>
      <c r="D1378" t="s">
        <v>39</v>
      </c>
      <c r="E1378" t="s">
        <v>60</v>
      </c>
      <c r="F1378" t="s">
        <v>52</v>
      </c>
      <c r="G1378" t="s">
        <v>61</v>
      </c>
      <c r="H1378" t="s">
        <v>142</v>
      </c>
      <c r="I1378" t="s">
        <v>143</v>
      </c>
      <c r="J1378">
        <v>0.25</v>
      </c>
      <c r="L1378" t="s">
        <v>62</v>
      </c>
      <c r="M1378" t="s">
        <v>76</v>
      </c>
      <c r="N1378">
        <v>10</v>
      </c>
      <c r="O1378">
        <v>150</v>
      </c>
      <c r="P1378" s="4">
        <v>10.199999999999999</v>
      </c>
      <c r="Q1378" s="42">
        <v>106.4817</v>
      </c>
      <c r="R1378">
        <f t="shared" si="122"/>
        <v>6.375</v>
      </c>
      <c r="S1378">
        <f t="shared" si="123"/>
        <v>678.82083750000004</v>
      </c>
      <c r="T1378">
        <v>0</v>
      </c>
      <c r="U1378">
        <f t="shared" si="124"/>
        <v>678.82083750000004</v>
      </c>
      <c r="V1378">
        <f t="shared" si="125"/>
        <v>678820.83750000002</v>
      </c>
      <c r="W1378">
        <f t="shared" si="126"/>
        <v>56568.403125000004</v>
      </c>
      <c r="X1378" t="s">
        <v>50</v>
      </c>
      <c r="Y1378" t="s">
        <v>64</v>
      </c>
      <c r="Z1378">
        <v>3093</v>
      </c>
      <c r="AA1378">
        <v>3094</v>
      </c>
      <c r="AB1378" t="s">
        <v>40</v>
      </c>
      <c r="AC1378" t="s">
        <v>40</v>
      </c>
      <c r="AD1378" t="s">
        <v>40</v>
      </c>
      <c r="AE1378" t="s">
        <v>40</v>
      </c>
      <c r="AF1378">
        <v>101</v>
      </c>
      <c r="AH1378">
        <v>2022</v>
      </c>
      <c r="AI1378" t="s">
        <v>147</v>
      </c>
      <c r="AK1378">
        <v>108.33029999999999</v>
      </c>
    </row>
    <row r="1379" spans="1:37" x14ac:dyDescent="0.25">
      <c r="A1379" t="s">
        <v>59</v>
      </c>
      <c r="B1379" t="s">
        <v>37</v>
      </c>
      <c r="C1379" t="s">
        <v>38</v>
      </c>
      <c r="D1379" t="s">
        <v>39</v>
      </c>
      <c r="E1379" t="s">
        <v>60</v>
      </c>
      <c r="F1379" t="s">
        <v>52</v>
      </c>
      <c r="G1379" t="s">
        <v>61</v>
      </c>
      <c r="H1379" t="s">
        <v>142</v>
      </c>
      <c r="I1379" t="s">
        <v>143</v>
      </c>
      <c r="J1379">
        <v>0.33329999999999999</v>
      </c>
      <c r="L1379" t="s">
        <v>62</v>
      </c>
      <c r="M1379" t="s">
        <v>76</v>
      </c>
      <c r="N1379">
        <v>10</v>
      </c>
      <c r="O1379">
        <v>150</v>
      </c>
      <c r="P1379" s="4">
        <v>7.95</v>
      </c>
      <c r="Q1379" s="42">
        <v>106.4817</v>
      </c>
      <c r="R1379">
        <f t="shared" si="122"/>
        <v>6.6243374999999993</v>
      </c>
      <c r="S1379">
        <f t="shared" si="123"/>
        <v>705.37071837374992</v>
      </c>
      <c r="T1379">
        <v>0</v>
      </c>
      <c r="U1379">
        <f t="shared" si="124"/>
        <v>705.37071837374992</v>
      </c>
      <c r="V1379">
        <f t="shared" si="125"/>
        <v>705370.71837374987</v>
      </c>
      <c r="W1379">
        <f t="shared" si="126"/>
        <v>58780.893197812489</v>
      </c>
      <c r="X1379" t="s">
        <v>50</v>
      </c>
      <c r="Y1379" t="s">
        <v>64</v>
      </c>
      <c r="Z1379">
        <v>3093</v>
      </c>
      <c r="AA1379">
        <v>3094</v>
      </c>
      <c r="AB1379" t="s">
        <v>40</v>
      </c>
      <c r="AC1379" t="s">
        <v>40</v>
      </c>
      <c r="AD1379" t="s">
        <v>40</v>
      </c>
      <c r="AE1379" t="s">
        <v>40</v>
      </c>
      <c r="AF1379">
        <v>101</v>
      </c>
      <c r="AH1379">
        <v>2022</v>
      </c>
      <c r="AI1379" t="s">
        <v>148</v>
      </c>
      <c r="AK1379">
        <v>108.33029999999999</v>
      </c>
    </row>
    <row r="1380" spans="1:37" x14ac:dyDescent="0.25">
      <c r="A1380" t="s">
        <v>59</v>
      </c>
      <c r="B1380" t="s">
        <v>37</v>
      </c>
      <c r="C1380" t="s">
        <v>38</v>
      </c>
      <c r="D1380" t="s">
        <v>39</v>
      </c>
      <c r="E1380" t="s">
        <v>60</v>
      </c>
      <c r="F1380" t="s">
        <v>52</v>
      </c>
      <c r="G1380" t="s">
        <v>98</v>
      </c>
      <c r="H1380" t="s">
        <v>142</v>
      </c>
      <c r="I1380" t="s">
        <v>143</v>
      </c>
      <c r="J1380">
        <v>0.33329999999999999</v>
      </c>
      <c r="L1380" t="s">
        <v>62</v>
      </c>
      <c r="M1380" t="s">
        <v>76</v>
      </c>
      <c r="N1380">
        <v>10</v>
      </c>
      <c r="O1380">
        <v>150</v>
      </c>
      <c r="P1380" s="4">
        <v>7.95</v>
      </c>
      <c r="Q1380" s="42">
        <v>106.4817</v>
      </c>
      <c r="R1380">
        <f t="shared" si="122"/>
        <v>6.6243374999999993</v>
      </c>
      <c r="S1380">
        <f t="shared" si="123"/>
        <v>705.37071837374992</v>
      </c>
      <c r="T1380">
        <v>0</v>
      </c>
      <c r="U1380">
        <f t="shared" si="124"/>
        <v>705.37071837374992</v>
      </c>
      <c r="V1380">
        <f t="shared" si="125"/>
        <v>705370.71837374987</v>
      </c>
      <c r="W1380">
        <f t="shared" si="126"/>
        <v>58780.893197812489</v>
      </c>
      <c r="X1380" t="s">
        <v>50</v>
      </c>
      <c r="Y1380" t="s">
        <v>99</v>
      </c>
      <c r="Z1380">
        <v>3093</v>
      </c>
      <c r="AA1380">
        <v>3094</v>
      </c>
      <c r="AB1380" t="s">
        <v>40</v>
      </c>
      <c r="AC1380" t="s">
        <v>40</v>
      </c>
      <c r="AD1380" t="s">
        <v>40</v>
      </c>
      <c r="AE1380" t="s">
        <v>40</v>
      </c>
      <c r="AF1380">
        <v>101</v>
      </c>
      <c r="AH1380">
        <v>2022</v>
      </c>
      <c r="AI1380" t="s">
        <v>148</v>
      </c>
      <c r="AK1380">
        <v>108.33029999999999</v>
      </c>
    </row>
    <row r="1381" spans="1:37" x14ac:dyDescent="0.25">
      <c r="A1381" t="s">
        <v>59</v>
      </c>
      <c r="B1381" t="s">
        <v>37</v>
      </c>
      <c r="C1381" t="s">
        <v>38</v>
      </c>
      <c r="D1381" t="s">
        <v>39</v>
      </c>
      <c r="E1381" t="s">
        <v>60</v>
      </c>
      <c r="F1381" t="s">
        <v>52</v>
      </c>
      <c r="G1381" t="s">
        <v>52</v>
      </c>
      <c r="H1381" t="s">
        <v>142</v>
      </c>
      <c r="I1381" t="s">
        <v>143</v>
      </c>
      <c r="J1381">
        <v>0.33329999999999999</v>
      </c>
      <c r="L1381" t="s">
        <v>62</v>
      </c>
      <c r="M1381" t="s">
        <v>76</v>
      </c>
      <c r="N1381">
        <v>10</v>
      </c>
      <c r="O1381">
        <v>150</v>
      </c>
      <c r="P1381" s="4">
        <v>7.95</v>
      </c>
      <c r="Q1381" s="42">
        <v>106.4817</v>
      </c>
      <c r="R1381">
        <f t="shared" si="122"/>
        <v>6.6243374999999993</v>
      </c>
      <c r="S1381">
        <f t="shared" si="123"/>
        <v>705.37071837374992</v>
      </c>
      <c r="T1381">
        <v>0</v>
      </c>
      <c r="U1381">
        <f t="shared" si="124"/>
        <v>705.37071837374992</v>
      </c>
      <c r="V1381">
        <f t="shared" si="125"/>
        <v>705370.71837374987</v>
      </c>
      <c r="W1381">
        <f t="shared" si="126"/>
        <v>58780.893197812489</v>
      </c>
      <c r="X1381" t="s">
        <v>50</v>
      </c>
      <c r="Y1381" t="s">
        <v>144</v>
      </c>
      <c r="Z1381">
        <v>3093</v>
      </c>
      <c r="AA1381">
        <v>3094</v>
      </c>
      <c r="AB1381" t="s">
        <v>40</v>
      </c>
      <c r="AC1381" t="s">
        <v>40</v>
      </c>
      <c r="AD1381" t="s">
        <v>40</v>
      </c>
      <c r="AE1381" t="s">
        <v>40</v>
      </c>
      <c r="AF1381">
        <v>101</v>
      </c>
      <c r="AH1381">
        <v>2022</v>
      </c>
      <c r="AI1381" t="s">
        <v>148</v>
      </c>
      <c r="AK1381">
        <v>108.33029999999999</v>
      </c>
    </row>
    <row r="1382" spans="1:37" x14ac:dyDescent="0.25">
      <c r="A1382" t="s">
        <v>59</v>
      </c>
      <c r="B1382" t="s">
        <v>37</v>
      </c>
      <c r="C1382" t="s">
        <v>38</v>
      </c>
      <c r="D1382" t="s">
        <v>39</v>
      </c>
      <c r="E1382" t="s">
        <v>60</v>
      </c>
      <c r="F1382" t="s">
        <v>52</v>
      </c>
      <c r="G1382" t="s">
        <v>61</v>
      </c>
      <c r="H1382" t="s">
        <v>142</v>
      </c>
      <c r="I1382" t="s">
        <v>143</v>
      </c>
      <c r="J1382">
        <v>1</v>
      </c>
      <c r="L1382" t="s">
        <v>62</v>
      </c>
      <c r="M1382" t="s">
        <v>76</v>
      </c>
      <c r="N1382">
        <v>10</v>
      </c>
      <c r="O1382">
        <v>150</v>
      </c>
      <c r="P1382" s="4">
        <v>0.6</v>
      </c>
      <c r="Q1382" s="42">
        <v>106.4817</v>
      </c>
      <c r="R1382">
        <f t="shared" si="122"/>
        <v>1.5</v>
      </c>
      <c r="S1382">
        <f t="shared" si="123"/>
        <v>159.72255000000001</v>
      </c>
      <c r="T1382">
        <v>0</v>
      </c>
      <c r="U1382">
        <f t="shared" si="124"/>
        <v>159.72255000000001</v>
      </c>
      <c r="V1382">
        <f t="shared" si="125"/>
        <v>159722.55000000002</v>
      </c>
      <c r="W1382">
        <f t="shared" si="126"/>
        <v>13310.212500000001</v>
      </c>
      <c r="X1382" t="s">
        <v>50</v>
      </c>
      <c r="Y1382" t="s">
        <v>64</v>
      </c>
      <c r="Z1382">
        <v>3093</v>
      </c>
      <c r="AA1382">
        <v>3094</v>
      </c>
      <c r="AB1382" t="s">
        <v>40</v>
      </c>
      <c r="AC1382" t="s">
        <v>40</v>
      </c>
      <c r="AD1382" t="s">
        <v>40</v>
      </c>
      <c r="AE1382" t="s">
        <v>40</v>
      </c>
      <c r="AF1382">
        <v>101</v>
      </c>
      <c r="AH1382">
        <v>2022</v>
      </c>
      <c r="AI1382" t="s">
        <v>65</v>
      </c>
      <c r="AK1382">
        <v>108.33029999999999</v>
      </c>
    </row>
    <row r="1383" spans="1:37" x14ac:dyDescent="0.25">
      <c r="A1383" t="s">
        <v>59</v>
      </c>
      <c r="B1383" t="s">
        <v>37</v>
      </c>
      <c r="C1383" t="s">
        <v>38</v>
      </c>
      <c r="D1383" t="s">
        <v>39</v>
      </c>
      <c r="E1383" t="s">
        <v>60</v>
      </c>
      <c r="F1383" t="s">
        <v>52</v>
      </c>
      <c r="G1383" t="s">
        <v>82</v>
      </c>
      <c r="H1383" t="s">
        <v>142</v>
      </c>
      <c r="I1383" t="s">
        <v>143</v>
      </c>
      <c r="J1383">
        <v>1</v>
      </c>
      <c r="L1383" t="s">
        <v>62</v>
      </c>
      <c r="M1383" t="s">
        <v>76</v>
      </c>
      <c r="N1383">
        <v>10</v>
      </c>
      <c r="O1383">
        <v>150</v>
      </c>
      <c r="P1383" s="4">
        <v>1.05</v>
      </c>
      <c r="Q1383" s="42">
        <v>106.4817</v>
      </c>
      <c r="R1383">
        <f t="shared" si="122"/>
        <v>2.625</v>
      </c>
      <c r="S1383">
        <f t="shared" si="123"/>
        <v>279.51446250000004</v>
      </c>
      <c r="U1383">
        <f t="shared" si="124"/>
        <v>279.51446250000004</v>
      </c>
      <c r="V1383">
        <f t="shared" si="125"/>
        <v>279514.46250000002</v>
      </c>
      <c r="W1383">
        <f t="shared" si="126"/>
        <v>23292.871875000001</v>
      </c>
      <c r="X1383" t="s">
        <v>50</v>
      </c>
      <c r="Y1383" t="s">
        <v>83</v>
      </c>
      <c r="Z1383">
        <v>3093</v>
      </c>
      <c r="AA1383">
        <v>3094</v>
      </c>
      <c r="AF1383">
        <v>101</v>
      </c>
      <c r="AH1383">
        <v>2022</v>
      </c>
      <c r="AI1383" t="s">
        <v>149</v>
      </c>
    </row>
    <row r="1384" spans="1:37" x14ac:dyDescent="0.25">
      <c r="A1384" t="s">
        <v>59</v>
      </c>
      <c r="B1384" t="s">
        <v>37</v>
      </c>
      <c r="C1384" t="s">
        <v>38</v>
      </c>
      <c r="D1384" t="s">
        <v>39</v>
      </c>
      <c r="E1384" t="s">
        <v>60</v>
      </c>
      <c r="F1384" t="s">
        <v>41</v>
      </c>
      <c r="G1384" t="s">
        <v>41</v>
      </c>
      <c r="H1384" t="s">
        <v>123</v>
      </c>
      <c r="I1384" t="s">
        <v>40</v>
      </c>
      <c r="J1384">
        <v>1</v>
      </c>
      <c r="L1384" t="s">
        <v>124</v>
      </c>
      <c r="M1384" t="s">
        <v>76</v>
      </c>
      <c r="N1384">
        <v>10</v>
      </c>
      <c r="O1384">
        <v>150</v>
      </c>
      <c r="P1384" s="4">
        <v>7.5</v>
      </c>
      <c r="Q1384" s="42">
        <v>93.703500000000005</v>
      </c>
      <c r="R1384">
        <f t="shared" si="122"/>
        <v>18.75</v>
      </c>
      <c r="S1384">
        <f t="shared" si="123"/>
        <v>1756.9406250000002</v>
      </c>
      <c r="T1384">
        <v>0</v>
      </c>
      <c r="U1384">
        <f t="shared" si="124"/>
        <v>1756.9406250000002</v>
      </c>
      <c r="V1384">
        <f t="shared" si="125"/>
        <v>1756940.6250000002</v>
      </c>
      <c r="W1384">
        <f t="shared" si="126"/>
        <v>146411.71875000003</v>
      </c>
      <c r="X1384" t="s">
        <v>50</v>
      </c>
      <c r="Y1384" t="s">
        <v>125</v>
      </c>
      <c r="Z1384">
        <v>3093</v>
      </c>
      <c r="AA1384">
        <v>3094</v>
      </c>
      <c r="AB1384" t="s">
        <v>40</v>
      </c>
      <c r="AC1384" t="s">
        <v>40</v>
      </c>
      <c r="AD1384" t="s">
        <v>40</v>
      </c>
      <c r="AE1384" t="s">
        <v>40</v>
      </c>
      <c r="AF1384">
        <v>101</v>
      </c>
      <c r="AH1384">
        <v>2022</v>
      </c>
      <c r="AI1384" t="s">
        <v>126</v>
      </c>
      <c r="AK1384">
        <v>95.330650000000006</v>
      </c>
    </row>
    <row r="1385" spans="1:37" x14ac:dyDescent="0.25">
      <c r="A1385" t="s">
        <v>59</v>
      </c>
      <c r="B1385" t="s">
        <v>37</v>
      </c>
      <c r="C1385" t="s">
        <v>38</v>
      </c>
      <c r="D1385" t="s">
        <v>39</v>
      </c>
      <c r="E1385" t="s">
        <v>60</v>
      </c>
      <c r="F1385" t="s">
        <v>51</v>
      </c>
      <c r="G1385" t="s">
        <v>61</v>
      </c>
      <c r="H1385" t="s">
        <v>150</v>
      </c>
      <c r="I1385" t="s">
        <v>151</v>
      </c>
      <c r="J1385">
        <v>1</v>
      </c>
      <c r="L1385" t="s">
        <v>62</v>
      </c>
      <c r="M1385" t="s">
        <v>63</v>
      </c>
      <c r="N1385">
        <v>11</v>
      </c>
      <c r="O1385">
        <v>143</v>
      </c>
      <c r="P1385" s="4">
        <v>0.3</v>
      </c>
      <c r="Q1385" s="42">
        <v>106.4817</v>
      </c>
      <c r="R1385">
        <f t="shared" si="122"/>
        <v>0.71499999999999997</v>
      </c>
      <c r="S1385">
        <f t="shared" si="123"/>
        <v>76.134415500000003</v>
      </c>
      <c r="U1385">
        <f t="shared" si="124"/>
        <v>76.134415500000003</v>
      </c>
      <c r="V1385">
        <f t="shared" si="125"/>
        <v>76134.415500000003</v>
      </c>
      <c r="W1385">
        <f t="shared" si="126"/>
        <v>6344.5346250000002</v>
      </c>
      <c r="X1385" t="s">
        <v>50</v>
      </c>
      <c r="Y1385" t="s">
        <v>64</v>
      </c>
      <c r="Z1385">
        <v>3093</v>
      </c>
      <c r="AA1385">
        <v>3094</v>
      </c>
      <c r="AF1385">
        <v>101</v>
      </c>
      <c r="AH1385">
        <v>2022</v>
      </c>
      <c r="AI1385" t="s">
        <v>65</v>
      </c>
      <c r="AK1385">
        <v>137.57971014399999</v>
      </c>
    </row>
    <row r="1386" spans="1:37" x14ac:dyDescent="0.25">
      <c r="A1386" t="s">
        <v>59</v>
      </c>
      <c r="B1386" t="s">
        <v>37</v>
      </c>
      <c r="C1386" t="s">
        <v>38</v>
      </c>
      <c r="D1386" t="s">
        <v>39</v>
      </c>
      <c r="E1386" t="s">
        <v>60</v>
      </c>
      <c r="F1386" t="s">
        <v>51</v>
      </c>
      <c r="G1386" t="s">
        <v>51</v>
      </c>
      <c r="H1386" t="s">
        <v>150</v>
      </c>
      <c r="I1386" t="s">
        <v>151</v>
      </c>
      <c r="J1386">
        <v>1</v>
      </c>
      <c r="L1386" t="s">
        <v>62</v>
      </c>
      <c r="M1386" t="s">
        <v>63</v>
      </c>
      <c r="N1386">
        <v>11</v>
      </c>
      <c r="O1386">
        <v>143</v>
      </c>
      <c r="P1386" s="4">
        <v>2.7</v>
      </c>
      <c r="Q1386" s="42">
        <v>138.4273</v>
      </c>
      <c r="R1386">
        <f t="shared" si="122"/>
        <v>6.4350000000000005</v>
      </c>
      <c r="S1386">
        <f t="shared" si="123"/>
        <v>890.77967550000005</v>
      </c>
      <c r="T1386">
        <v>0</v>
      </c>
      <c r="U1386">
        <f t="shared" si="124"/>
        <v>890.77967550000005</v>
      </c>
      <c r="V1386">
        <f t="shared" si="125"/>
        <v>890779.67550000001</v>
      </c>
      <c r="W1386">
        <f t="shared" si="126"/>
        <v>74231.639624999996</v>
      </c>
      <c r="X1386" t="s">
        <v>50</v>
      </c>
      <c r="Y1386" t="s">
        <v>66</v>
      </c>
      <c r="Z1386">
        <v>3093</v>
      </c>
      <c r="AA1386">
        <v>3094</v>
      </c>
      <c r="AB1386" t="s">
        <v>40</v>
      </c>
      <c r="AC1386" t="s">
        <v>40</v>
      </c>
      <c r="AD1386" t="s">
        <v>40</v>
      </c>
      <c r="AE1386" t="s">
        <v>40</v>
      </c>
      <c r="AF1386">
        <v>101</v>
      </c>
      <c r="AH1386">
        <v>2022</v>
      </c>
      <c r="AK1386">
        <v>137.57971014399999</v>
      </c>
    </row>
    <row r="1387" spans="1:37" x14ac:dyDescent="0.25">
      <c r="A1387" t="s">
        <v>59</v>
      </c>
      <c r="B1387" t="s">
        <v>37</v>
      </c>
      <c r="C1387" t="s">
        <v>38</v>
      </c>
      <c r="D1387" t="s">
        <v>39</v>
      </c>
      <c r="E1387" t="s">
        <v>60</v>
      </c>
      <c r="F1387" t="s">
        <v>152</v>
      </c>
      <c r="G1387" t="s">
        <v>152</v>
      </c>
      <c r="H1387" t="s">
        <v>153</v>
      </c>
      <c r="I1387" t="s">
        <v>154</v>
      </c>
      <c r="J1387">
        <v>1</v>
      </c>
      <c r="L1387" t="s">
        <v>62</v>
      </c>
      <c r="M1387" t="s">
        <v>63</v>
      </c>
      <c r="N1387">
        <v>11</v>
      </c>
      <c r="O1387">
        <v>143</v>
      </c>
      <c r="P1387" s="4">
        <v>4.8</v>
      </c>
      <c r="Q1387" s="42">
        <v>106.4817</v>
      </c>
      <c r="R1387">
        <f t="shared" si="122"/>
        <v>11.44</v>
      </c>
      <c r="S1387">
        <f t="shared" si="123"/>
        <v>1218.150648</v>
      </c>
      <c r="T1387">
        <v>0</v>
      </c>
      <c r="U1387">
        <f t="shared" si="124"/>
        <v>1218.150648</v>
      </c>
      <c r="V1387">
        <f t="shared" si="125"/>
        <v>1218150.648</v>
      </c>
      <c r="W1387">
        <f t="shared" si="126"/>
        <v>101512.554</v>
      </c>
      <c r="X1387" t="s">
        <v>50</v>
      </c>
      <c r="Y1387" t="s">
        <v>155</v>
      </c>
      <c r="Z1387">
        <v>3093</v>
      </c>
      <c r="AA1387">
        <v>3094</v>
      </c>
      <c r="AB1387" t="s">
        <v>40</v>
      </c>
      <c r="AC1387" t="s">
        <v>40</v>
      </c>
      <c r="AD1387" t="s">
        <v>40</v>
      </c>
      <c r="AE1387" t="s">
        <v>40</v>
      </c>
      <c r="AF1387">
        <v>101</v>
      </c>
      <c r="AH1387">
        <v>2022</v>
      </c>
      <c r="AK1387">
        <v>108.33029999999999</v>
      </c>
    </row>
    <row r="1388" spans="1:37" x14ac:dyDescent="0.25">
      <c r="A1388" t="s">
        <v>59</v>
      </c>
      <c r="B1388" t="s">
        <v>37</v>
      </c>
      <c r="C1388" t="s">
        <v>38</v>
      </c>
      <c r="D1388" t="s">
        <v>39</v>
      </c>
      <c r="E1388" t="s">
        <v>60</v>
      </c>
      <c r="F1388" t="s">
        <v>152</v>
      </c>
      <c r="G1388" t="s">
        <v>156</v>
      </c>
      <c r="H1388" t="s">
        <v>153</v>
      </c>
      <c r="I1388" t="s">
        <v>154</v>
      </c>
      <c r="J1388">
        <v>1</v>
      </c>
      <c r="L1388" t="s">
        <v>62</v>
      </c>
      <c r="M1388" t="s">
        <v>63</v>
      </c>
      <c r="N1388">
        <v>11</v>
      </c>
      <c r="O1388">
        <v>143</v>
      </c>
      <c r="P1388" s="4">
        <v>2.7</v>
      </c>
      <c r="Q1388" s="42">
        <v>106.4817</v>
      </c>
      <c r="R1388">
        <f t="shared" si="122"/>
        <v>6.4350000000000005</v>
      </c>
      <c r="S1388">
        <f t="shared" si="123"/>
        <v>685.20973950000007</v>
      </c>
      <c r="T1388">
        <v>0</v>
      </c>
      <c r="U1388">
        <f t="shared" si="124"/>
        <v>685.20973950000007</v>
      </c>
      <c r="V1388">
        <f t="shared" si="125"/>
        <v>685209.73950000003</v>
      </c>
      <c r="W1388">
        <f t="shared" si="126"/>
        <v>57100.811625000002</v>
      </c>
      <c r="X1388" t="s">
        <v>50</v>
      </c>
      <c r="Y1388" t="s">
        <v>157</v>
      </c>
      <c r="Z1388">
        <v>3093</v>
      </c>
      <c r="AA1388">
        <v>3094</v>
      </c>
      <c r="AB1388" t="s">
        <v>40</v>
      </c>
      <c r="AC1388" t="s">
        <v>40</v>
      </c>
      <c r="AD1388" t="s">
        <v>40</v>
      </c>
      <c r="AE1388" t="s">
        <v>40</v>
      </c>
      <c r="AF1388">
        <v>101</v>
      </c>
      <c r="AH1388">
        <v>2022</v>
      </c>
      <c r="AK1388">
        <v>108.33029999999999</v>
      </c>
    </row>
    <row r="1389" spans="1:37" x14ac:dyDescent="0.25">
      <c r="A1389" t="s">
        <v>59</v>
      </c>
      <c r="B1389" t="s">
        <v>37</v>
      </c>
      <c r="C1389" t="s">
        <v>38</v>
      </c>
      <c r="D1389" t="s">
        <v>39</v>
      </c>
      <c r="E1389" t="s">
        <v>60</v>
      </c>
      <c r="F1389" t="s">
        <v>152</v>
      </c>
      <c r="G1389" t="s">
        <v>51</v>
      </c>
      <c r="H1389" t="s">
        <v>153</v>
      </c>
      <c r="I1389" t="s">
        <v>154</v>
      </c>
      <c r="J1389">
        <v>1</v>
      </c>
      <c r="L1389" t="s">
        <v>62</v>
      </c>
      <c r="M1389" t="s">
        <v>63</v>
      </c>
      <c r="N1389">
        <v>11</v>
      </c>
      <c r="O1389">
        <v>143</v>
      </c>
      <c r="P1389" s="4">
        <v>3</v>
      </c>
      <c r="Q1389" s="42">
        <v>106.4817</v>
      </c>
      <c r="R1389">
        <f t="shared" si="122"/>
        <v>7.15</v>
      </c>
      <c r="S1389">
        <f t="shared" si="123"/>
        <v>761.34415500000011</v>
      </c>
      <c r="T1389">
        <v>0</v>
      </c>
      <c r="U1389">
        <f t="shared" si="124"/>
        <v>761.34415500000011</v>
      </c>
      <c r="V1389">
        <f t="shared" si="125"/>
        <v>761344.15500000014</v>
      </c>
      <c r="W1389">
        <f t="shared" si="126"/>
        <v>63445.34625000001</v>
      </c>
      <c r="X1389" t="s">
        <v>50</v>
      </c>
      <c r="Y1389" t="s">
        <v>66</v>
      </c>
      <c r="Z1389">
        <v>3093</v>
      </c>
      <c r="AA1389">
        <v>3094</v>
      </c>
      <c r="AB1389" t="s">
        <v>40</v>
      </c>
      <c r="AC1389" t="s">
        <v>40</v>
      </c>
      <c r="AD1389" t="s">
        <v>40</v>
      </c>
      <c r="AE1389" t="s">
        <v>40</v>
      </c>
      <c r="AF1389">
        <v>101</v>
      </c>
      <c r="AH1389">
        <v>2022</v>
      </c>
      <c r="AI1389" t="s">
        <v>73</v>
      </c>
      <c r="AK1389">
        <v>108.33029999999999</v>
      </c>
    </row>
    <row r="1390" spans="1:37" x14ac:dyDescent="0.25">
      <c r="A1390" t="s">
        <v>59</v>
      </c>
      <c r="B1390" t="s">
        <v>37</v>
      </c>
      <c r="C1390" t="s">
        <v>38</v>
      </c>
      <c r="D1390" t="s">
        <v>39</v>
      </c>
      <c r="E1390" t="s">
        <v>60</v>
      </c>
      <c r="F1390" t="s">
        <v>152</v>
      </c>
      <c r="G1390" t="s">
        <v>61</v>
      </c>
      <c r="H1390" t="s">
        <v>153</v>
      </c>
      <c r="I1390" t="s">
        <v>154</v>
      </c>
      <c r="J1390">
        <v>1</v>
      </c>
      <c r="L1390" t="s">
        <v>62</v>
      </c>
      <c r="M1390" t="s">
        <v>63</v>
      </c>
      <c r="N1390">
        <v>11</v>
      </c>
      <c r="O1390">
        <v>143</v>
      </c>
      <c r="P1390" s="4">
        <v>1.5</v>
      </c>
      <c r="Q1390" s="42">
        <v>106.4817</v>
      </c>
      <c r="R1390">
        <f t="shared" si="122"/>
        <v>3.5750000000000002</v>
      </c>
      <c r="S1390">
        <f t="shared" si="123"/>
        <v>380.67207750000006</v>
      </c>
      <c r="T1390">
        <v>0</v>
      </c>
      <c r="U1390">
        <f t="shared" si="124"/>
        <v>380.67207750000006</v>
      </c>
      <c r="V1390">
        <f t="shared" si="125"/>
        <v>380672.07750000007</v>
      </c>
      <c r="W1390">
        <f t="shared" si="126"/>
        <v>31722.673125000005</v>
      </c>
      <c r="X1390" t="s">
        <v>50</v>
      </c>
      <c r="Y1390" t="s">
        <v>64</v>
      </c>
      <c r="Z1390">
        <v>3093</v>
      </c>
      <c r="AA1390">
        <v>3094</v>
      </c>
      <c r="AB1390" t="s">
        <v>40</v>
      </c>
      <c r="AC1390" t="s">
        <v>40</v>
      </c>
      <c r="AD1390" t="s">
        <v>40</v>
      </c>
      <c r="AE1390" t="s">
        <v>40</v>
      </c>
      <c r="AF1390">
        <v>101</v>
      </c>
      <c r="AH1390">
        <v>2022</v>
      </c>
      <c r="AI1390" t="s">
        <v>65</v>
      </c>
      <c r="AK1390">
        <v>108.33029999999999</v>
      </c>
    </row>
    <row r="1391" spans="1:37" x14ac:dyDescent="0.25">
      <c r="A1391" t="s">
        <v>59</v>
      </c>
      <c r="B1391" t="s">
        <v>37</v>
      </c>
      <c r="C1391" t="s">
        <v>38</v>
      </c>
      <c r="D1391" t="s">
        <v>39</v>
      </c>
      <c r="E1391" t="s">
        <v>60</v>
      </c>
      <c r="F1391" t="s">
        <v>41</v>
      </c>
      <c r="G1391" t="s">
        <v>41</v>
      </c>
      <c r="H1391" t="s">
        <v>123</v>
      </c>
      <c r="I1391" t="s">
        <v>40</v>
      </c>
      <c r="J1391">
        <v>1</v>
      </c>
      <c r="L1391" t="s">
        <v>124</v>
      </c>
      <c r="M1391" t="s">
        <v>63</v>
      </c>
      <c r="N1391">
        <v>11</v>
      </c>
      <c r="O1391">
        <v>143</v>
      </c>
      <c r="P1391" s="4">
        <v>15</v>
      </c>
      <c r="Q1391" s="42">
        <v>93.703500000000005</v>
      </c>
      <c r="R1391">
        <f t="shared" si="122"/>
        <v>35.75</v>
      </c>
      <c r="S1391">
        <f t="shared" si="123"/>
        <v>3349.9001250000001</v>
      </c>
      <c r="T1391">
        <v>0</v>
      </c>
      <c r="U1391">
        <f t="shared" si="124"/>
        <v>3349.9001250000001</v>
      </c>
      <c r="V1391">
        <f t="shared" si="125"/>
        <v>3349900.125</v>
      </c>
      <c r="W1391">
        <f t="shared" si="126"/>
        <v>279158.34375</v>
      </c>
      <c r="X1391" t="s">
        <v>50</v>
      </c>
      <c r="Y1391" t="s">
        <v>125</v>
      </c>
      <c r="Z1391">
        <v>3093</v>
      </c>
      <c r="AA1391">
        <v>3094</v>
      </c>
      <c r="AB1391" t="s">
        <v>40</v>
      </c>
      <c r="AC1391" t="s">
        <v>40</v>
      </c>
      <c r="AD1391" t="s">
        <v>40</v>
      </c>
      <c r="AE1391" t="s">
        <v>40</v>
      </c>
      <c r="AF1391">
        <v>101</v>
      </c>
      <c r="AH1391">
        <v>2022</v>
      </c>
      <c r="AI1391" t="s">
        <v>126</v>
      </c>
      <c r="AK1391">
        <v>95.330650000000006</v>
      </c>
    </row>
    <row r="1392" spans="1:37" x14ac:dyDescent="0.25">
      <c r="A1392" t="s">
        <v>59</v>
      </c>
      <c r="B1392" t="s">
        <v>37</v>
      </c>
      <c r="C1392" t="s">
        <v>38</v>
      </c>
      <c r="D1392" t="s">
        <v>39</v>
      </c>
      <c r="E1392" t="s">
        <v>60</v>
      </c>
      <c r="F1392" t="s">
        <v>51</v>
      </c>
      <c r="G1392" t="s">
        <v>61</v>
      </c>
      <c r="H1392" t="s">
        <v>150</v>
      </c>
      <c r="I1392" t="s">
        <v>151</v>
      </c>
      <c r="J1392">
        <v>1</v>
      </c>
      <c r="L1392" t="s">
        <v>62</v>
      </c>
      <c r="M1392" t="s">
        <v>76</v>
      </c>
      <c r="N1392">
        <v>11</v>
      </c>
      <c r="O1392">
        <v>131</v>
      </c>
      <c r="P1392" s="4">
        <v>0.3</v>
      </c>
      <c r="Q1392" s="42">
        <v>106.4817</v>
      </c>
      <c r="R1392">
        <f t="shared" si="122"/>
        <v>0.65499999999999992</v>
      </c>
      <c r="S1392">
        <f t="shared" si="123"/>
        <v>69.745513499999987</v>
      </c>
      <c r="U1392">
        <f t="shared" si="124"/>
        <v>69.745513499999987</v>
      </c>
      <c r="V1392">
        <f t="shared" si="125"/>
        <v>69745.513499999986</v>
      </c>
      <c r="W1392">
        <f t="shared" si="126"/>
        <v>5812.1261249999989</v>
      </c>
      <c r="X1392" t="s">
        <v>50</v>
      </c>
      <c r="Y1392" t="s">
        <v>64</v>
      </c>
      <c r="Z1392">
        <v>3093</v>
      </c>
      <c r="AA1392">
        <v>3094</v>
      </c>
      <c r="AF1392">
        <v>101</v>
      </c>
      <c r="AH1392">
        <v>2022</v>
      </c>
      <c r="AI1392" t="s">
        <v>65</v>
      </c>
      <c r="AK1392">
        <v>137.57971014399999</v>
      </c>
    </row>
    <row r="1393" spans="1:37" x14ac:dyDescent="0.25">
      <c r="A1393" t="s">
        <v>59</v>
      </c>
      <c r="B1393" t="s">
        <v>37</v>
      </c>
      <c r="C1393" t="s">
        <v>38</v>
      </c>
      <c r="D1393" t="s">
        <v>39</v>
      </c>
      <c r="E1393" t="s">
        <v>60</v>
      </c>
      <c r="F1393" t="s">
        <v>51</v>
      </c>
      <c r="G1393" t="s">
        <v>51</v>
      </c>
      <c r="H1393" t="s">
        <v>150</v>
      </c>
      <c r="I1393" t="s">
        <v>151</v>
      </c>
      <c r="J1393">
        <v>1</v>
      </c>
      <c r="L1393" t="s">
        <v>62</v>
      </c>
      <c r="M1393" t="s">
        <v>76</v>
      </c>
      <c r="N1393">
        <v>11</v>
      </c>
      <c r="O1393">
        <v>131</v>
      </c>
      <c r="P1393" s="4">
        <v>2.7</v>
      </c>
      <c r="Q1393" s="42">
        <v>138.4273</v>
      </c>
      <c r="R1393">
        <f t="shared" si="122"/>
        <v>5.8950000000000005</v>
      </c>
      <c r="S1393">
        <f t="shared" si="123"/>
        <v>816.02893350000011</v>
      </c>
      <c r="T1393">
        <v>0</v>
      </c>
      <c r="U1393">
        <f t="shared" si="124"/>
        <v>816.02893350000011</v>
      </c>
      <c r="V1393">
        <f t="shared" si="125"/>
        <v>816028.93350000016</v>
      </c>
      <c r="W1393">
        <f t="shared" si="126"/>
        <v>68002.411125000013</v>
      </c>
      <c r="X1393" t="s">
        <v>50</v>
      </c>
      <c r="Y1393" t="s">
        <v>66</v>
      </c>
      <c r="Z1393">
        <v>3093</v>
      </c>
      <c r="AA1393">
        <v>3094</v>
      </c>
      <c r="AB1393" t="s">
        <v>40</v>
      </c>
      <c r="AC1393" t="s">
        <v>40</v>
      </c>
      <c r="AD1393" t="s">
        <v>40</v>
      </c>
      <c r="AE1393" t="s">
        <v>40</v>
      </c>
      <c r="AF1393">
        <v>101</v>
      </c>
      <c r="AH1393">
        <v>2022</v>
      </c>
      <c r="AK1393">
        <v>137.57971014399999</v>
      </c>
    </row>
    <row r="1394" spans="1:37" x14ac:dyDescent="0.25">
      <c r="A1394" t="s">
        <v>59</v>
      </c>
      <c r="B1394" t="s">
        <v>37</v>
      </c>
      <c r="C1394" t="s">
        <v>38</v>
      </c>
      <c r="D1394" t="s">
        <v>39</v>
      </c>
      <c r="E1394" t="s">
        <v>60</v>
      </c>
      <c r="F1394" t="s">
        <v>152</v>
      </c>
      <c r="G1394" t="s">
        <v>152</v>
      </c>
      <c r="H1394" t="s">
        <v>153</v>
      </c>
      <c r="I1394" t="s">
        <v>154</v>
      </c>
      <c r="J1394">
        <v>1</v>
      </c>
      <c r="L1394" t="s">
        <v>62</v>
      </c>
      <c r="M1394" t="s">
        <v>76</v>
      </c>
      <c r="N1394">
        <v>11</v>
      </c>
      <c r="O1394">
        <v>131</v>
      </c>
      <c r="P1394" s="4">
        <v>4.8</v>
      </c>
      <c r="Q1394" s="42">
        <v>106.4817</v>
      </c>
      <c r="R1394">
        <f t="shared" si="122"/>
        <v>10.479999999999999</v>
      </c>
      <c r="S1394">
        <f t="shared" si="123"/>
        <v>1115.9282159999998</v>
      </c>
      <c r="T1394">
        <v>0</v>
      </c>
      <c r="U1394">
        <f t="shared" si="124"/>
        <v>1115.9282159999998</v>
      </c>
      <c r="V1394">
        <f t="shared" si="125"/>
        <v>1115928.2159999998</v>
      </c>
      <c r="W1394">
        <f t="shared" si="126"/>
        <v>92994.017999999982</v>
      </c>
      <c r="X1394" t="s">
        <v>50</v>
      </c>
      <c r="Y1394" t="s">
        <v>155</v>
      </c>
      <c r="Z1394">
        <v>3093</v>
      </c>
      <c r="AA1394">
        <v>3094</v>
      </c>
      <c r="AB1394" t="s">
        <v>40</v>
      </c>
      <c r="AC1394" t="s">
        <v>40</v>
      </c>
      <c r="AD1394" t="s">
        <v>40</v>
      </c>
      <c r="AE1394" t="s">
        <v>40</v>
      </c>
      <c r="AF1394">
        <v>101</v>
      </c>
      <c r="AH1394">
        <v>2022</v>
      </c>
      <c r="AK1394">
        <v>108.33029999999999</v>
      </c>
    </row>
    <row r="1395" spans="1:37" x14ac:dyDescent="0.25">
      <c r="A1395" t="s">
        <v>59</v>
      </c>
      <c r="B1395" t="s">
        <v>37</v>
      </c>
      <c r="C1395" t="s">
        <v>38</v>
      </c>
      <c r="D1395" t="s">
        <v>39</v>
      </c>
      <c r="E1395" t="s">
        <v>60</v>
      </c>
      <c r="F1395" t="s">
        <v>152</v>
      </c>
      <c r="G1395" t="s">
        <v>156</v>
      </c>
      <c r="H1395" t="s">
        <v>153</v>
      </c>
      <c r="I1395" t="s">
        <v>154</v>
      </c>
      <c r="J1395">
        <v>1</v>
      </c>
      <c r="L1395" t="s">
        <v>62</v>
      </c>
      <c r="M1395" t="s">
        <v>76</v>
      </c>
      <c r="N1395">
        <v>11</v>
      </c>
      <c r="O1395">
        <v>131</v>
      </c>
      <c r="P1395" s="4">
        <v>2.7</v>
      </c>
      <c r="Q1395" s="42">
        <v>106.4817</v>
      </c>
      <c r="R1395">
        <f t="shared" si="122"/>
        <v>5.8950000000000005</v>
      </c>
      <c r="S1395">
        <f t="shared" si="123"/>
        <v>627.70962150000003</v>
      </c>
      <c r="T1395">
        <v>0</v>
      </c>
      <c r="U1395">
        <f t="shared" si="124"/>
        <v>627.70962150000003</v>
      </c>
      <c r="V1395">
        <f t="shared" si="125"/>
        <v>627709.62150000001</v>
      </c>
      <c r="W1395">
        <f t="shared" si="126"/>
        <v>52309.135125000001</v>
      </c>
      <c r="X1395" t="s">
        <v>50</v>
      </c>
      <c r="Y1395" t="s">
        <v>157</v>
      </c>
      <c r="Z1395">
        <v>3093</v>
      </c>
      <c r="AA1395">
        <v>3094</v>
      </c>
      <c r="AB1395" t="s">
        <v>40</v>
      </c>
      <c r="AC1395" t="s">
        <v>40</v>
      </c>
      <c r="AD1395" t="s">
        <v>40</v>
      </c>
      <c r="AE1395" t="s">
        <v>40</v>
      </c>
      <c r="AF1395">
        <v>101</v>
      </c>
      <c r="AH1395">
        <v>2022</v>
      </c>
      <c r="AK1395">
        <v>108.33029999999999</v>
      </c>
    </row>
    <row r="1396" spans="1:37" x14ac:dyDescent="0.25">
      <c r="A1396" t="s">
        <v>59</v>
      </c>
      <c r="B1396" t="s">
        <v>37</v>
      </c>
      <c r="C1396" t="s">
        <v>38</v>
      </c>
      <c r="D1396" t="s">
        <v>39</v>
      </c>
      <c r="E1396" t="s">
        <v>60</v>
      </c>
      <c r="F1396" t="s">
        <v>152</v>
      </c>
      <c r="G1396" t="s">
        <v>51</v>
      </c>
      <c r="H1396" t="s">
        <v>153</v>
      </c>
      <c r="I1396" t="s">
        <v>154</v>
      </c>
      <c r="J1396">
        <v>1</v>
      </c>
      <c r="L1396" t="s">
        <v>62</v>
      </c>
      <c r="M1396" t="s">
        <v>76</v>
      </c>
      <c r="N1396">
        <v>11</v>
      </c>
      <c r="O1396">
        <v>131</v>
      </c>
      <c r="P1396" s="4">
        <v>3</v>
      </c>
      <c r="Q1396" s="42">
        <v>106.4817</v>
      </c>
      <c r="R1396">
        <f t="shared" si="122"/>
        <v>6.55</v>
      </c>
      <c r="S1396">
        <f t="shared" si="123"/>
        <v>697.45513500000004</v>
      </c>
      <c r="T1396">
        <v>0</v>
      </c>
      <c r="U1396">
        <f t="shared" si="124"/>
        <v>697.45513500000004</v>
      </c>
      <c r="V1396">
        <f t="shared" si="125"/>
        <v>697455.13500000001</v>
      </c>
      <c r="W1396">
        <f t="shared" si="126"/>
        <v>58121.261250000003</v>
      </c>
      <c r="X1396" t="s">
        <v>50</v>
      </c>
      <c r="Y1396" t="s">
        <v>66</v>
      </c>
      <c r="Z1396">
        <v>3093</v>
      </c>
      <c r="AA1396">
        <v>3094</v>
      </c>
      <c r="AB1396" t="s">
        <v>40</v>
      </c>
      <c r="AC1396" t="s">
        <v>40</v>
      </c>
      <c r="AD1396" t="s">
        <v>40</v>
      </c>
      <c r="AE1396" t="s">
        <v>40</v>
      </c>
      <c r="AF1396">
        <v>101</v>
      </c>
      <c r="AH1396">
        <v>2022</v>
      </c>
      <c r="AI1396" t="s">
        <v>73</v>
      </c>
      <c r="AK1396">
        <v>108.33029999999999</v>
      </c>
    </row>
    <row r="1397" spans="1:37" x14ac:dyDescent="0.25">
      <c r="A1397" t="s">
        <v>59</v>
      </c>
      <c r="B1397" t="s">
        <v>37</v>
      </c>
      <c r="C1397" t="s">
        <v>38</v>
      </c>
      <c r="D1397" t="s">
        <v>39</v>
      </c>
      <c r="E1397" t="s">
        <v>60</v>
      </c>
      <c r="F1397" t="s">
        <v>152</v>
      </c>
      <c r="G1397" t="s">
        <v>61</v>
      </c>
      <c r="H1397" t="s">
        <v>153</v>
      </c>
      <c r="I1397" t="s">
        <v>154</v>
      </c>
      <c r="J1397">
        <v>1</v>
      </c>
      <c r="L1397" t="s">
        <v>62</v>
      </c>
      <c r="M1397" t="s">
        <v>76</v>
      </c>
      <c r="N1397">
        <v>11</v>
      </c>
      <c r="O1397">
        <v>131</v>
      </c>
      <c r="P1397" s="4">
        <v>1.5</v>
      </c>
      <c r="Q1397" s="42">
        <v>106.4817</v>
      </c>
      <c r="R1397">
        <f t="shared" si="122"/>
        <v>3.2749999999999999</v>
      </c>
      <c r="S1397">
        <f t="shared" si="123"/>
        <v>348.72756750000002</v>
      </c>
      <c r="T1397">
        <v>0</v>
      </c>
      <c r="U1397">
        <f t="shared" si="124"/>
        <v>348.72756750000002</v>
      </c>
      <c r="V1397">
        <f t="shared" si="125"/>
        <v>348727.5675</v>
      </c>
      <c r="W1397">
        <f t="shared" si="126"/>
        <v>29060.630625000002</v>
      </c>
      <c r="X1397" t="s">
        <v>50</v>
      </c>
      <c r="Y1397" t="s">
        <v>64</v>
      </c>
      <c r="Z1397">
        <v>3093</v>
      </c>
      <c r="AA1397">
        <v>3094</v>
      </c>
      <c r="AB1397" t="s">
        <v>40</v>
      </c>
      <c r="AC1397" t="s">
        <v>40</v>
      </c>
      <c r="AD1397" t="s">
        <v>40</v>
      </c>
      <c r="AE1397" t="s">
        <v>40</v>
      </c>
      <c r="AF1397">
        <v>101</v>
      </c>
      <c r="AH1397">
        <v>2022</v>
      </c>
      <c r="AI1397" t="s">
        <v>65</v>
      </c>
      <c r="AK1397">
        <v>108.33029999999999</v>
      </c>
    </row>
    <row r="1398" spans="1:37" x14ac:dyDescent="0.25">
      <c r="A1398" t="s">
        <v>59</v>
      </c>
      <c r="B1398" t="s">
        <v>37</v>
      </c>
      <c r="C1398" t="s">
        <v>38</v>
      </c>
      <c r="D1398" t="s">
        <v>39</v>
      </c>
      <c r="E1398" t="s">
        <v>60</v>
      </c>
      <c r="F1398" t="s">
        <v>41</v>
      </c>
      <c r="G1398" t="s">
        <v>41</v>
      </c>
      <c r="H1398" t="s">
        <v>123</v>
      </c>
      <c r="I1398" t="s">
        <v>40</v>
      </c>
      <c r="J1398">
        <v>1</v>
      </c>
      <c r="L1398" t="s">
        <v>124</v>
      </c>
      <c r="M1398" t="s">
        <v>76</v>
      </c>
      <c r="N1398">
        <v>11</v>
      </c>
      <c r="O1398">
        <v>131</v>
      </c>
      <c r="P1398" s="4">
        <v>15</v>
      </c>
      <c r="Q1398" s="42">
        <v>93.703500000000005</v>
      </c>
      <c r="R1398">
        <f t="shared" si="122"/>
        <v>32.75</v>
      </c>
      <c r="S1398">
        <f t="shared" si="123"/>
        <v>3068.7896250000003</v>
      </c>
      <c r="T1398">
        <v>0</v>
      </c>
      <c r="U1398">
        <f t="shared" si="124"/>
        <v>3068.7896250000003</v>
      </c>
      <c r="V1398">
        <f t="shared" si="125"/>
        <v>3068789.6250000005</v>
      </c>
      <c r="W1398">
        <f t="shared" si="126"/>
        <v>255732.46875000003</v>
      </c>
      <c r="X1398" t="s">
        <v>50</v>
      </c>
      <c r="Y1398" t="s">
        <v>125</v>
      </c>
      <c r="Z1398">
        <v>3093</v>
      </c>
      <c r="AA1398">
        <v>3094</v>
      </c>
      <c r="AB1398" t="s">
        <v>40</v>
      </c>
      <c r="AC1398" t="s">
        <v>40</v>
      </c>
      <c r="AD1398" t="s">
        <v>40</v>
      </c>
      <c r="AE1398" t="s">
        <v>40</v>
      </c>
      <c r="AF1398">
        <v>101</v>
      </c>
      <c r="AH1398">
        <v>2022</v>
      </c>
      <c r="AI1398" t="s">
        <v>126</v>
      </c>
      <c r="AK1398">
        <v>95.330650000000006</v>
      </c>
    </row>
    <row r="1399" spans="1:37" x14ac:dyDescent="0.25">
      <c r="A1399" t="s">
        <v>59</v>
      </c>
      <c r="B1399" t="s">
        <v>37</v>
      </c>
      <c r="C1399" t="s">
        <v>38</v>
      </c>
      <c r="D1399" t="s">
        <v>39</v>
      </c>
      <c r="E1399" t="s">
        <v>60</v>
      </c>
      <c r="F1399" t="s">
        <v>41</v>
      </c>
      <c r="G1399" t="s">
        <v>41</v>
      </c>
      <c r="H1399" t="s">
        <v>164</v>
      </c>
      <c r="I1399" t="s">
        <v>40</v>
      </c>
      <c r="J1399">
        <v>1</v>
      </c>
      <c r="L1399" t="s">
        <v>41</v>
      </c>
      <c r="M1399" t="s">
        <v>40</v>
      </c>
      <c r="P1399" s="4"/>
      <c r="Q1399" s="42">
        <v>0</v>
      </c>
      <c r="R1399">
        <f t="shared" si="122"/>
        <v>0</v>
      </c>
      <c r="S1399">
        <f t="shared" si="123"/>
        <v>0</v>
      </c>
      <c r="T1399">
        <v>2700</v>
      </c>
      <c r="U1399">
        <f t="shared" si="124"/>
        <v>2700</v>
      </c>
      <c r="V1399">
        <f t="shared" si="125"/>
        <v>2700000</v>
      </c>
      <c r="W1399">
        <f t="shared" si="126"/>
        <v>225000</v>
      </c>
      <c r="X1399" t="s">
        <v>50</v>
      </c>
      <c r="Y1399" t="s">
        <v>165</v>
      </c>
      <c r="Z1399">
        <v>3093</v>
      </c>
      <c r="AA1399">
        <v>3094</v>
      </c>
      <c r="AB1399" t="s">
        <v>40</v>
      </c>
      <c r="AC1399" t="s">
        <v>40</v>
      </c>
      <c r="AD1399" t="s">
        <v>40</v>
      </c>
      <c r="AE1399" t="s">
        <v>40</v>
      </c>
      <c r="AF1399">
        <v>101</v>
      </c>
      <c r="AH1399">
        <v>2022</v>
      </c>
      <c r="AI1399" t="s">
        <v>166</v>
      </c>
    </row>
    <row r="1400" spans="1:37" x14ac:dyDescent="0.25">
      <c r="A1400" t="s">
        <v>59</v>
      </c>
      <c r="B1400" t="s">
        <v>37</v>
      </c>
      <c r="C1400" t="s">
        <v>38</v>
      </c>
      <c r="D1400" t="s">
        <v>39</v>
      </c>
      <c r="E1400" t="s">
        <v>60</v>
      </c>
      <c r="F1400" t="s">
        <v>41</v>
      </c>
      <c r="G1400" t="s">
        <v>41</v>
      </c>
      <c r="H1400" t="s">
        <v>167</v>
      </c>
      <c r="I1400" t="s">
        <v>40</v>
      </c>
      <c r="J1400">
        <v>1</v>
      </c>
      <c r="L1400" t="s">
        <v>41</v>
      </c>
      <c r="M1400" t="s">
        <v>40</v>
      </c>
      <c r="P1400" s="4">
        <v>60</v>
      </c>
      <c r="Q1400" s="42">
        <v>0</v>
      </c>
      <c r="R1400">
        <f t="shared" si="122"/>
        <v>0</v>
      </c>
      <c r="S1400">
        <f t="shared" si="123"/>
        <v>0</v>
      </c>
      <c r="T1400">
        <v>200</v>
      </c>
      <c r="U1400">
        <f t="shared" si="124"/>
        <v>200</v>
      </c>
      <c r="V1400">
        <f t="shared" si="125"/>
        <v>200000</v>
      </c>
      <c r="W1400">
        <f t="shared" si="126"/>
        <v>16666.666666666668</v>
      </c>
      <c r="X1400" t="s">
        <v>50</v>
      </c>
      <c r="Y1400" t="s">
        <v>168</v>
      </c>
      <c r="Z1400">
        <v>3093</v>
      </c>
      <c r="AA1400">
        <v>3094</v>
      </c>
      <c r="AB1400" t="s">
        <v>40</v>
      </c>
      <c r="AC1400" t="s">
        <v>40</v>
      </c>
      <c r="AD1400" t="s">
        <v>40</v>
      </c>
      <c r="AE1400" t="s">
        <v>40</v>
      </c>
      <c r="AF1400">
        <v>101</v>
      </c>
      <c r="AH1400">
        <v>2022</v>
      </c>
      <c r="AI1400" t="s">
        <v>169</v>
      </c>
    </row>
    <row r="1401" spans="1:37" x14ac:dyDescent="0.25">
      <c r="A1401" t="s">
        <v>59</v>
      </c>
      <c r="B1401" t="s">
        <v>37</v>
      </c>
      <c r="C1401" t="s">
        <v>38</v>
      </c>
      <c r="D1401" t="s">
        <v>39</v>
      </c>
      <c r="E1401" t="s">
        <v>60</v>
      </c>
      <c r="F1401" t="s">
        <v>41</v>
      </c>
      <c r="G1401" t="s">
        <v>41</v>
      </c>
      <c r="H1401" t="s">
        <v>170</v>
      </c>
      <c r="I1401" t="s">
        <v>40</v>
      </c>
      <c r="J1401">
        <v>1</v>
      </c>
      <c r="L1401" t="s">
        <v>41</v>
      </c>
      <c r="M1401" t="s">
        <v>40</v>
      </c>
      <c r="P1401" s="4"/>
      <c r="Q1401" s="42">
        <v>0</v>
      </c>
      <c r="R1401">
        <f t="shared" si="122"/>
        <v>0</v>
      </c>
      <c r="S1401">
        <f t="shared" si="123"/>
        <v>0</v>
      </c>
      <c r="T1401">
        <v>1508.4</v>
      </c>
      <c r="U1401">
        <f t="shared" si="124"/>
        <v>1508.4</v>
      </c>
      <c r="V1401">
        <f t="shared" si="125"/>
        <v>1508400</v>
      </c>
      <c r="W1401">
        <f t="shared" si="126"/>
        <v>125700</v>
      </c>
      <c r="X1401" t="s">
        <v>50</v>
      </c>
      <c r="Y1401" t="s">
        <v>171</v>
      </c>
      <c r="Z1401">
        <v>3093</v>
      </c>
      <c r="AA1401">
        <v>3094</v>
      </c>
      <c r="AB1401" t="s">
        <v>40</v>
      </c>
      <c r="AC1401" t="s">
        <v>40</v>
      </c>
      <c r="AD1401" t="s">
        <v>40</v>
      </c>
      <c r="AE1401" t="s">
        <v>40</v>
      </c>
      <c r="AF1401">
        <v>101</v>
      </c>
      <c r="AH1401">
        <v>2022</v>
      </c>
      <c r="AI1401" t="s">
        <v>287</v>
      </c>
    </row>
    <row r="1402" spans="1:37" x14ac:dyDescent="0.25">
      <c r="A1402" t="s">
        <v>59</v>
      </c>
      <c r="B1402" t="s">
        <v>37</v>
      </c>
      <c r="C1402" t="s">
        <v>38</v>
      </c>
      <c r="D1402" t="s">
        <v>39</v>
      </c>
      <c r="E1402" t="s">
        <v>60</v>
      </c>
      <c r="F1402" t="s">
        <v>41</v>
      </c>
      <c r="G1402" t="s">
        <v>41</v>
      </c>
      <c r="H1402" t="s">
        <v>172</v>
      </c>
      <c r="I1402" t="s">
        <v>40</v>
      </c>
      <c r="J1402">
        <v>1</v>
      </c>
      <c r="L1402" t="s">
        <v>124</v>
      </c>
      <c r="M1402" t="s">
        <v>40</v>
      </c>
      <c r="O1402">
        <v>20</v>
      </c>
      <c r="P1402" s="4">
        <v>60</v>
      </c>
      <c r="Q1402" s="42">
        <v>80</v>
      </c>
      <c r="R1402">
        <f t="shared" si="122"/>
        <v>20</v>
      </c>
      <c r="S1402">
        <f t="shared" si="123"/>
        <v>1600</v>
      </c>
      <c r="U1402">
        <f t="shared" si="124"/>
        <v>1600</v>
      </c>
      <c r="V1402">
        <f t="shared" si="125"/>
        <v>1600000</v>
      </c>
      <c r="W1402">
        <f t="shared" si="126"/>
        <v>133333.33333333334</v>
      </c>
      <c r="X1402" t="s">
        <v>50</v>
      </c>
      <c r="Y1402" t="s">
        <v>168</v>
      </c>
      <c r="Z1402">
        <v>3093</v>
      </c>
      <c r="AA1402">
        <v>3094</v>
      </c>
      <c r="AB1402" t="s">
        <v>40</v>
      </c>
      <c r="AC1402" t="s">
        <v>40</v>
      </c>
      <c r="AD1402" t="s">
        <v>40</v>
      </c>
      <c r="AE1402" t="s">
        <v>40</v>
      </c>
      <c r="AF1402">
        <v>101</v>
      </c>
      <c r="AH1402">
        <v>2022</v>
      </c>
      <c r="AI1402" t="s">
        <v>173</v>
      </c>
      <c r="AK1402">
        <v>80</v>
      </c>
    </row>
    <row r="1403" spans="1:37" x14ac:dyDescent="0.25">
      <c r="A1403" t="s">
        <v>59</v>
      </c>
      <c r="B1403" t="s">
        <v>37</v>
      </c>
      <c r="C1403" t="s">
        <v>38</v>
      </c>
      <c r="D1403" t="s">
        <v>39</v>
      </c>
      <c r="E1403" t="s">
        <v>60</v>
      </c>
      <c r="F1403" t="s">
        <v>41</v>
      </c>
      <c r="G1403" t="s">
        <v>41</v>
      </c>
      <c r="H1403" t="s">
        <v>174</v>
      </c>
      <c r="J1403">
        <v>1</v>
      </c>
      <c r="L1403" t="s">
        <v>124</v>
      </c>
      <c r="O1403">
        <v>24.5</v>
      </c>
      <c r="P1403" s="4">
        <v>60</v>
      </c>
      <c r="Q1403" s="42">
        <v>80</v>
      </c>
      <c r="R1403">
        <f t="shared" si="122"/>
        <v>24.5</v>
      </c>
      <c r="S1403">
        <f t="shared" si="123"/>
        <v>1960</v>
      </c>
      <c r="U1403">
        <f t="shared" si="124"/>
        <v>1960</v>
      </c>
      <c r="V1403">
        <f t="shared" si="125"/>
        <v>1960000</v>
      </c>
      <c r="W1403">
        <f t="shared" si="126"/>
        <v>163333.33333333334</v>
      </c>
      <c r="AH1403">
        <v>2022</v>
      </c>
      <c r="AI1403" t="s">
        <v>289</v>
      </c>
    </row>
    <row r="1404" spans="1:37" x14ac:dyDescent="0.25">
      <c r="A1404" t="s">
        <v>59</v>
      </c>
      <c r="B1404" t="s">
        <v>37</v>
      </c>
      <c r="C1404" t="s">
        <v>38</v>
      </c>
      <c r="D1404" t="s">
        <v>39</v>
      </c>
      <c r="E1404" t="s">
        <v>60</v>
      </c>
      <c r="F1404" t="s">
        <v>41</v>
      </c>
      <c r="G1404" t="s">
        <v>41</v>
      </c>
      <c r="H1404" t="s">
        <v>175</v>
      </c>
      <c r="I1404" t="s">
        <v>40</v>
      </c>
      <c r="J1404">
        <v>1</v>
      </c>
      <c r="L1404" t="s">
        <v>41</v>
      </c>
      <c r="P1404" s="4"/>
      <c r="Q1404" s="42">
        <v>0</v>
      </c>
      <c r="R1404">
        <f t="shared" si="122"/>
        <v>0</v>
      </c>
      <c r="S1404">
        <f t="shared" si="123"/>
        <v>0</v>
      </c>
      <c r="T1404">
        <v>1357.56</v>
      </c>
      <c r="U1404">
        <f t="shared" si="124"/>
        <v>1357.56</v>
      </c>
      <c r="V1404">
        <f t="shared" si="125"/>
        <v>1357560</v>
      </c>
      <c r="W1404">
        <f t="shared" si="126"/>
        <v>113130</v>
      </c>
      <c r="X1404" t="s">
        <v>50</v>
      </c>
      <c r="Y1404" t="s">
        <v>176</v>
      </c>
      <c r="Z1404">
        <v>3093</v>
      </c>
      <c r="AA1404">
        <v>3094</v>
      </c>
      <c r="AB1404" t="s">
        <v>40</v>
      </c>
      <c r="AC1404" t="s">
        <v>40</v>
      </c>
      <c r="AD1404" t="s">
        <v>40</v>
      </c>
      <c r="AE1404" t="s">
        <v>40</v>
      </c>
      <c r="AF1404">
        <v>101</v>
      </c>
      <c r="AH1404">
        <v>2022</v>
      </c>
      <c r="AI1404" t="s">
        <v>283</v>
      </c>
    </row>
    <row r="1405" spans="1:37" x14ac:dyDescent="0.25">
      <c r="A1405" t="s">
        <v>36</v>
      </c>
      <c r="B1405" t="s">
        <v>37</v>
      </c>
      <c r="C1405" t="s">
        <v>74</v>
      </c>
      <c r="D1405" t="s">
        <v>39</v>
      </c>
      <c r="E1405" t="s">
        <v>60</v>
      </c>
      <c r="F1405" t="s">
        <v>41</v>
      </c>
      <c r="G1405" t="s">
        <v>41</v>
      </c>
      <c r="H1405" t="s">
        <v>288</v>
      </c>
      <c r="P1405" s="4"/>
      <c r="Q1405" s="42"/>
      <c r="R1405">
        <f t="shared" si="122"/>
        <v>0</v>
      </c>
      <c r="S1405">
        <f t="shared" si="123"/>
        <v>0</v>
      </c>
      <c r="T1405">
        <v>3187.79</v>
      </c>
      <c r="U1405">
        <f t="shared" si="124"/>
        <v>3187.79</v>
      </c>
      <c r="V1405">
        <f t="shared" si="125"/>
        <v>3187790</v>
      </c>
      <c r="W1405">
        <f t="shared" si="126"/>
        <v>265649.16666666669</v>
      </c>
      <c r="AH1405">
        <v>2022</v>
      </c>
    </row>
    <row r="1406" spans="1:37" x14ac:dyDescent="0.25">
      <c r="A1406" t="s">
        <v>36</v>
      </c>
      <c r="B1406" t="s">
        <v>37</v>
      </c>
      <c r="C1406" t="s">
        <v>74</v>
      </c>
      <c r="D1406" t="s">
        <v>39</v>
      </c>
      <c r="E1406" t="s">
        <v>40</v>
      </c>
      <c r="F1406" t="s">
        <v>41</v>
      </c>
      <c r="G1406" t="s">
        <v>41</v>
      </c>
      <c r="H1406" t="s">
        <v>58</v>
      </c>
      <c r="I1406" t="s">
        <v>40</v>
      </c>
      <c r="J1406">
        <v>1</v>
      </c>
      <c r="L1406" t="s">
        <v>41</v>
      </c>
      <c r="P1406" s="4"/>
      <c r="Q1406" s="42">
        <v>0</v>
      </c>
      <c r="R1406">
        <f t="shared" si="122"/>
        <v>0</v>
      </c>
      <c r="S1406">
        <f t="shared" si="123"/>
        <v>0</v>
      </c>
      <c r="T1406">
        <v>221.22</v>
      </c>
      <c r="U1406">
        <f t="shared" si="124"/>
        <v>221.22</v>
      </c>
      <c r="V1406">
        <f t="shared" si="125"/>
        <v>221220</v>
      </c>
      <c r="W1406">
        <f t="shared" si="126"/>
        <v>18435</v>
      </c>
      <c r="X1406" t="s">
        <v>50</v>
      </c>
      <c r="Y1406" t="s">
        <v>286</v>
      </c>
      <c r="Z1406">
        <v>39498</v>
      </c>
      <c r="AB1406" t="s">
        <v>40</v>
      </c>
      <c r="AC1406" t="s">
        <v>40</v>
      </c>
      <c r="AD1406" t="s">
        <v>40</v>
      </c>
      <c r="AE1406" t="s">
        <v>40</v>
      </c>
      <c r="AF1406">
        <v>101</v>
      </c>
      <c r="AH1406">
        <v>2022</v>
      </c>
      <c r="AI1406" t="s">
        <v>282</v>
      </c>
    </row>
    <row r="1407" spans="1:37" x14ac:dyDescent="0.25">
      <c r="A1407" t="s">
        <v>36</v>
      </c>
      <c r="B1407" t="s">
        <v>37</v>
      </c>
      <c r="C1407" t="s">
        <v>74</v>
      </c>
      <c r="D1407" t="s">
        <v>39</v>
      </c>
      <c r="E1407" t="s">
        <v>40</v>
      </c>
      <c r="F1407" t="s">
        <v>41</v>
      </c>
      <c r="G1407" t="s">
        <v>41</v>
      </c>
      <c r="H1407" t="s">
        <v>57</v>
      </c>
      <c r="I1407" t="s">
        <v>40</v>
      </c>
      <c r="J1407">
        <v>1</v>
      </c>
      <c r="L1407" t="s">
        <v>41</v>
      </c>
      <c r="P1407" s="4"/>
      <c r="Q1407" s="42">
        <v>0</v>
      </c>
      <c r="R1407">
        <f t="shared" si="122"/>
        <v>0</v>
      </c>
      <c r="S1407">
        <f t="shared" si="123"/>
        <v>0</v>
      </c>
      <c r="T1407">
        <v>27.04</v>
      </c>
      <c r="U1407">
        <f t="shared" si="124"/>
        <v>27.04</v>
      </c>
      <c r="V1407">
        <f t="shared" si="125"/>
        <v>27040</v>
      </c>
      <c r="W1407">
        <f t="shared" si="126"/>
        <v>2253.3333333333335</v>
      </c>
      <c r="X1407" t="s">
        <v>50</v>
      </c>
      <c r="Y1407" t="s">
        <v>285</v>
      </c>
      <c r="Z1407">
        <v>39498</v>
      </c>
      <c r="AB1407" t="s">
        <v>40</v>
      </c>
      <c r="AC1407" t="s">
        <v>40</v>
      </c>
      <c r="AD1407" t="s">
        <v>40</v>
      </c>
      <c r="AE1407" t="s">
        <v>40</v>
      </c>
      <c r="AF1407">
        <v>101</v>
      </c>
      <c r="AH1407">
        <v>2022</v>
      </c>
      <c r="AI1407" t="s">
        <v>267</v>
      </c>
    </row>
    <row r="1408" spans="1:37" x14ac:dyDescent="0.25">
      <c r="A1408" t="s">
        <v>36</v>
      </c>
      <c r="B1408" t="s">
        <v>37</v>
      </c>
      <c r="C1408" t="s">
        <v>74</v>
      </c>
      <c r="D1408" t="s">
        <v>39</v>
      </c>
      <c r="E1408" t="s">
        <v>40</v>
      </c>
      <c r="F1408" t="s">
        <v>41</v>
      </c>
      <c r="G1408" t="s">
        <v>41</v>
      </c>
      <c r="H1408" t="s">
        <v>57</v>
      </c>
      <c r="I1408" t="s">
        <v>40</v>
      </c>
      <c r="J1408">
        <v>1</v>
      </c>
      <c r="L1408" t="s">
        <v>41</v>
      </c>
      <c r="P1408" s="4"/>
      <c r="Q1408" s="42">
        <v>0</v>
      </c>
      <c r="R1408">
        <f t="shared" si="122"/>
        <v>0</v>
      </c>
      <c r="S1408">
        <f t="shared" si="123"/>
        <v>0</v>
      </c>
      <c r="T1408">
        <v>54.08</v>
      </c>
      <c r="U1408">
        <f t="shared" si="124"/>
        <v>54.08</v>
      </c>
      <c r="V1408">
        <f t="shared" si="125"/>
        <v>54080</v>
      </c>
      <c r="W1408">
        <f t="shared" si="126"/>
        <v>4506.666666666667</v>
      </c>
      <c r="X1408" t="s">
        <v>50</v>
      </c>
      <c r="Y1408" t="s">
        <v>285</v>
      </c>
      <c r="Z1408">
        <v>39498</v>
      </c>
      <c r="AB1408" t="s">
        <v>40</v>
      </c>
      <c r="AC1408" t="s">
        <v>40</v>
      </c>
      <c r="AD1408" t="s">
        <v>40</v>
      </c>
      <c r="AE1408" t="s">
        <v>40</v>
      </c>
      <c r="AF1408">
        <v>101</v>
      </c>
      <c r="AH1408">
        <v>2022</v>
      </c>
      <c r="AI1408" t="s">
        <v>268</v>
      </c>
    </row>
    <row r="1409" spans="1:35" x14ac:dyDescent="0.25">
      <c r="A1409" t="s">
        <v>36</v>
      </c>
      <c r="B1409" t="s">
        <v>37</v>
      </c>
      <c r="C1409" t="s">
        <v>74</v>
      </c>
      <c r="D1409" t="s">
        <v>39</v>
      </c>
      <c r="E1409" t="s">
        <v>40</v>
      </c>
      <c r="F1409" t="s">
        <v>41</v>
      </c>
      <c r="G1409" t="s">
        <v>41</v>
      </c>
      <c r="H1409" t="s">
        <v>57</v>
      </c>
      <c r="I1409" t="s">
        <v>40</v>
      </c>
      <c r="J1409">
        <v>1</v>
      </c>
      <c r="L1409" t="s">
        <v>41</v>
      </c>
      <c r="P1409" s="4"/>
      <c r="Q1409" s="42">
        <v>0</v>
      </c>
      <c r="R1409">
        <f t="shared" si="122"/>
        <v>0</v>
      </c>
      <c r="S1409">
        <f t="shared" si="123"/>
        <v>0</v>
      </c>
      <c r="T1409">
        <v>56.53</v>
      </c>
      <c r="U1409">
        <f t="shared" si="124"/>
        <v>56.53</v>
      </c>
      <c r="V1409">
        <f t="shared" si="125"/>
        <v>56530</v>
      </c>
      <c r="W1409">
        <f t="shared" si="126"/>
        <v>4710.833333333333</v>
      </c>
      <c r="X1409" t="s">
        <v>50</v>
      </c>
      <c r="Y1409" t="s">
        <v>285</v>
      </c>
      <c r="Z1409">
        <v>39498</v>
      </c>
      <c r="AB1409" t="s">
        <v>40</v>
      </c>
      <c r="AC1409" t="s">
        <v>40</v>
      </c>
      <c r="AD1409" t="s">
        <v>40</v>
      </c>
      <c r="AE1409" t="s">
        <v>40</v>
      </c>
      <c r="AF1409">
        <v>101</v>
      </c>
      <c r="AH1409">
        <v>2022</v>
      </c>
      <c r="AI1409" t="s">
        <v>269</v>
      </c>
    </row>
    <row r="1410" spans="1:35" x14ac:dyDescent="0.25">
      <c r="A1410" t="s">
        <v>36</v>
      </c>
      <c r="B1410" t="s">
        <v>37</v>
      </c>
      <c r="C1410" t="s">
        <v>74</v>
      </c>
      <c r="D1410" t="s">
        <v>39</v>
      </c>
      <c r="E1410" t="s">
        <v>40</v>
      </c>
      <c r="F1410" t="s">
        <v>41</v>
      </c>
      <c r="G1410" t="s">
        <v>41</v>
      </c>
      <c r="H1410" t="s">
        <v>57</v>
      </c>
      <c r="I1410" t="s">
        <v>40</v>
      </c>
      <c r="J1410">
        <v>1</v>
      </c>
      <c r="L1410" t="s">
        <v>41</v>
      </c>
      <c r="P1410" s="4"/>
      <c r="Q1410" s="42">
        <v>0</v>
      </c>
      <c r="R1410">
        <f t="shared" si="122"/>
        <v>0</v>
      </c>
      <c r="S1410">
        <f t="shared" si="123"/>
        <v>0</v>
      </c>
      <c r="T1410">
        <v>7.37</v>
      </c>
      <c r="U1410">
        <f t="shared" si="124"/>
        <v>7.37</v>
      </c>
      <c r="V1410">
        <f t="shared" si="125"/>
        <v>7370</v>
      </c>
      <c r="W1410">
        <f t="shared" si="126"/>
        <v>614.16666666666663</v>
      </c>
      <c r="X1410" t="s">
        <v>50</v>
      </c>
      <c r="Y1410" t="s">
        <v>285</v>
      </c>
      <c r="Z1410">
        <v>39498</v>
      </c>
      <c r="AB1410" t="s">
        <v>40</v>
      </c>
      <c r="AC1410" t="s">
        <v>40</v>
      </c>
      <c r="AD1410" t="s">
        <v>40</v>
      </c>
      <c r="AE1410" t="s">
        <v>40</v>
      </c>
      <c r="AF1410">
        <v>101</v>
      </c>
      <c r="AH1410">
        <v>2022</v>
      </c>
      <c r="AI1410" t="s">
        <v>270</v>
      </c>
    </row>
    <row r="1411" spans="1:35" x14ac:dyDescent="0.25">
      <c r="A1411" t="s">
        <v>36</v>
      </c>
      <c r="B1411" t="s">
        <v>37</v>
      </c>
      <c r="C1411" t="s">
        <v>74</v>
      </c>
      <c r="D1411" t="s">
        <v>39</v>
      </c>
      <c r="E1411" t="s">
        <v>40</v>
      </c>
      <c r="F1411" t="s">
        <v>41</v>
      </c>
      <c r="G1411" t="s">
        <v>41</v>
      </c>
      <c r="H1411" t="s">
        <v>57</v>
      </c>
      <c r="I1411" t="s">
        <v>40</v>
      </c>
      <c r="J1411">
        <v>1</v>
      </c>
      <c r="L1411" t="s">
        <v>41</v>
      </c>
      <c r="P1411" s="4"/>
      <c r="Q1411" s="42">
        <v>0</v>
      </c>
      <c r="R1411">
        <f t="shared" si="122"/>
        <v>0</v>
      </c>
      <c r="S1411">
        <f t="shared" si="123"/>
        <v>0</v>
      </c>
      <c r="T1411">
        <v>86.03</v>
      </c>
      <c r="U1411">
        <f t="shared" si="124"/>
        <v>86.03</v>
      </c>
      <c r="V1411">
        <f t="shared" si="125"/>
        <v>86030</v>
      </c>
      <c r="W1411">
        <f t="shared" si="126"/>
        <v>7169.166666666667</v>
      </c>
      <c r="X1411" t="s">
        <v>50</v>
      </c>
      <c r="Y1411" t="s">
        <v>285</v>
      </c>
      <c r="Z1411">
        <v>39498</v>
      </c>
      <c r="AB1411" t="s">
        <v>40</v>
      </c>
      <c r="AC1411" t="s">
        <v>40</v>
      </c>
      <c r="AD1411" t="s">
        <v>40</v>
      </c>
      <c r="AE1411" t="s">
        <v>40</v>
      </c>
      <c r="AF1411">
        <v>101</v>
      </c>
      <c r="AH1411">
        <v>2022</v>
      </c>
      <c r="AI1411" t="s">
        <v>271</v>
      </c>
    </row>
    <row r="1412" spans="1:35" x14ac:dyDescent="0.25">
      <c r="A1412" t="s">
        <v>36</v>
      </c>
      <c r="B1412" t="s">
        <v>37</v>
      </c>
      <c r="C1412" t="s">
        <v>74</v>
      </c>
      <c r="D1412" t="s">
        <v>39</v>
      </c>
      <c r="E1412" t="s">
        <v>40</v>
      </c>
      <c r="F1412" t="s">
        <v>41</v>
      </c>
      <c r="G1412" t="s">
        <v>41</v>
      </c>
      <c r="H1412" t="s">
        <v>55</v>
      </c>
      <c r="I1412" t="s">
        <v>40</v>
      </c>
      <c r="J1412">
        <v>1</v>
      </c>
      <c r="L1412" t="s">
        <v>41</v>
      </c>
      <c r="M1412" t="s">
        <v>40</v>
      </c>
      <c r="P1412" s="4"/>
      <c r="Q1412" s="42">
        <v>0</v>
      </c>
      <c r="R1412">
        <f t="shared" si="122"/>
        <v>0</v>
      </c>
      <c r="S1412">
        <f t="shared" si="123"/>
        <v>0</v>
      </c>
      <c r="T1412">
        <v>61.94</v>
      </c>
      <c r="U1412">
        <f t="shared" si="124"/>
        <v>61.94</v>
      </c>
      <c r="V1412">
        <f t="shared" si="125"/>
        <v>61940</v>
      </c>
      <c r="W1412">
        <f t="shared" si="126"/>
        <v>5161.666666666667</v>
      </c>
      <c r="X1412" t="s">
        <v>50</v>
      </c>
      <c r="Y1412" t="s">
        <v>284</v>
      </c>
      <c r="Z1412">
        <v>39498</v>
      </c>
      <c r="AB1412" t="s">
        <v>40</v>
      </c>
      <c r="AC1412" t="s">
        <v>40</v>
      </c>
      <c r="AD1412" t="s">
        <v>40</v>
      </c>
      <c r="AE1412" t="s">
        <v>40</v>
      </c>
      <c r="AF1412">
        <v>101</v>
      </c>
      <c r="AH1412">
        <v>2022</v>
      </c>
      <c r="AI1412" t="s">
        <v>279</v>
      </c>
    </row>
    <row r="1413" spans="1:35" x14ac:dyDescent="0.25">
      <c r="A1413" t="s">
        <v>36</v>
      </c>
      <c r="B1413" t="s">
        <v>37</v>
      </c>
      <c r="C1413" t="s">
        <v>74</v>
      </c>
      <c r="D1413" t="s">
        <v>39</v>
      </c>
      <c r="E1413" t="s">
        <v>40</v>
      </c>
      <c r="F1413" t="s">
        <v>41</v>
      </c>
      <c r="G1413" t="s">
        <v>41</v>
      </c>
      <c r="H1413" t="s">
        <v>56</v>
      </c>
      <c r="I1413" t="s">
        <v>40</v>
      </c>
      <c r="J1413">
        <v>1</v>
      </c>
      <c r="L1413" t="s">
        <v>41</v>
      </c>
      <c r="P1413" s="4"/>
      <c r="Q1413" s="42">
        <v>0</v>
      </c>
      <c r="R1413">
        <f t="shared" si="122"/>
        <v>0</v>
      </c>
      <c r="S1413">
        <f t="shared" si="123"/>
        <v>0</v>
      </c>
      <c r="T1413">
        <v>36.869999999999997</v>
      </c>
      <c r="U1413">
        <f t="shared" si="124"/>
        <v>36.869999999999997</v>
      </c>
      <c r="V1413">
        <f t="shared" si="125"/>
        <v>36870</v>
      </c>
      <c r="W1413">
        <f t="shared" si="126"/>
        <v>3072.5</v>
      </c>
      <c r="X1413" t="s">
        <v>50</v>
      </c>
      <c r="Y1413" t="s">
        <v>284</v>
      </c>
      <c r="Z1413">
        <v>39498</v>
      </c>
      <c r="AB1413" t="s">
        <v>40</v>
      </c>
      <c r="AC1413" t="s">
        <v>40</v>
      </c>
      <c r="AD1413" t="s">
        <v>40</v>
      </c>
      <c r="AE1413" t="s">
        <v>40</v>
      </c>
      <c r="AF1413">
        <v>101</v>
      </c>
      <c r="AH1413">
        <v>2022</v>
      </c>
      <c r="AI1413" t="s">
        <v>280</v>
      </c>
    </row>
    <row r="1414" spans="1:35" x14ac:dyDescent="0.25">
      <c r="A1414" t="s">
        <v>36</v>
      </c>
      <c r="B1414" t="s">
        <v>37</v>
      </c>
      <c r="C1414" t="s">
        <v>74</v>
      </c>
      <c r="D1414" t="s">
        <v>39</v>
      </c>
      <c r="E1414" t="s">
        <v>40</v>
      </c>
      <c r="F1414" t="s">
        <v>41</v>
      </c>
      <c r="G1414" t="s">
        <v>41</v>
      </c>
      <c r="H1414" t="s">
        <v>291</v>
      </c>
      <c r="I1414" t="s">
        <v>40</v>
      </c>
      <c r="J1414">
        <v>1</v>
      </c>
      <c r="L1414" t="s">
        <v>41</v>
      </c>
      <c r="M1414" t="s">
        <v>40</v>
      </c>
      <c r="P1414" s="4"/>
      <c r="Q1414" s="42">
        <v>0</v>
      </c>
      <c r="R1414">
        <f t="shared" si="122"/>
        <v>0</v>
      </c>
      <c r="S1414">
        <f t="shared" si="123"/>
        <v>0</v>
      </c>
      <c r="T1414">
        <v>663.66</v>
      </c>
      <c r="U1414">
        <f t="shared" si="124"/>
        <v>663.66</v>
      </c>
      <c r="V1414">
        <f t="shared" si="125"/>
        <v>663660</v>
      </c>
      <c r="W1414">
        <f t="shared" si="126"/>
        <v>55305</v>
      </c>
      <c r="X1414" t="s">
        <v>50</v>
      </c>
      <c r="Y1414" t="s">
        <v>284</v>
      </c>
      <c r="Z1414">
        <v>39498</v>
      </c>
      <c r="AB1414" t="s">
        <v>40</v>
      </c>
      <c r="AC1414" t="s">
        <v>40</v>
      </c>
      <c r="AD1414" t="s">
        <v>40</v>
      </c>
      <c r="AE1414" t="s">
        <v>40</v>
      </c>
      <c r="AF1414">
        <v>101</v>
      </c>
      <c r="AH1414">
        <v>2022</v>
      </c>
      <c r="AI1414" t="s">
        <v>281</v>
      </c>
    </row>
    <row r="1415" spans="1:35" x14ac:dyDescent="0.25">
      <c r="A1415" t="s">
        <v>36</v>
      </c>
      <c r="B1415" t="s">
        <v>37</v>
      </c>
      <c r="C1415" t="s">
        <v>74</v>
      </c>
      <c r="D1415" t="s">
        <v>39</v>
      </c>
      <c r="E1415" t="s">
        <v>40</v>
      </c>
      <c r="F1415" t="s">
        <v>41</v>
      </c>
      <c r="G1415" t="s">
        <v>41</v>
      </c>
      <c r="H1415" t="s">
        <v>44</v>
      </c>
      <c r="I1415" t="s">
        <v>40</v>
      </c>
      <c r="J1415">
        <v>1</v>
      </c>
      <c r="L1415" t="s">
        <v>41</v>
      </c>
      <c r="M1415" t="s">
        <v>40</v>
      </c>
      <c r="P1415" s="4"/>
      <c r="Q1415" s="42">
        <v>0</v>
      </c>
      <c r="R1415">
        <f t="shared" si="122"/>
        <v>0</v>
      </c>
      <c r="S1415">
        <f t="shared" si="123"/>
        <v>0</v>
      </c>
      <c r="T1415">
        <v>27.04</v>
      </c>
      <c r="U1415">
        <f t="shared" si="124"/>
        <v>27.04</v>
      </c>
      <c r="V1415">
        <f t="shared" si="125"/>
        <v>27040</v>
      </c>
      <c r="W1415">
        <f t="shared" si="126"/>
        <v>2253.3333333333335</v>
      </c>
      <c r="X1415" t="s">
        <v>45</v>
      </c>
      <c r="Z1415">
        <v>39498</v>
      </c>
      <c r="AB1415" t="s">
        <v>40</v>
      </c>
      <c r="AC1415" t="s">
        <v>40</v>
      </c>
      <c r="AD1415" t="s">
        <v>40</v>
      </c>
      <c r="AE1415" t="s">
        <v>40</v>
      </c>
      <c r="AF1415">
        <v>101</v>
      </c>
      <c r="AH1415">
        <v>2022</v>
      </c>
      <c r="AI1415" t="s">
        <v>273</v>
      </c>
    </row>
    <row r="1416" spans="1:35" x14ac:dyDescent="0.25">
      <c r="A1416" t="s">
        <v>36</v>
      </c>
      <c r="B1416" t="s">
        <v>37</v>
      </c>
      <c r="C1416" t="s">
        <v>74</v>
      </c>
      <c r="D1416" t="s">
        <v>39</v>
      </c>
      <c r="E1416" t="s">
        <v>40</v>
      </c>
      <c r="F1416" t="s">
        <v>46</v>
      </c>
      <c r="G1416" t="s">
        <v>46</v>
      </c>
      <c r="H1416" t="s">
        <v>47</v>
      </c>
      <c r="I1416" t="s">
        <v>40</v>
      </c>
      <c r="J1416">
        <v>1</v>
      </c>
      <c r="L1416" t="s">
        <v>41</v>
      </c>
      <c r="M1416" t="s">
        <v>40</v>
      </c>
      <c r="P1416" s="4"/>
      <c r="Q1416" s="42">
        <v>0</v>
      </c>
      <c r="R1416">
        <f t="shared" si="122"/>
        <v>0</v>
      </c>
      <c r="S1416">
        <f t="shared" si="123"/>
        <v>0</v>
      </c>
      <c r="T1416">
        <v>4.92</v>
      </c>
      <c r="U1416">
        <f t="shared" si="124"/>
        <v>4.92</v>
      </c>
      <c r="V1416">
        <f t="shared" si="125"/>
        <v>4920</v>
      </c>
      <c r="W1416">
        <f t="shared" si="126"/>
        <v>410</v>
      </c>
      <c r="X1416" t="s">
        <v>45</v>
      </c>
      <c r="Y1416" t="s">
        <v>48</v>
      </c>
      <c r="Z1416">
        <v>39489</v>
      </c>
      <c r="AA1416">
        <v>39489</v>
      </c>
      <c r="AB1416" t="s">
        <v>40</v>
      </c>
      <c r="AC1416" t="s">
        <v>40</v>
      </c>
      <c r="AD1416" t="s">
        <v>40</v>
      </c>
      <c r="AE1416" t="s">
        <v>40</v>
      </c>
      <c r="AF1416">
        <v>101</v>
      </c>
      <c r="AH1416">
        <v>2022</v>
      </c>
      <c r="AI1416" t="s">
        <v>274</v>
      </c>
    </row>
    <row r="1417" spans="1:35" x14ac:dyDescent="0.25">
      <c r="A1417" t="s">
        <v>36</v>
      </c>
      <c r="B1417" t="s">
        <v>37</v>
      </c>
      <c r="C1417" t="s">
        <v>74</v>
      </c>
      <c r="D1417" t="s">
        <v>39</v>
      </c>
      <c r="E1417" t="s">
        <v>40</v>
      </c>
      <c r="F1417" t="s">
        <v>41</v>
      </c>
      <c r="G1417" t="s">
        <v>41</v>
      </c>
      <c r="H1417" t="s">
        <v>49</v>
      </c>
      <c r="I1417" t="s">
        <v>40</v>
      </c>
      <c r="J1417">
        <v>1</v>
      </c>
      <c r="L1417" t="s">
        <v>41</v>
      </c>
      <c r="P1417" s="4"/>
      <c r="Q1417" s="42">
        <v>0</v>
      </c>
      <c r="R1417">
        <f t="shared" si="122"/>
        <v>0</v>
      </c>
      <c r="S1417">
        <f t="shared" si="123"/>
        <v>0</v>
      </c>
      <c r="T1417">
        <v>292.5</v>
      </c>
      <c r="U1417">
        <f t="shared" si="124"/>
        <v>292.5</v>
      </c>
      <c r="V1417">
        <f t="shared" si="125"/>
        <v>292500</v>
      </c>
      <c r="W1417">
        <f t="shared" si="126"/>
        <v>24375</v>
      </c>
      <c r="X1417" t="s">
        <v>50</v>
      </c>
      <c r="Z1417">
        <v>39498</v>
      </c>
      <c r="AB1417" t="s">
        <v>40</v>
      </c>
      <c r="AC1417" t="s">
        <v>40</v>
      </c>
      <c r="AD1417" t="s">
        <v>40</v>
      </c>
      <c r="AE1417" t="s">
        <v>40</v>
      </c>
      <c r="AF1417">
        <v>101</v>
      </c>
      <c r="AH1417">
        <v>2022</v>
      </c>
      <c r="AI1417" t="s">
        <v>275</v>
      </c>
    </row>
    <row r="1418" spans="1:35" x14ac:dyDescent="0.25">
      <c r="A1418" t="s">
        <v>36</v>
      </c>
      <c r="B1418" t="s">
        <v>37</v>
      </c>
      <c r="C1418" t="s">
        <v>74</v>
      </c>
      <c r="D1418" t="s">
        <v>39</v>
      </c>
      <c r="E1418" t="s">
        <v>40</v>
      </c>
      <c r="F1418" t="s">
        <v>69</v>
      </c>
      <c r="G1418" t="s">
        <v>69</v>
      </c>
      <c r="H1418" t="s">
        <v>47</v>
      </c>
      <c r="I1418" t="s">
        <v>40</v>
      </c>
      <c r="J1418">
        <v>1</v>
      </c>
      <c r="L1418" t="s">
        <v>41</v>
      </c>
      <c r="M1418" t="s">
        <v>40</v>
      </c>
      <c r="P1418" s="4"/>
      <c r="Q1418" s="42">
        <v>0</v>
      </c>
      <c r="R1418">
        <f t="shared" si="122"/>
        <v>0</v>
      </c>
      <c r="S1418">
        <f t="shared" si="123"/>
        <v>0</v>
      </c>
      <c r="T1418">
        <v>19.66</v>
      </c>
      <c r="U1418">
        <f t="shared" si="124"/>
        <v>19.66</v>
      </c>
      <c r="V1418">
        <f t="shared" si="125"/>
        <v>19660</v>
      </c>
      <c r="W1418">
        <f t="shared" si="126"/>
        <v>1638.3333333333333</v>
      </c>
      <c r="X1418" t="s">
        <v>45</v>
      </c>
      <c r="Y1418" t="s">
        <v>265</v>
      </c>
      <c r="Z1418">
        <v>39489</v>
      </c>
      <c r="AA1418">
        <v>39489</v>
      </c>
      <c r="AB1418" t="s">
        <v>40</v>
      </c>
      <c r="AC1418" t="s">
        <v>40</v>
      </c>
      <c r="AD1418" t="s">
        <v>40</v>
      </c>
      <c r="AE1418" t="s">
        <v>40</v>
      </c>
      <c r="AF1418">
        <v>101</v>
      </c>
      <c r="AH1418">
        <v>2022</v>
      </c>
      <c r="AI1418" t="s">
        <v>276</v>
      </c>
    </row>
    <row r="1419" spans="1:35" x14ac:dyDescent="0.25">
      <c r="A1419" t="s">
        <v>36</v>
      </c>
      <c r="B1419" t="s">
        <v>37</v>
      </c>
      <c r="C1419" t="s">
        <v>74</v>
      </c>
      <c r="D1419" t="s">
        <v>39</v>
      </c>
      <c r="E1419" t="s">
        <v>40</v>
      </c>
      <c r="F1419" t="s">
        <v>41</v>
      </c>
      <c r="G1419" t="s">
        <v>41</v>
      </c>
      <c r="H1419" t="s">
        <v>266</v>
      </c>
      <c r="I1419" t="s">
        <v>40</v>
      </c>
      <c r="J1419">
        <v>1</v>
      </c>
      <c r="L1419" t="s">
        <v>41</v>
      </c>
      <c r="P1419" s="4"/>
      <c r="Q1419" s="42">
        <v>0</v>
      </c>
      <c r="R1419">
        <f t="shared" si="122"/>
        <v>0</v>
      </c>
      <c r="S1419">
        <f t="shared" si="123"/>
        <v>0</v>
      </c>
      <c r="T1419">
        <v>29.5</v>
      </c>
      <c r="U1419">
        <f t="shared" si="124"/>
        <v>29.5</v>
      </c>
      <c r="V1419">
        <f t="shared" si="125"/>
        <v>29500</v>
      </c>
      <c r="W1419">
        <f t="shared" si="126"/>
        <v>2458.3333333333335</v>
      </c>
      <c r="X1419" t="s">
        <v>45</v>
      </c>
      <c r="Z1419">
        <v>39498</v>
      </c>
      <c r="AA1419">
        <v>39489</v>
      </c>
      <c r="AF1419">
        <v>101</v>
      </c>
      <c r="AH1419">
        <v>2022</v>
      </c>
      <c r="AI1419" t="s">
        <v>277</v>
      </c>
    </row>
    <row r="1420" spans="1:35" x14ac:dyDescent="0.25">
      <c r="A1420" t="s">
        <v>36</v>
      </c>
      <c r="B1420" t="s">
        <v>37</v>
      </c>
      <c r="C1420" t="s">
        <v>74</v>
      </c>
      <c r="D1420" t="s">
        <v>39</v>
      </c>
      <c r="E1420" t="s">
        <v>40</v>
      </c>
      <c r="F1420" t="s">
        <v>52</v>
      </c>
      <c r="G1420" t="s">
        <v>52</v>
      </c>
      <c r="H1420" t="s">
        <v>53</v>
      </c>
      <c r="I1420" t="s">
        <v>40</v>
      </c>
      <c r="J1420">
        <v>1</v>
      </c>
      <c r="L1420" t="s">
        <v>41</v>
      </c>
      <c r="M1420" t="s">
        <v>40</v>
      </c>
      <c r="P1420" s="4"/>
      <c r="Q1420" s="42">
        <v>0</v>
      </c>
      <c r="R1420">
        <f t="shared" ref="R1420:R1432" si="127">O1420*P1420/60*J1420</f>
        <v>0</v>
      </c>
      <c r="S1420">
        <f t="shared" ref="S1420:S1432" si="128">Q1420*R1420</f>
        <v>0</v>
      </c>
      <c r="T1420">
        <v>22.12</v>
      </c>
      <c r="U1420">
        <f t="shared" ref="U1420:U1432" si="129">S1420+T1420</f>
        <v>22.12</v>
      </c>
      <c r="V1420">
        <f t="shared" ref="V1420:V1432" si="130">U1420*1000</f>
        <v>22120</v>
      </c>
      <c r="W1420">
        <f t="shared" ref="W1420:W1432" si="131">V1420/12</f>
        <v>1843.3333333333333</v>
      </c>
      <c r="X1420" t="s">
        <v>45</v>
      </c>
      <c r="Y1420" t="s">
        <v>54</v>
      </c>
      <c r="Z1420">
        <v>39489</v>
      </c>
      <c r="AA1420">
        <v>39489</v>
      </c>
      <c r="AB1420" t="s">
        <v>40</v>
      </c>
      <c r="AC1420" t="s">
        <v>40</v>
      </c>
      <c r="AD1420" t="s">
        <v>40</v>
      </c>
      <c r="AE1420" t="s">
        <v>40</v>
      </c>
      <c r="AF1420">
        <v>101</v>
      </c>
      <c r="AH1420">
        <v>2022</v>
      </c>
      <c r="AI1420" t="s">
        <v>278</v>
      </c>
    </row>
    <row r="1421" spans="1:35" x14ac:dyDescent="0.25">
      <c r="A1421" t="s">
        <v>36</v>
      </c>
      <c r="B1421" t="s">
        <v>37</v>
      </c>
      <c r="C1421" t="s">
        <v>74</v>
      </c>
      <c r="D1421" t="s">
        <v>39</v>
      </c>
      <c r="E1421" t="s">
        <v>40</v>
      </c>
      <c r="F1421" t="s">
        <v>41</v>
      </c>
      <c r="G1421" t="s">
        <v>41</v>
      </c>
      <c r="H1421" t="s">
        <v>42</v>
      </c>
      <c r="I1421" t="s">
        <v>40</v>
      </c>
      <c r="J1421">
        <v>1</v>
      </c>
      <c r="L1421" t="s">
        <v>41</v>
      </c>
      <c r="P1421" s="4"/>
      <c r="Q1421" s="42">
        <v>0</v>
      </c>
      <c r="R1421">
        <f t="shared" si="127"/>
        <v>0</v>
      </c>
      <c r="S1421">
        <f t="shared" si="128"/>
        <v>0</v>
      </c>
      <c r="T1421">
        <v>498.97</v>
      </c>
      <c r="U1421">
        <f t="shared" si="129"/>
        <v>498.97</v>
      </c>
      <c r="V1421">
        <f t="shared" si="130"/>
        <v>498970</v>
      </c>
      <c r="W1421">
        <f t="shared" si="131"/>
        <v>41580.833333333336</v>
      </c>
      <c r="X1421" t="s">
        <v>43</v>
      </c>
      <c r="Y1421" t="s">
        <v>40</v>
      </c>
      <c r="Z1421">
        <v>39498</v>
      </c>
      <c r="AB1421" t="s">
        <v>40</v>
      </c>
      <c r="AC1421" t="s">
        <v>40</v>
      </c>
      <c r="AD1421" t="s">
        <v>40</v>
      </c>
      <c r="AE1421" t="s">
        <v>40</v>
      </c>
      <c r="AF1421">
        <v>101</v>
      </c>
      <c r="AH1421">
        <v>2022</v>
      </c>
      <c r="AI1421" t="s">
        <v>272</v>
      </c>
    </row>
    <row r="1422" spans="1:35" x14ac:dyDescent="0.25">
      <c r="A1422" t="s">
        <v>59</v>
      </c>
      <c r="B1422" t="s">
        <v>37</v>
      </c>
      <c r="C1422" t="s">
        <v>74</v>
      </c>
      <c r="D1422" t="s">
        <v>39</v>
      </c>
      <c r="E1422" t="s">
        <v>60</v>
      </c>
      <c r="F1422" t="s">
        <v>69</v>
      </c>
      <c r="G1422" t="s">
        <v>69</v>
      </c>
      <c r="H1422" t="s">
        <v>75</v>
      </c>
      <c r="I1422" t="s">
        <v>187</v>
      </c>
      <c r="J1422">
        <v>1</v>
      </c>
      <c r="L1422" t="s">
        <v>62</v>
      </c>
      <c r="M1422" t="s">
        <v>63</v>
      </c>
      <c r="N1422">
        <v>1</v>
      </c>
      <c r="O1422">
        <v>175</v>
      </c>
      <c r="P1422" s="4">
        <v>12</v>
      </c>
      <c r="Q1422" s="42">
        <v>98.317899999999995</v>
      </c>
      <c r="R1422">
        <f t="shared" si="127"/>
        <v>35</v>
      </c>
      <c r="S1422">
        <f t="shared" si="128"/>
        <v>3441.1264999999999</v>
      </c>
      <c r="U1422">
        <f t="shared" si="129"/>
        <v>3441.1264999999999</v>
      </c>
      <c r="V1422">
        <f t="shared" si="130"/>
        <v>3441126.5</v>
      </c>
      <c r="W1422">
        <f t="shared" si="131"/>
        <v>286760.54166666669</v>
      </c>
      <c r="AH1422">
        <v>2022</v>
      </c>
    </row>
    <row r="1423" spans="1:35" x14ac:dyDescent="0.25">
      <c r="A1423" t="s">
        <v>59</v>
      </c>
      <c r="B1423" t="s">
        <v>37</v>
      </c>
      <c r="C1423" t="s">
        <v>74</v>
      </c>
      <c r="D1423" t="s">
        <v>39</v>
      </c>
      <c r="E1423" t="s">
        <v>60</v>
      </c>
      <c r="F1423" t="s">
        <v>46</v>
      </c>
      <c r="G1423" t="s">
        <v>46</v>
      </c>
      <c r="H1423" t="s">
        <v>77</v>
      </c>
      <c r="I1423" t="s">
        <v>188</v>
      </c>
      <c r="J1423">
        <v>1</v>
      </c>
      <c r="L1423" t="s">
        <v>62</v>
      </c>
      <c r="M1423" t="s">
        <v>63</v>
      </c>
      <c r="N1423">
        <v>1</v>
      </c>
      <c r="O1423">
        <v>175</v>
      </c>
      <c r="P1423" s="4">
        <v>18</v>
      </c>
      <c r="Q1423" s="42">
        <v>98.317899999999995</v>
      </c>
      <c r="R1423">
        <f t="shared" si="127"/>
        <v>52.5</v>
      </c>
      <c r="S1423">
        <f t="shared" si="128"/>
        <v>5161.6897499999995</v>
      </c>
      <c r="U1423">
        <f t="shared" si="129"/>
        <v>5161.6897499999995</v>
      </c>
      <c r="V1423">
        <f t="shared" si="130"/>
        <v>5161689.75</v>
      </c>
      <c r="W1423">
        <f t="shared" si="131"/>
        <v>430140.8125</v>
      </c>
      <c r="AH1423">
        <v>2022</v>
      </c>
    </row>
    <row r="1424" spans="1:35" x14ac:dyDescent="0.25">
      <c r="A1424" t="s">
        <v>59</v>
      </c>
      <c r="B1424" t="s">
        <v>37</v>
      </c>
      <c r="C1424" t="s">
        <v>74</v>
      </c>
      <c r="D1424" t="s">
        <v>39</v>
      </c>
      <c r="E1424" t="s">
        <v>60</v>
      </c>
      <c r="F1424" t="s">
        <v>71</v>
      </c>
      <c r="G1424" t="s">
        <v>71</v>
      </c>
      <c r="H1424" t="s">
        <v>189</v>
      </c>
      <c r="I1424" t="s">
        <v>194</v>
      </c>
      <c r="J1424">
        <v>1</v>
      </c>
      <c r="L1424" t="s">
        <v>62</v>
      </c>
      <c r="M1424" t="s">
        <v>63</v>
      </c>
      <c r="N1424">
        <v>2</v>
      </c>
      <c r="O1424">
        <v>160</v>
      </c>
      <c r="P1424" s="4">
        <v>18</v>
      </c>
      <c r="Q1424" s="42">
        <v>98.317899999999995</v>
      </c>
      <c r="R1424">
        <f t="shared" si="127"/>
        <v>48</v>
      </c>
      <c r="S1424">
        <f t="shared" si="128"/>
        <v>4719.2591999999995</v>
      </c>
      <c r="U1424">
        <f t="shared" si="129"/>
        <v>4719.2591999999995</v>
      </c>
      <c r="V1424">
        <f t="shared" si="130"/>
        <v>4719259.1999999993</v>
      </c>
      <c r="W1424">
        <f t="shared" si="131"/>
        <v>393271.59999999992</v>
      </c>
      <c r="AH1424">
        <v>2022</v>
      </c>
    </row>
    <row r="1425" spans="1:35" x14ac:dyDescent="0.25">
      <c r="A1425" t="s">
        <v>59</v>
      </c>
      <c r="B1425" t="s">
        <v>37</v>
      </c>
      <c r="C1425" t="s">
        <v>74</v>
      </c>
      <c r="D1425" t="s">
        <v>39</v>
      </c>
      <c r="E1425" t="s">
        <v>60</v>
      </c>
      <c r="F1425" t="s">
        <v>71</v>
      </c>
      <c r="G1425" t="s">
        <v>71</v>
      </c>
      <c r="H1425" t="s">
        <v>190</v>
      </c>
      <c r="I1425" t="s">
        <v>192</v>
      </c>
      <c r="J1425">
        <v>1</v>
      </c>
      <c r="L1425" t="s">
        <v>62</v>
      </c>
      <c r="M1425" t="s">
        <v>63</v>
      </c>
      <c r="N1425">
        <v>2</v>
      </c>
      <c r="O1425">
        <v>160</v>
      </c>
      <c r="P1425" s="4">
        <v>12</v>
      </c>
      <c r="Q1425" s="42">
        <v>98.317899999999995</v>
      </c>
      <c r="R1425">
        <f t="shared" si="127"/>
        <v>32</v>
      </c>
      <c r="S1425">
        <f t="shared" si="128"/>
        <v>3146.1727999999998</v>
      </c>
      <c r="U1425">
        <f t="shared" si="129"/>
        <v>3146.1727999999998</v>
      </c>
      <c r="V1425">
        <f t="shared" si="130"/>
        <v>3146172.8</v>
      </c>
      <c r="W1425">
        <f t="shared" si="131"/>
        <v>262181.06666666665</v>
      </c>
      <c r="AH1425">
        <v>2022</v>
      </c>
    </row>
    <row r="1426" spans="1:35" x14ac:dyDescent="0.25">
      <c r="A1426" t="s">
        <v>59</v>
      </c>
      <c r="B1426" t="s">
        <v>37</v>
      </c>
      <c r="C1426" t="s">
        <v>74</v>
      </c>
      <c r="D1426" t="s">
        <v>39</v>
      </c>
      <c r="E1426" t="s">
        <v>60</v>
      </c>
      <c r="F1426" t="s">
        <v>69</v>
      </c>
      <c r="G1426" t="s">
        <v>69</v>
      </c>
      <c r="H1426" t="s">
        <v>75</v>
      </c>
      <c r="I1426" t="s">
        <v>187</v>
      </c>
      <c r="J1426">
        <v>1</v>
      </c>
      <c r="L1426" t="s">
        <v>62</v>
      </c>
      <c r="M1426" t="s">
        <v>76</v>
      </c>
      <c r="N1426">
        <v>1</v>
      </c>
      <c r="O1426">
        <v>175</v>
      </c>
      <c r="P1426" s="4">
        <v>12</v>
      </c>
      <c r="Q1426" s="42">
        <v>98.317899999999995</v>
      </c>
      <c r="R1426">
        <f t="shared" si="127"/>
        <v>35</v>
      </c>
      <c r="S1426">
        <f t="shared" si="128"/>
        <v>3441.1264999999999</v>
      </c>
      <c r="U1426">
        <f t="shared" si="129"/>
        <v>3441.1264999999999</v>
      </c>
      <c r="V1426">
        <f t="shared" si="130"/>
        <v>3441126.5</v>
      </c>
      <c r="W1426">
        <f t="shared" si="131"/>
        <v>286760.54166666669</v>
      </c>
      <c r="AH1426">
        <v>2022</v>
      </c>
    </row>
    <row r="1427" spans="1:35" x14ac:dyDescent="0.25">
      <c r="A1427" t="s">
        <v>59</v>
      </c>
      <c r="B1427" t="s">
        <v>37</v>
      </c>
      <c r="C1427" t="s">
        <v>74</v>
      </c>
      <c r="D1427" t="s">
        <v>39</v>
      </c>
      <c r="E1427" t="s">
        <v>60</v>
      </c>
      <c r="F1427" t="s">
        <v>46</v>
      </c>
      <c r="G1427" t="s">
        <v>46</v>
      </c>
      <c r="H1427" t="s">
        <v>77</v>
      </c>
      <c r="I1427" t="s">
        <v>188</v>
      </c>
      <c r="J1427">
        <v>1</v>
      </c>
      <c r="L1427" t="s">
        <v>62</v>
      </c>
      <c r="M1427" t="s">
        <v>76</v>
      </c>
      <c r="N1427">
        <v>1</v>
      </c>
      <c r="O1427">
        <v>175</v>
      </c>
      <c r="P1427" s="4">
        <v>18</v>
      </c>
      <c r="Q1427" s="42">
        <v>98.317899999999995</v>
      </c>
      <c r="R1427">
        <f t="shared" si="127"/>
        <v>52.5</v>
      </c>
      <c r="S1427">
        <f t="shared" si="128"/>
        <v>5161.6897499999995</v>
      </c>
      <c r="U1427">
        <f t="shared" si="129"/>
        <v>5161.6897499999995</v>
      </c>
      <c r="V1427">
        <f t="shared" si="130"/>
        <v>5161689.75</v>
      </c>
      <c r="W1427">
        <f t="shared" si="131"/>
        <v>430140.8125</v>
      </c>
      <c r="AH1427">
        <v>2022</v>
      </c>
    </row>
    <row r="1428" spans="1:35" x14ac:dyDescent="0.25">
      <c r="A1428" t="s">
        <v>59</v>
      </c>
      <c r="B1428" t="s">
        <v>37</v>
      </c>
      <c r="C1428" t="s">
        <v>74</v>
      </c>
      <c r="D1428" t="s">
        <v>39</v>
      </c>
      <c r="E1428" t="s">
        <v>60</v>
      </c>
      <c r="F1428" t="s">
        <v>71</v>
      </c>
      <c r="G1428" t="s">
        <v>71</v>
      </c>
      <c r="H1428" t="s">
        <v>189</v>
      </c>
      <c r="I1428" t="s">
        <v>194</v>
      </c>
      <c r="J1428">
        <v>1</v>
      </c>
      <c r="L1428" t="s">
        <v>62</v>
      </c>
      <c r="M1428" t="s">
        <v>76</v>
      </c>
      <c r="N1428">
        <v>2</v>
      </c>
      <c r="O1428">
        <v>167</v>
      </c>
      <c r="P1428" s="4">
        <v>18</v>
      </c>
      <c r="Q1428" s="42">
        <v>98.317899999999995</v>
      </c>
      <c r="R1428">
        <f t="shared" si="127"/>
        <v>50.1</v>
      </c>
      <c r="S1428">
        <f t="shared" si="128"/>
        <v>4925.7267899999997</v>
      </c>
      <c r="U1428">
        <f t="shared" si="129"/>
        <v>4925.7267899999997</v>
      </c>
      <c r="V1428">
        <f t="shared" si="130"/>
        <v>4925726.79</v>
      </c>
      <c r="W1428">
        <f t="shared" si="131"/>
        <v>410477.23249999998</v>
      </c>
      <c r="AH1428">
        <v>2022</v>
      </c>
    </row>
    <row r="1429" spans="1:35" x14ac:dyDescent="0.25">
      <c r="A1429" t="s">
        <v>59</v>
      </c>
      <c r="B1429" t="s">
        <v>37</v>
      </c>
      <c r="C1429" t="s">
        <v>74</v>
      </c>
      <c r="D1429" t="s">
        <v>39</v>
      </c>
      <c r="E1429" t="s">
        <v>60</v>
      </c>
      <c r="F1429" t="s">
        <v>71</v>
      </c>
      <c r="G1429" t="s">
        <v>71</v>
      </c>
      <c r="H1429" t="s">
        <v>190</v>
      </c>
      <c r="I1429" t="s">
        <v>192</v>
      </c>
      <c r="J1429">
        <v>1</v>
      </c>
      <c r="L1429" t="s">
        <v>62</v>
      </c>
      <c r="M1429" t="s">
        <v>76</v>
      </c>
      <c r="N1429">
        <v>2</v>
      </c>
      <c r="O1429">
        <v>167</v>
      </c>
      <c r="P1429" s="4">
        <v>12</v>
      </c>
      <c r="Q1429" s="42">
        <v>98.317899999999995</v>
      </c>
      <c r="R1429">
        <f t="shared" si="127"/>
        <v>33.4</v>
      </c>
      <c r="S1429">
        <f t="shared" si="128"/>
        <v>3283.8178599999997</v>
      </c>
      <c r="U1429">
        <f t="shared" si="129"/>
        <v>3283.8178599999997</v>
      </c>
      <c r="V1429">
        <f t="shared" si="130"/>
        <v>3283817.86</v>
      </c>
      <c r="W1429">
        <f t="shared" si="131"/>
        <v>273651.48833333334</v>
      </c>
      <c r="AH1429">
        <v>2022</v>
      </c>
    </row>
    <row r="1430" spans="1:35" x14ac:dyDescent="0.25">
      <c r="A1430" t="s">
        <v>59</v>
      </c>
      <c r="B1430" t="s">
        <v>37</v>
      </c>
      <c r="C1430" t="s">
        <v>74</v>
      </c>
      <c r="D1430" t="s">
        <v>39</v>
      </c>
      <c r="E1430" t="s">
        <v>60</v>
      </c>
      <c r="F1430" t="s">
        <v>69</v>
      </c>
      <c r="G1430" t="s">
        <v>69</v>
      </c>
      <c r="H1430" t="s">
        <v>191</v>
      </c>
      <c r="I1430" t="s">
        <v>193</v>
      </c>
      <c r="J1430">
        <v>1</v>
      </c>
      <c r="L1430" t="s">
        <v>62</v>
      </c>
      <c r="M1430" t="s">
        <v>76</v>
      </c>
      <c r="N1430">
        <v>3</v>
      </c>
      <c r="O1430">
        <v>166</v>
      </c>
      <c r="P1430" s="4">
        <v>30</v>
      </c>
      <c r="Q1430" s="42">
        <v>98.317899999999995</v>
      </c>
      <c r="R1430">
        <f t="shared" si="127"/>
        <v>83</v>
      </c>
      <c r="S1430">
        <f t="shared" si="128"/>
        <v>8160.3856999999998</v>
      </c>
      <c r="U1430">
        <f t="shared" si="129"/>
        <v>8160.3856999999998</v>
      </c>
      <c r="V1430">
        <f t="shared" si="130"/>
        <v>8160385.7000000002</v>
      </c>
      <c r="W1430">
        <f t="shared" si="131"/>
        <v>680032.14166666672</v>
      </c>
      <c r="AH1430">
        <v>2022</v>
      </c>
    </row>
    <row r="1431" spans="1:35" x14ac:dyDescent="0.25">
      <c r="A1431" t="s">
        <v>59</v>
      </c>
      <c r="B1431" t="s">
        <v>37</v>
      </c>
      <c r="C1431" t="s">
        <v>74</v>
      </c>
      <c r="D1431" t="s">
        <v>39</v>
      </c>
      <c r="E1431" t="s">
        <v>60</v>
      </c>
      <c r="F1431" t="s">
        <v>41</v>
      </c>
      <c r="G1431" t="s">
        <v>41</v>
      </c>
      <c r="H1431" t="s">
        <v>170</v>
      </c>
      <c r="I1431" t="s">
        <v>40</v>
      </c>
      <c r="J1431">
        <v>1</v>
      </c>
      <c r="L1431" t="s">
        <v>41</v>
      </c>
      <c r="M1431" t="s">
        <v>40</v>
      </c>
      <c r="P1431" s="4"/>
      <c r="Q1431" s="42">
        <v>0</v>
      </c>
      <c r="R1431">
        <f t="shared" si="127"/>
        <v>0</v>
      </c>
      <c r="S1431">
        <f t="shared" si="128"/>
        <v>0</v>
      </c>
      <c r="T1431">
        <v>491.6</v>
      </c>
      <c r="U1431">
        <f t="shared" si="129"/>
        <v>491.6</v>
      </c>
      <c r="V1431">
        <f t="shared" si="130"/>
        <v>491600</v>
      </c>
      <c r="W1431">
        <f t="shared" si="131"/>
        <v>40966.666666666664</v>
      </c>
      <c r="X1431" t="s">
        <v>50</v>
      </c>
      <c r="Y1431" t="s">
        <v>171</v>
      </c>
      <c r="Z1431">
        <v>3093</v>
      </c>
      <c r="AA1431">
        <v>3094</v>
      </c>
      <c r="AB1431" t="s">
        <v>40</v>
      </c>
      <c r="AC1431" t="s">
        <v>40</v>
      </c>
      <c r="AD1431" t="s">
        <v>40</v>
      </c>
      <c r="AE1431" t="s">
        <v>40</v>
      </c>
      <c r="AF1431">
        <v>101</v>
      </c>
      <c r="AH1431">
        <v>2022</v>
      </c>
      <c r="AI1431" t="s">
        <v>287</v>
      </c>
    </row>
    <row r="1432" spans="1:35" x14ac:dyDescent="0.25">
      <c r="A1432" t="s">
        <v>59</v>
      </c>
      <c r="B1432" t="s">
        <v>37</v>
      </c>
      <c r="C1432" t="s">
        <v>74</v>
      </c>
      <c r="D1432" t="s">
        <v>39</v>
      </c>
      <c r="E1432" t="s">
        <v>60</v>
      </c>
      <c r="F1432" t="s">
        <v>41</v>
      </c>
      <c r="G1432" t="s">
        <v>41</v>
      </c>
      <c r="H1432" t="s">
        <v>175</v>
      </c>
      <c r="I1432" t="s">
        <v>40</v>
      </c>
      <c r="J1432">
        <v>1</v>
      </c>
      <c r="L1432" t="s">
        <v>41</v>
      </c>
      <c r="P1432" s="4"/>
      <c r="Q1432" s="42">
        <v>0</v>
      </c>
      <c r="R1432">
        <f t="shared" si="127"/>
        <v>0</v>
      </c>
      <c r="S1432">
        <f t="shared" si="128"/>
        <v>0</v>
      </c>
      <c r="T1432">
        <v>442.44</v>
      </c>
      <c r="U1432">
        <f t="shared" si="129"/>
        <v>442.44</v>
      </c>
      <c r="V1432">
        <f t="shared" si="130"/>
        <v>442440</v>
      </c>
      <c r="W1432">
        <f t="shared" si="131"/>
        <v>36870</v>
      </c>
      <c r="X1432" t="s">
        <v>50</v>
      </c>
      <c r="Y1432" t="s">
        <v>176</v>
      </c>
      <c r="Z1432">
        <v>3093</v>
      </c>
      <c r="AA1432">
        <v>3094</v>
      </c>
      <c r="AB1432" t="s">
        <v>40</v>
      </c>
      <c r="AC1432" t="s">
        <v>40</v>
      </c>
      <c r="AD1432" t="s">
        <v>40</v>
      </c>
      <c r="AE1432" t="s">
        <v>40</v>
      </c>
      <c r="AF1432">
        <v>101</v>
      </c>
      <c r="AH1432">
        <v>2022</v>
      </c>
      <c r="AI1432" t="s">
        <v>283</v>
      </c>
    </row>
  </sheetData>
  <autoFilter ref="A1:AK1432" xr:uid="{848C9287-76B5-4388-9821-F0E9B99CD65A}"/>
  <sortState xmlns:xlrd2="http://schemas.microsoft.com/office/spreadsheetml/2017/richdata2" ref="A2:AK1433">
    <sortCondition ref="B2:B1433"/>
    <sortCondition ref="C2:C1433"/>
    <sortCondition ref="D2:D1433"/>
    <sortCondition ref="A2:A1433"/>
  </sortState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99BF4-F077-4DF9-8215-67AA67BED3A3}">
  <sheetPr>
    <tabColor rgb="FF92D050"/>
  </sheetPr>
  <dimension ref="A1:I167"/>
  <sheetViews>
    <sheetView view="pageBreakPreview" zoomScaleNormal="100" zoomScaleSheetLayoutView="100" workbookViewId="0">
      <selection activeCell="I21" sqref="I21"/>
    </sheetView>
  </sheetViews>
  <sheetFormatPr defaultRowHeight="15" x14ac:dyDescent="0.25"/>
  <cols>
    <col min="1" max="1" width="13.5703125" style="7" customWidth="1"/>
    <col min="2" max="2" width="17" style="6" customWidth="1"/>
    <col min="3" max="3" width="9" style="6" customWidth="1"/>
    <col min="4" max="4" width="8.5703125" style="6" customWidth="1"/>
    <col min="5" max="5" width="26" style="10" customWidth="1"/>
    <col min="6" max="7" width="8.5703125" style="7" customWidth="1"/>
    <col min="8" max="8" width="19.140625" style="7" customWidth="1"/>
    <col min="9" max="9" width="41.140625" style="7" bestFit="1" customWidth="1"/>
  </cols>
  <sheetData>
    <row r="1" spans="1:9" ht="15.75" x14ac:dyDescent="0.25">
      <c r="A1" s="5" t="s">
        <v>897</v>
      </c>
      <c r="C1" s="7"/>
      <c r="E1" s="8"/>
    </row>
    <row r="2" spans="1:9" x14ac:dyDescent="0.25">
      <c r="C2" s="7"/>
      <c r="E2" s="8"/>
    </row>
    <row r="3" spans="1:9" x14ac:dyDescent="0.25">
      <c r="A3" s="7" t="s">
        <v>197</v>
      </c>
      <c r="C3" s="14">
        <v>12</v>
      </c>
      <c r="D3" s="6" t="s">
        <v>198</v>
      </c>
      <c r="E3" s="9" t="s">
        <v>307</v>
      </c>
    </row>
    <row r="4" spans="1:9" x14ac:dyDescent="0.25">
      <c r="A4" s="7" t="s">
        <v>199</v>
      </c>
      <c r="C4" s="15">
        <v>1889.64</v>
      </c>
      <c r="D4" s="6" t="s">
        <v>200</v>
      </c>
      <c r="E4" s="7" t="s">
        <v>897</v>
      </c>
      <c r="H4" s="44">
        <f>C4-GETPIVOTDATA(" Total ers tkr",$A$7,"Program m inriktning","Kompletterande utbildning för barnmorskor")</f>
        <v>0</v>
      </c>
    </row>
    <row r="5" spans="1:9" x14ac:dyDescent="0.25">
      <c r="A5" s="21" t="s">
        <v>1</v>
      </c>
      <c r="B5" s="7" t="s">
        <v>860</v>
      </c>
      <c r="C5" s="7"/>
      <c r="D5" s="7"/>
      <c r="E5" s="8"/>
      <c r="F5" s="15"/>
    </row>
    <row r="7" spans="1:9" x14ac:dyDescent="0.25">
      <c r="B7" s="7"/>
      <c r="C7" s="7"/>
      <c r="D7" s="7"/>
      <c r="E7" s="7"/>
      <c r="F7" s="21" t="s">
        <v>202</v>
      </c>
      <c r="I7"/>
    </row>
    <row r="8" spans="1:9" ht="39" x14ac:dyDescent="0.25">
      <c r="A8" s="22" t="s">
        <v>3</v>
      </c>
      <c r="B8" s="21" t="s">
        <v>0</v>
      </c>
      <c r="C8" s="22" t="s">
        <v>313</v>
      </c>
      <c r="D8" s="23" t="s">
        <v>8</v>
      </c>
      <c r="E8" s="22" t="s">
        <v>7</v>
      </c>
      <c r="F8" s="6" t="s">
        <v>204</v>
      </c>
      <c r="G8" s="7" t="s">
        <v>205</v>
      </c>
      <c r="H8" s="7" t="s">
        <v>264</v>
      </c>
      <c r="I8"/>
    </row>
    <row r="9" spans="1:9" ht="39" x14ac:dyDescent="0.25">
      <c r="A9" s="6" t="s">
        <v>879</v>
      </c>
      <c r="B9" s="6" t="s">
        <v>36</v>
      </c>
      <c r="C9" s="7" t="s">
        <v>52</v>
      </c>
      <c r="D9" s="7" t="s">
        <v>40</v>
      </c>
      <c r="E9" s="16" t="s">
        <v>56</v>
      </c>
      <c r="F9" s="18">
        <v>0</v>
      </c>
      <c r="G9" s="18">
        <v>0</v>
      </c>
      <c r="H9" s="17">
        <v>20</v>
      </c>
      <c r="I9"/>
    </row>
    <row r="10" spans="1:9" x14ac:dyDescent="0.25">
      <c r="A10" s="6"/>
      <c r="C10" s="7"/>
      <c r="D10" s="7"/>
      <c r="E10" s="16" t="s">
        <v>882</v>
      </c>
      <c r="F10" s="18">
        <v>0</v>
      </c>
      <c r="G10" s="18">
        <v>0</v>
      </c>
      <c r="H10" s="17">
        <v>80</v>
      </c>
      <c r="I10"/>
    </row>
    <row r="11" spans="1:9" ht="26.25" x14ac:dyDescent="0.25">
      <c r="A11" s="6"/>
      <c r="C11" s="7"/>
      <c r="D11" s="7"/>
      <c r="E11" s="16" t="s">
        <v>881</v>
      </c>
      <c r="F11" s="18">
        <v>0</v>
      </c>
      <c r="G11" s="18">
        <v>0</v>
      </c>
      <c r="H11" s="17">
        <v>178</v>
      </c>
      <c r="I11"/>
    </row>
    <row r="12" spans="1:9" x14ac:dyDescent="0.25">
      <c r="A12" s="6"/>
      <c r="B12" s="7" t="s">
        <v>235</v>
      </c>
      <c r="C12" s="7"/>
      <c r="D12" s="7"/>
      <c r="E12" s="7"/>
      <c r="F12" s="18">
        <v>0</v>
      </c>
      <c r="G12" s="18">
        <v>0</v>
      </c>
      <c r="H12" s="17">
        <v>278</v>
      </c>
      <c r="I12"/>
    </row>
    <row r="13" spans="1:9" ht="39" x14ac:dyDescent="0.25">
      <c r="A13" s="6"/>
      <c r="B13" s="6" t="s">
        <v>59</v>
      </c>
      <c r="C13" s="7" t="s">
        <v>87</v>
      </c>
      <c r="D13" s="7" t="s">
        <v>888</v>
      </c>
      <c r="E13" s="16" t="s">
        <v>887</v>
      </c>
      <c r="F13" s="18">
        <v>0.75</v>
      </c>
      <c r="G13" s="18">
        <v>99.83</v>
      </c>
      <c r="H13" s="17">
        <v>74.872500000000002</v>
      </c>
      <c r="I13"/>
    </row>
    <row r="14" spans="1:9" x14ac:dyDescent="0.25">
      <c r="A14" s="6"/>
      <c r="C14" s="7" t="s">
        <v>52</v>
      </c>
      <c r="D14" s="7" t="s">
        <v>40</v>
      </c>
      <c r="E14" s="16" t="s">
        <v>513</v>
      </c>
      <c r="F14" s="18">
        <v>0</v>
      </c>
      <c r="G14" s="18">
        <v>0</v>
      </c>
      <c r="H14" s="17">
        <v>413.68</v>
      </c>
      <c r="I14"/>
    </row>
    <row r="15" spans="1:9" ht="39" x14ac:dyDescent="0.25">
      <c r="A15" s="6"/>
      <c r="C15" s="7"/>
      <c r="D15" s="7" t="s">
        <v>884</v>
      </c>
      <c r="E15" s="16" t="s">
        <v>883</v>
      </c>
      <c r="F15" s="18">
        <v>2.5</v>
      </c>
      <c r="G15" s="18">
        <v>99.83</v>
      </c>
      <c r="H15" s="17">
        <v>249.57499999999999</v>
      </c>
      <c r="I15"/>
    </row>
    <row r="16" spans="1:9" ht="26.25" x14ac:dyDescent="0.25">
      <c r="A16" s="6"/>
      <c r="C16" s="7"/>
      <c r="D16" s="7" t="s">
        <v>892</v>
      </c>
      <c r="E16" s="16" t="s">
        <v>891</v>
      </c>
      <c r="F16" s="18">
        <v>2</v>
      </c>
      <c r="G16" s="18">
        <v>99.83</v>
      </c>
      <c r="H16" s="17">
        <v>199.66</v>
      </c>
      <c r="I16"/>
    </row>
    <row r="17" spans="1:9" ht="26.25" x14ac:dyDescent="0.25">
      <c r="A17" s="6"/>
      <c r="C17" s="7"/>
      <c r="D17" s="7" t="s">
        <v>894</v>
      </c>
      <c r="E17" s="16" t="s">
        <v>893</v>
      </c>
      <c r="F17" s="18">
        <v>2</v>
      </c>
      <c r="G17" s="18">
        <v>99.83</v>
      </c>
      <c r="H17" s="17">
        <v>199.66</v>
      </c>
      <c r="I17"/>
    </row>
    <row r="18" spans="1:9" ht="51.75" x14ac:dyDescent="0.25">
      <c r="A18" s="6"/>
      <c r="C18" s="7"/>
      <c r="D18" s="7" t="s">
        <v>886</v>
      </c>
      <c r="E18" s="16" t="s">
        <v>885</v>
      </c>
      <c r="F18" s="18">
        <v>1.75</v>
      </c>
      <c r="G18" s="18">
        <v>99.83</v>
      </c>
      <c r="H18" s="17">
        <v>174.70249999999999</v>
      </c>
      <c r="I18"/>
    </row>
    <row r="19" spans="1:9" x14ac:dyDescent="0.25">
      <c r="A19" s="6"/>
      <c r="C19" s="7"/>
      <c r="D19" s="7" t="s">
        <v>221</v>
      </c>
      <c r="E19" s="16" t="s">
        <v>381</v>
      </c>
      <c r="F19" s="18">
        <v>3</v>
      </c>
      <c r="G19" s="18">
        <v>99.83</v>
      </c>
      <c r="H19" s="17">
        <v>299.49</v>
      </c>
      <c r="I19"/>
    </row>
    <row r="20" spans="1:9" x14ac:dyDescent="0.25">
      <c r="A20" s="6"/>
      <c r="B20" s="7" t="s">
        <v>224</v>
      </c>
      <c r="C20" s="7"/>
      <c r="D20" s="7"/>
      <c r="E20" s="7"/>
      <c r="F20" s="18">
        <v>12</v>
      </c>
      <c r="G20" s="18">
        <v>99.83</v>
      </c>
      <c r="H20" s="17">
        <v>1611.64</v>
      </c>
      <c r="I20"/>
    </row>
    <row r="21" spans="1:9" x14ac:dyDescent="0.25">
      <c r="A21" s="7" t="s">
        <v>898</v>
      </c>
      <c r="B21" s="7"/>
      <c r="C21" s="7"/>
      <c r="D21" s="7"/>
      <c r="E21" s="7"/>
      <c r="F21" s="18">
        <v>12</v>
      </c>
      <c r="G21" s="18">
        <v>99.83</v>
      </c>
      <c r="H21" s="17">
        <v>1889.64</v>
      </c>
      <c r="I21"/>
    </row>
    <row r="22" spans="1:9" x14ac:dyDescent="0.25">
      <c r="A22" s="10" t="s">
        <v>227</v>
      </c>
      <c r="B22" s="10"/>
      <c r="C22" s="10"/>
      <c r="D22" s="10"/>
      <c r="F22" s="18">
        <v>12</v>
      </c>
      <c r="G22" s="18">
        <v>99.83</v>
      </c>
      <c r="H22" s="17">
        <v>1889.64</v>
      </c>
      <c r="I22"/>
    </row>
    <row r="23" spans="1:9" x14ac:dyDescent="0.25">
      <c r="A23"/>
      <c r="B23"/>
      <c r="C23"/>
      <c r="D23"/>
      <c r="E23"/>
      <c r="F23"/>
      <c r="G23"/>
      <c r="H23"/>
      <c r="I23"/>
    </row>
    <row r="24" spans="1:9" x14ac:dyDescent="0.25">
      <c r="A24"/>
      <c r="B24"/>
      <c r="C24"/>
      <c r="D24"/>
      <c r="E24"/>
      <c r="F24"/>
      <c r="G24"/>
      <c r="H24"/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</sheetData>
  <pageMargins left="0.7" right="0.7" top="0.75" bottom="0.75" header="0.3" footer="0.3"/>
  <pageSetup paperSize="9" scale="78" orientation="portrait" horizontalDpi="1200" verticalDpi="12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23F0-F9A2-4D55-9AC9-DE914EA11232}">
  <sheetPr>
    <tabColor rgb="FF92D050"/>
  </sheetPr>
  <dimension ref="A1:M1302"/>
  <sheetViews>
    <sheetView view="pageBreakPreview" topLeftCell="A65" zoomScaleNormal="100" zoomScaleSheetLayoutView="100" workbookViewId="0">
      <selection activeCell="H83" sqref="H83"/>
    </sheetView>
  </sheetViews>
  <sheetFormatPr defaultRowHeight="15" x14ac:dyDescent="0.25"/>
  <cols>
    <col min="1" max="1" width="13.7109375" style="7" customWidth="1"/>
    <col min="2" max="2" width="17.42578125" style="6" customWidth="1"/>
    <col min="3" max="4" width="8.7109375" style="6" customWidth="1"/>
    <col min="5" max="5" width="25.7109375" style="10" customWidth="1"/>
    <col min="6" max="6" width="11.7109375" style="7" customWidth="1"/>
    <col min="7" max="7" width="13.7109375" style="18" customWidth="1"/>
    <col min="8" max="8" width="17.7109375" style="18" customWidth="1"/>
    <col min="9" max="10" width="8.7109375" style="7" customWidth="1"/>
    <col min="11" max="11" width="8.7109375" style="7"/>
    <col min="12" max="12" width="6.7109375" style="7" customWidth="1"/>
    <col min="13" max="13" width="11" style="7" customWidth="1"/>
  </cols>
  <sheetData>
    <row r="1" spans="1:13" ht="15.75" x14ac:dyDescent="0.25">
      <c r="A1" s="5" t="s">
        <v>1003</v>
      </c>
      <c r="C1" s="7"/>
      <c r="E1" s="8"/>
    </row>
    <row r="2" spans="1:13" ht="15.75" x14ac:dyDescent="0.25">
      <c r="A2" s="5"/>
      <c r="C2" s="7"/>
      <c r="E2" s="8"/>
    </row>
    <row r="3" spans="1:13" x14ac:dyDescent="0.25">
      <c r="A3" s="9" t="s">
        <v>1004</v>
      </c>
      <c r="C3" s="7"/>
      <c r="D3" s="7"/>
      <c r="E3" s="9" t="s">
        <v>1005</v>
      </c>
      <c r="F3" s="6"/>
    </row>
    <row r="4" spans="1:13" x14ac:dyDescent="0.25">
      <c r="A4" s="7" t="s">
        <v>197</v>
      </c>
      <c r="C4" s="14">
        <v>212</v>
      </c>
      <c r="D4" s="7" t="s">
        <v>198</v>
      </c>
      <c r="E4" s="7" t="s">
        <v>197</v>
      </c>
      <c r="F4" s="6"/>
      <c r="G4" s="14">
        <v>18</v>
      </c>
      <c r="H4" s="18" t="s">
        <v>198</v>
      </c>
    </row>
    <row r="5" spans="1:13" x14ac:dyDescent="0.25">
      <c r="A5" s="7" t="s">
        <v>199</v>
      </c>
      <c r="C5" s="15">
        <v>23737.15</v>
      </c>
      <c r="D5" s="7" t="s">
        <v>200</v>
      </c>
      <c r="E5" s="7" t="s">
        <v>199</v>
      </c>
      <c r="F5" s="6"/>
      <c r="G5" s="15">
        <v>1990.43</v>
      </c>
      <c r="H5" s="18" t="s">
        <v>200</v>
      </c>
    </row>
    <row r="6" spans="1:13" ht="15.75" x14ac:dyDescent="0.25">
      <c r="A6" s="5"/>
      <c r="C6" s="7"/>
      <c r="E6" s="8"/>
    </row>
    <row r="7" spans="1:13" ht="15.75" x14ac:dyDescent="0.25">
      <c r="A7" s="5"/>
      <c r="C7" s="7"/>
      <c r="E7" s="9" t="s">
        <v>307</v>
      </c>
      <c r="G7" s="7"/>
      <c r="H7" s="7"/>
    </row>
    <row r="8" spans="1:13" ht="15.75" x14ac:dyDescent="0.25">
      <c r="A8" s="5"/>
      <c r="C8" s="7"/>
      <c r="E8" s="7" t="s">
        <v>900</v>
      </c>
      <c r="G8" s="7"/>
      <c r="H8" s="45">
        <f>C5-GETPIVOTDATA(" Total ers tkr",$A$12,"Program","BMA")</f>
        <v>0</v>
      </c>
    </row>
    <row r="9" spans="1:13" x14ac:dyDescent="0.25">
      <c r="C9" s="15"/>
      <c r="E9" s="7" t="s">
        <v>1006</v>
      </c>
      <c r="G9" s="7"/>
      <c r="H9" s="45">
        <f>G5-GETPIVOTDATA(" Total ers tkr",$A$12,"Program","Magister, diagnostisk cytologi")</f>
        <v>0</v>
      </c>
    </row>
    <row r="10" spans="1:13" x14ac:dyDescent="0.25">
      <c r="A10" s="21" t="s">
        <v>1</v>
      </c>
      <c r="B10" s="7" t="s">
        <v>899</v>
      </c>
      <c r="C10" s="7"/>
      <c r="D10" s="7"/>
      <c r="E10" s="8"/>
      <c r="F10" s="15"/>
    </row>
    <row r="12" spans="1:13" x14ac:dyDescent="0.25">
      <c r="B12" s="7"/>
      <c r="C12" s="7"/>
      <c r="D12" s="7"/>
      <c r="E12" s="7"/>
      <c r="F12" s="21" t="s">
        <v>202</v>
      </c>
    </row>
    <row r="13" spans="1:13" ht="39" x14ac:dyDescent="0.25">
      <c r="A13" s="22" t="s">
        <v>2</v>
      </c>
      <c r="B13" s="21" t="s">
        <v>0</v>
      </c>
      <c r="C13" s="22" t="s">
        <v>313</v>
      </c>
      <c r="D13" s="23" t="s">
        <v>8</v>
      </c>
      <c r="E13" s="22" t="s">
        <v>7</v>
      </c>
      <c r="F13" s="6" t="s">
        <v>204</v>
      </c>
      <c r="G13" s="18" t="s">
        <v>205</v>
      </c>
      <c r="H13" s="7" t="s">
        <v>264</v>
      </c>
      <c r="I13"/>
      <c r="J13"/>
      <c r="K13"/>
    </row>
    <row r="14" spans="1:13" ht="26.25" x14ac:dyDescent="0.25">
      <c r="A14" s="6" t="s">
        <v>900</v>
      </c>
      <c r="B14" s="6" t="s">
        <v>36</v>
      </c>
      <c r="C14" s="7" t="s">
        <v>87</v>
      </c>
      <c r="D14" s="11" t="s">
        <v>40</v>
      </c>
      <c r="E14" s="16" t="s">
        <v>901</v>
      </c>
      <c r="F14" s="13">
        <v>0</v>
      </c>
      <c r="G14" s="18">
        <v>0</v>
      </c>
      <c r="H14" s="17">
        <v>830.03</v>
      </c>
      <c r="I14"/>
      <c r="J14"/>
      <c r="K14"/>
      <c r="L14" s="6"/>
      <c r="M14" s="6"/>
    </row>
    <row r="15" spans="1:13" ht="26.25" x14ac:dyDescent="0.25">
      <c r="A15" s="6"/>
      <c r="C15" s="7"/>
      <c r="D15" s="11"/>
      <c r="E15" s="16" t="s">
        <v>902</v>
      </c>
      <c r="F15" s="13">
        <v>0</v>
      </c>
      <c r="G15" s="18">
        <v>0</v>
      </c>
      <c r="H15" s="17">
        <v>911</v>
      </c>
      <c r="I15"/>
      <c r="J15"/>
      <c r="K15"/>
    </row>
    <row r="16" spans="1:13" x14ac:dyDescent="0.25">
      <c r="A16" s="6"/>
      <c r="C16" s="7"/>
      <c r="D16" s="11"/>
      <c r="E16" s="16" t="s">
        <v>903</v>
      </c>
      <c r="F16" s="13">
        <v>0</v>
      </c>
      <c r="G16" s="18">
        <v>0</v>
      </c>
      <c r="H16" s="17">
        <v>150</v>
      </c>
      <c r="I16"/>
      <c r="J16"/>
      <c r="K16"/>
    </row>
    <row r="17" spans="1:11" x14ac:dyDescent="0.25">
      <c r="A17" s="6"/>
      <c r="C17" s="7"/>
      <c r="D17" s="11"/>
      <c r="E17" s="16" t="s">
        <v>904</v>
      </c>
      <c r="F17" s="13">
        <v>0</v>
      </c>
      <c r="G17" s="18">
        <v>0</v>
      </c>
      <c r="H17" s="17">
        <v>18</v>
      </c>
      <c r="I17"/>
      <c r="J17"/>
      <c r="K17"/>
    </row>
    <row r="18" spans="1:11" x14ac:dyDescent="0.25">
      <c r="A18" s="6"/>
      <c r="C18" s="7"/>
      <c r="D18" s="11"/>
      <c r="E18" s="16" t="s">
        <v>905</v>
      </c>
      <c r="F18" s="13">
        <v>0</v>
      </c>
      <c r="G18" s="18">
        <v>0</v>
      </c>
      <c r="H18" s="17">
        <v>90</v>
      </c>
      <c r="I18"/>
      <c r="J18"/>
      <c r="K18"/>
    </row>
    <row r="19" spans="1:11" ht="26.25" x14ac:dyDescent="0.25">
      <c r="A19" s="6"/>
      <c r="C19" s="7"/>
      <c r="D19" s="11"/>
      <c r="E19" s="16" t="s">
        <v>906</v>
      </c>
      <c r="F19" s="13">
        <v>0</v>
      </c>
      <c r="G19" s="18">
        <v>0</v>
      </c>
      <c r="H19" s="17">
        <v>50</v>
      </c>
      <c r="I19"/>
      <c r="J19"/>
      <c r="K19"/>
    </row>
    <row r="20" spans="1:11" x14ac:dyDescent="0.25">
      <c r="A20" s="6"/>
      <c r="C20" s="7"/>
      <c r="D20" s="11"/>
      <c r="E20" s="16" t="s">
        <v>907</v>
      </c>
      <c r="F20" s="13">
        <v>0</v>
      </c>
      <c r="G20" s="18">
        <v>0</v>
      </c>
      <c r="H20" s="17">
        <v>620</v>
      </c>
      <c r="I20"/>
      <c r="J20"/>
      <c r="K20"/>
    </row>
    <row r="21" spans="1:11" x14ac:dyDescent="0.25">
      <c r="A21" s="6"/>
      <c r="C21" s="7"/>
      <c r="D21" s="11"/>
      <c r="E21" s="16" t="s">
        <v>908</v>
      </c>
      <c r="F21" s="13">
        <v>0</v>
      </c>
      <c r="G21" s="18">
        <v>0</v>
      </c>
      <c r="H21" s="17">
        <v>175</v>
      </c>
      <c r="I21"/>
      <c r="J21"/>
      <c r="K21"/>
    </row>
    <row r="22" spans="1:11" x14ac:dyDescent="0.25">
      <c r="A22" s="6"/>
      <c r="B22" s="7" t="s">
        <v>235</v>
      </c>
      <c r="C22" s="7"/>
      <c r="D22" s="7"/>
      <c r="E22" s="7"/>
      <c r="F22" s="13">
        <v>0</v>
      </c>
      <c r="G22" s="18">
        <v>0</v>
      </c>
      <c r="H22" s="17">
        <v>2844.0299999999997</v>
      </c>
      <c r="I22"/>
      <c r="J22"/>
      <c r="K22"/>
    </row>
    <row r="23" spans="1:11" ht="26.25" x14ac:dyDescent="0.25">
      <c r="A23" s="6"/>
      <c r="B23" s="6" t="s">
        <v>59</v>
      </c>
      <c r="C23" s="7" t="s">
        <v>51</v>
      </c>
      <c r="D23" s="11" t="s">
        <v>927</v>
      </c>
      <c r="E23" s="16" t="s">
        <v>926</v>
      </c>
      <c r="F23" s="13">
        <v>1.5</v>
      </c>
      <c r="G23" s="18">
        <v>86.76</v>
      </c>
      <c r="H23" s="17">
        <v>130.14000000000001</v>
      </c>
      <c r="I23"/>
      <c r="J23"/>
      <c r="K23"/>
    </row>
    <row r="24" spans="1:11" x14ac:dyDescent="0.25">
      <c r="A24" s="6"/>
      <c r="C24" s="7" t="s">
        <v>87</v>
      </c>
      <c r="D24" s="11" t="s">
        <v>40</v>
      </c>
      <c r="E24" s="16" t="s">
        <v>172</v>
      </c>
      <c r="F24" s="13">
        <v>2</v>
      </c>
      <c r="G24" s="18">
        <v>86.76</v>
      </c>
      <c r="H24" s="17">
        <v>173.52</v>
      </c>
      <c r="I24"/>
      <c r="J24"/>
      <c r="K24"/>
    </row>
    <row r="25" spans="1:11" x14ac:dyDescent="0.25">
      <c r="A25" s="6"/>
      <c r="C25" s="7"/>
      <c r="D25" s="11"/>
      <c r="E25" s="16" t="s">
        <v>365</v>
      </c>
      <c r="F25" s="13">
        <v>7.125</v>
      </c>
      <c r="G25" s="18">
        <v>86.76</v>
      </c>
      <c r="H25" s="17">
        <v>618.16500000000008</v>
      </c>
      <c r="I25"/>
      <c r="J25"/>
      <c r="K25"/>
    </row>
    <row r="26" spans="1:11" x14ac:dyDescent="0.25">
      <c r="A26" s="6"/>
      <c r="C26" s="7"/>
      <c r="D26" s="11"/>
      <c r="E26" s="16" t="s">
        <v>513</v>
      </c>
      <c r="F26" s="13">
        <v>0</v>
      </c>
      <c r="G26" s="18">
        <v>0</v>
      </c>
      <c r="H26" s="17">
        <v>2500</v>
      </c>
      <c r="I26"/>
      <c r="J26"/>
      <c r="K26"/>
    </row>
    <row r="27" spans="1:11" ht="26.25" x14ac:dyDescent="0.25">
      <c r="A27" s="6"/>
      <c r="C27" s="7"/>
      <c r="D27" s="11"/>
      <c r="E27" s="16" t="s">
        <v>952</v>
      </c>
      <c r="F27" s="13">
        <v>7.125</v>
      </c>
      <c r="G27" s="18">
        <v>86.76</v>
      </c>
      <c r="H27" s="17">
        <v>618.16500000000008</v>
      </c>
      <c r="I27"/>
      <c r="J27"/>
      <c r="K27"/>
    </row>
    <row r="28" spans="1:11" x14ac:dyDescent="0.25">
      <c r="A28" s="6"/>
      <c r="C28" s="7"/>
      <c r="D28" s="11" t="s">
        <v>221</v>
      </c>
      <c r="E28" s="16" t="s">
        <v>381</v>
      </c>
      <c r="F28" s="13">
        <v>0</v>
      </c>
      <c r="G28" s="18">
        <v>86.76</v>
      </c>
      <c r="H28" s="17">
        <v>0</v>
      </c>
      <c r="I28"/>
      <c r="J28"/>
      <c r="K28"/>
    </row>
    <row r="29" spans="1:11" x14ac:dyDescent="0.25">
      <c r="A29" s="6"/>
      <c r="C29" s="7"/>
      <c r="D29" s="11" t="s">
        <v>911</v>
      </c>
      <c r="E29" s="16" t="s">
        <v>910</v>
      </c>
      <c r="F29" s="13">
        <v>4.4000000000000004</v>
      </c>
      <c r="G29" s="18">
        <v>86.76</v>
      </c>
      <c r="H29" s="17">
        <v>381.74400000000003</v>
      </c>
      <c r="I29"/>
      <c r="J29"/>
      <c r="K29"/>
    </row>
    <row r="30" spans="1:11" x14ac:dyDescent="0.25">
      <c r="A30" s="6"/>
      <c r="C30" s="7"/>
      <c r="D30" s="11" t="s">
        <v>913</v>
      </c>
      <c r="E30" s="16" t="s">
        <v>912</v>
      </c>
      <c r="F30" s="13">
        <v>4.4000000000000004</v>
      </c>
      <c r="G30" s="18">
        <v>86.76</v>
      </c>
      <c r="H30" s="17">
        <v>381.74400000000003</v>
      </c>
      <c r="I30"/>
      <c r="J30"/>
      <c r="K30"/>
    </row>
    <row r="31" spans="1:11" ht="26.25" x14ac:dyDescent="0.25">
      <c r="A31" s="6"/>
      <c r="C31" s="7"/>
      <c r="D31" s="11" t="s">
        <v>915</v>
      </c>
      <c r="E31" s="16" t="s">
        <v>914</v>
      </c>
      <c r="F31" s="13">
        <v>23.466666666666669</v>
      </c>
      <c r="G31" s="18">
        <v>86.76</v>
      </c>
      <c r="H31" s="17">
        <v>2035.9680000000003</v>
      </c>
      <c r="I31"/>
      <c r="J31"/>
      <c r="K31"/>
    </row>
    <row r="32" spans="1:11" ht="39" x14ac:dyDescent="0.25">
      <c r="A32" s="6"/>
      <c r="C32" s="7"/>
      <c r="D32" s="11" t="s">
        <v>917</v>
      </c>
      <c r="E32" s="16" t="s">
        <v>916</v>
      </c>
      <c r="F32" s="13">
        <v>11.733333333333334</v>
      </c>
      <c r="G32" s="18">
        <v>86.76</v>
      </c>
      <c r="H32" s="17">
        <v>1017.9840000000002</v>
      </c>
      <c r="I32"/>
      <c r="J32"/>
      <c r="K32"/>
    </row>
    <row r="33" spans="1:11" x14ac:dyDescent="0.25">
      <c r="A33" s="6"/>
      <c r="C33" s="7"/>
      <c r="D33" s="11" t="s">
        <v>919</v>
      </c>
      <c r="E33" s="16" t="s">
        <v>918</v>
      </c>
      <c r="F33" s="13">
        <v>8.1999999999999993</v>
      </c>
      <c r="G33" s="18">
        <v>86.76</v>
      </c>
      <c r="H33" s="17">
        <v>711.43200000000002</v>
      </c>
      <c r="I33"/>
      <c r="J33"/>
      <c r="K33"/>
    </row>
    <row r="34" spans="1:11" ht="26.25" x14ac:dyDescent="0.25">
      <c r="A34" s="6"/>
      <c r="C34" s="7"/>
      <c r="D34" s="11" t="s">
        <v>921</v>
      </c>
      <c r="E34" s="16" t="s">
        <v>920</v>
      </c>
      <c r="F34" s="13">
        <v>10.933333333333334</v>
      </c>
      <c r="G34" s="18">
        <v>86.76</v>
      </c>
      <c r="H34" s="17">
        <v>948.57600000000002</v>
      </c>
      <c r="I34"/>
      <c r="J34"/>
      <c r="K34"/>
    </row>
    <row r="35" spans="1:11" x14ac:dyDescent="0.25">
      <c r="A35" s="6"/>
      <c r="C35" s="7"/>
      <c r="D35" s="11" t="s">
        <v>923</v>
      </c>
      <c r="E35" s="16" t="s">
        <v>922</v>
      </c>
      <c r="F35" s="13">
        <v>8.1999999999999993</v>
      </c>
      <c r="G35" s="18">
        <v>86.76</v>
      </c>
      <c r="H35" s="17">
        <v>711.43200000000002</v>
      </c>
      <c r="I35"/>
      <c r="J35"/>
      <c r="K35"/>
    </row>
    <row r="36" spans="1:11" x14ac:dyDescent="0.25">
      <c r="A36" s="6"/>
      <c r="C36" s="7"/>
      <c r="D36" s="11" t="s">
        <v>925</v>
      </c>
      <c r="E36" s="16" t="s">
        <v>924</v>
      </c>
      <c r="F36" s="13">
        <v>13.666666666666666</v>
      </c>
      <c r="G36" s="18">
        <v>86.76</v>
      </c>
      <c r="H36" s="17">
        <v>1185.72</v>
      </c>
      <c r="I36"/>
      <c r="J36"/>
      <c r="K36"/>
    </row>
    <row r="37" spans="1:11" ht="26.25" x14ac:dyDescent="0.25">
      <c r="A37" s="6"/>
      <c r="C37" s="7"/>
      <c r="D37" s="11" t="s">
        <v>931</v>
      </c>
      <c r="E37" s="16" t="s">
        <v>930</v>
      </c>
      <c r="F37" s="13">
        <v>6</v>
      </c>
      <c r="G37" s="18">
        <v>86.76</v>
      </c>
      <c r="H37" s="17">
        <v>520.56000000000006</v>
      </c>
      <c r="I37"/>
      <c r="J37"/>
      <c r="K37"/>
    </row>
    <row r="38" spans="1:11" ht="26.25" x14ac:dyDescent="0.25">
      <c r="A38" s="6"/>
      <c r="C38" s="7"/>
      <c r="D38" s="11" t="s">
        <v>933</v>
      </c>
      <c r="E38" s="16" t="s">
        <v>932</v>
      </c>
      <c r="F38" s="13">
        <v>1</v>
      </c>
      <c r="G38" s="18">
        <v>86.76</v>
      </c>
      <c r="H38" s="17">
        <v>86.76</v>
      </c>
      <c r="I38"/>
      <c r="J38"/>
      <c r="K38"/>
    </row>
    <row r="39" spans="1:11" x14ac:dyDescent="0.25">
      <c r="A39" s="6"/>
      <c r="C39" s="7"/>
      <c r="D39" s="11" t="s">
        <v>935</v>
      </c>
      <c r="E39" s="16" t="s">
        <v>934</v>
      </c>
      <c r="F39" s="13">
        <v>1.5</v>
      </c>
      <c r="G39" s="18">
        <v>86.76</v>
      </c>
      <c r="H39" s="17">
        <v>130.14000000000001</v>
      </c>
      <c r="I39"/>
      <c r="J39"/>
      <c r="K39"/>
    </row>
    <row r="40" spans="1:11" x14ac:dyDescent="0.25">
      <c r="A40" s="6"/>
      <c r="C40" s="7"/>
      <c r="D40" s="11" t="s">
        <v>937</v>
      </c>
      <c r="E40" s="16" t="s">
        <v>936</v>
      </c>
      <c r="F40" s="13">
        <v>2.375</v>
      </c>
      <c r="G40" s="18">
        <v>86.76</v>
      </c>
      <c r="H40" s="17">
        <v>206.05500000000001</v>
      </c>
      <c r="I40"/>
      <c r="J40"/>
      <c r="K40"/>
    </row>
    <row r="41" spans="1:11" x14ac:dyDescent="0.25">
      <c r="A41" s="6"/>
      <c r="C41" s="7"/>
      <c r="D41" s="11" t="s">
        <v>939</v>
      </c>
      <c r="E41" s="16" t="s">
        <v>938</v>
      </c>
      <c r="F41" s="13">
        <v>2.375</v>
      </c>
      <c r="G41" s="18">
        <v>86.76</v>
      </c>
      <c r="H41" s="17">
        <v>206.05500000000001</v>
      </c>
      <c r="I41"/>
      <c r="J41"/>
      <c r="K41"/>
    </row>
    <row r="42" spans="1:11" x14ac:dyDescent="0.25">
      <c r="A42" s="6"/>
      <c r="C42" s="7"/>
      <c r="D42" s="11" t="s">
        <v>941</v>
      </c>
      <c r="E42" s="16" t="s">
        <v>940</v>
      </c>
      <c r="F42" s="13">
        <v>4.75</v>
      </c>
      <c r="G42" s="18">
        <v>86.76</v>
      </c>
      <c r="H42" s="17">
        <v>412.11</v>
      </c>
      <c r="I42"/>
      <c r="J42"/>
      <c r="K42"/>
    </row>
    <row r="43" spans="1:11" ht="26.25" x14ac:dyDescent="0.25">
      <c r="A43" s="6"/>
      <c r="C43" s="7"/>
      <c r="D43" s="11" t="s">
        <v>943</v>
      </c>
      <c r="E43" s="16" t="s">
        <v>942</v>
      </c>
      <c r="F43" s="13">
        <v>1.425</v>
      </c>
      <c r="G43" s="18">
        <v>86.76</v>
      </c>
      <c r="H43" s="17">
        <v>123.63300000000001</v>
      </c>
      <c r="I43"/>
      <c r="J43"/>
      <c r="K43"/>
    </row>
    <row r="44" spans="1:11" ht="26.25" x14ac:dyDescent="0.25">
      <c r="A44" s="6"/>
      <c r="C44" s="7"/>
      <c r="D44" s="11" t="s">
        <v>945</v>
      </c>
      <c r="E44" s="16" t="s">
        <v>944</v>
      </c>
      <c r="F44" s="13">
        <v>0.47499999999999998</v>
      </c>
      <c r="G44" s="18">
        <v>86.76</v>
      </c>
      <c r="H44" s="17">
        <v>41.210999999999999</v>
      </c>
      <c r="I44"/>
      <c r="J44"/>
      <c r="K44"/>
    </row>
    <row r="45" spans="1:11" x14ac:dyDescent="0.25">
      <c r="A45" s="6"/>
      <c r="C45" s="7"/>
      <c r="D45" s="11" t="s">
        <v>947</v>
      </c>
      <c r="E45" s="16" t="s">
        <v>946</v>
      </c>
      <c r="F45" s="13">
        <v>2.375</v>
      </c>
      <c r="G45" s="18">
        <v>86.76</v>
      </c>
      <c r="H45" s="17">
        <v>206.05500000000001</v>
      </c>
      <c r="I45"/>
      <c r="J45"/>
      <c r="K45"/>
    </row>
    <row r="46" spans="1:11" ht="26.25" x14ac:dyDescent="0.25">
      <c r="A46" s="6"/>
      <c r="C46" s="7"/>
      <c r="D46" s="11" t="s">
        <v>949</v>
      </c>
      <c r="E46" s="16" t="s">
        <v>948</v>
      </c>
      <c r="F46" s="13">
        <v>2.85</v>
      </c>
      <c r="G46" s="18">
        <v>86.76</v>
      </c>
      <c r="H46" s="17">
        <v>247.26600000000002</v>
      </c>
      <c r="I46"/>
      <c r="J46"/>
      <c r="K46"/>
    </row>
    <row r="47" spans="1:11" x14ac:dyDescent="0.25">
      <c r="A47" s="6"/>
      <c r="C47" s="7"/>
      <c r="D47" s="11" t="s">
        <v>951</v>
      </c>
      <c r="E47" s="16" t="s">
        <v>950</v>
      </c>
      <c r="F47" s="13">
        <v>2.375</v>
      </c>
      <c r="G47" s="18">
        <v>86.76</v>
      </c>
      <c r="H47" s="17">
        <v>206.05500000000001</v>
      </c>
      <c r="I47"/>
      <c r="J47"/>
      <c r="K47"/>
    </row>
    <row r="48" spans="1:11" ht="26.25" x14ac:dyDescent="0.25">
      <c r="A48" s="6"/>
      <c r="C48" s="7"/>
      <c r="D48" s="11" t="s">
        <v>954</v>
      </c>
      <c r="E48" s="16" t="s">
        <v>953</v>
      </c>
      <c r="F48" s="13">
        <v>14.25</v>
      </c>
      <c r="G48" s="18">
        <v>86.76</v>
      </c>
      <c r="H48" s="17">
        <v>1236.3300000000002</v>
      </c>
      <c r="I48"/>
      <c r="J48"/>
      <c r="K48"/>
    </row>
    <row r="49" spans="1:11" ht="26.25" x14ac:dyDescent="0.25">
      <c r="A49" s="6"/>
      <c r="C49" s="7"/>
      <c r="D49" s="11" t="s">
        <v>957</v>
      </c>
      <c r="E49" s="16" t="s">
        <v>956</v>
      </c>
      <c r="F49" s="13">
        <v>3.45</v>
      </c>
      <c r="G49" s="18">
        <v>86.76</v>
      </c>
      <c r="H49" s="17">
        <v>299.32200000000006</v>
      </c>
      <c r="I49"/>
      <c r="J49"/>
      <c r="K49"/>
    </row>
    <row r="50" spans="1:11" x14ac:dyDescent="0.25">
      <c r="A50" s="6"/>
      <c r="C50" s="7"/>
      <c r="D50" s="11" t="s">
        <v>959</v>
      </c>
      <c r="E50" s="16" t="s">
        <v>958</v>
      </c>
      <c r="F50" s="13">
        <v>9.1999999999999993</v>
      </c>
      <c r="G50" s="18">
        <v>86.76</v>
      </c>
      <c r="H50" s="17">
        <v>798.19200000000001</v>
      </c>
      <c r="I50"/>
      <c r="J50"/>
      <c r="K50"/>
    </row>
    <row r="51" spans="1:11" ht="26.25" x14ac:dyDescent="0.25">
      <c r="A51" s="6"/>
      <c r="C51" s="7"/>
      <c r="D51" s="11" t="s">
        <v>961</v>
      </c>
      <c r="E51" s="16" t="s">
        <v>960</v>
      </c>
      <c r="F51" s="13">
        <v>6.9</v>
      </c>
      <c r="G51" s="18">
        <v>86.76</v>
      </c>
      <c r="H51" s="17">
        <v>598.64400000000012</v>
      </c>
      <c r="I51"/>
      <c r="J51"/>
      <c r="K51"/>
    </row>
    <row r="52" spans="1:11" x14ac:dyDescent="0.25">
      <c r="A52" s="6"/>
      <c r="C52" s="7"/>
      <c r="D52" s="11" t="s">
        <v>963</v>
      </c>
      <c r="E52" s="16" t="s">
        <v>962</v>
      </c>
      <c r="F52" s="13">
        <v>3.45</v>
      </c>
      <c r="G52" s="18">
        <v>86.76</v>
      </c>
      <c r="H52" s="17">
        <v>299.32200000000006</v>
      </c>
      <c r="I52"/>
      <c r="J52"/>
      <c r="K52"/>
    </row>
    <row r="53" spans="1:11" ht="26.25" x14ac:dyDescent="0.25">
      <c r="A53" s="6"/>
      <c r="C53" s="7"/>
      <c r="D53" s="11" t="s">
        <v>965</v>
      </c>
      <c r="E53" s="16" t="s">
        <v>964</v>
      </c>
      <c r="F53" s="13">
        <v>3.75</v>
      </c>
      <c r="G53" s="18">
        <v>86.76</v>
      </c>
      <c r="H53" s="17">
        <v>325.35000000000002</v>
      </c>
      <c r="I53"/>
      <c r="J53"/>
      <c r="K53"/>
    </row>
    <row r="54" spans="1:11" ht="26.25" x14ac:dyDescent="0.25">
      <c r="A54" s="6"/>
      <c r="C54" s="7"/>
      <c r="D54" s="11" t="s">
        <v>967</v>
      </c>
      <c r="E54" s="16" t="s">
        <v>966</v>
      </c>
      <c r="F54" s="13">
        <v>3.75</v>
      </c>
      <c r="G54" s="18">
        <v>86.76</v>
      </c>
      <c r="H54" s="17">
        <v>325.35000000000002</v>
      </c>
      <c r="I54"/>
      <c r="J54"/>
      <c r="K54"/>
    </row>
    <row r="55" spans="1:11" ht="26.25" x14ac:dyDescent="0.25">
      <c r="A55" s="6"/>
      <c r="C55" s="7"/>
      <c r="D55" s="11" t="s">
        <v>969</v>
      </c>
      <c r="E55" s="16" t="s">
        <v>968</v>
      </c>
      <c r="F55" s="13">
        <v>3.75</v>
      </c>
      <c r="G55" s="18">
        <v>86.76</v>
      </c>
      <c r="H55" s="17">
        <v>325.35000000000002</v>
      </c>
      <c r="I55"/>
      <c r="J55"/>
      <c r="K55"/>
    </row>
    <row r="56" spans="1:11" ht="39" x14ac:dyDescent="0.25">
      <c r="A56" s="6"/>
      <c r="C56" s="7"/>
      <c r="D56" s="11" t="s">
        <v>971</v>
      </c>
      <c r="E56" s="16" t="s">
        <v>970</v>
      </c>
      <c r="F56" s="13">
        <v>3.75</v>
      </c>
      <c r="G56" s="18">
        <v>86.76</v>
      </c>
      <c r="H56" s="17">
        <v>325.35000000000002</v>
      </c>
      <c r="I56"/>
      <c r="J56"/>
    </row>
    <row r="57" spans="1:11" ht="26.25" x14ac:dyDescent="0.25">
      <c r="A57" s="6"/>
      <c r="C57" s="7"/>
      <c r="D57" s="11" t="s">
        <v>973</v>
      </c>
      <c r="E57" s="16" t="s">
        <v>972</v>
      </c>
      <c r="F57" s="13">
        <v>7.5</v>
      </c>
      <c r="G57" s="18">
        <v>86.76</v>
      </c>
      <c r="H57" s="17">
        <v>650.70000000000005</v>
      </c>
      <c r="I57"/>
      <c r="J57"/>
    </row>
    <row r="58" spans="1:11" x14ac:dyDescent="0.25">
      <c r="A58" s="6"/>
      <c r="C58" s="7"/>
      <c r="D58" s="11" t="s">
        <v>975</v>
      </c>
      <c r="E58" s="16" t="s">
        <v>974</v>
      </c>
      <c r="F58" s="13">
        <v>5.5</v>
      </c>
      <c r="G58" s="18">
        <v>86.76</v>
      </c>
      <c r="H58" s="17">
        <v>477.18</v>
      </c>
      <c r="I58"/>
      <c r="J58"/>
    </row>
    <row r="59" spans="1:11" ht="26.25" x14ac:dyDescent="0.25">
      <c r="A59" s="6"/>
      <c r="C59" s="7"/>
      <c r="D59" s="11" t="s">
        <v>977</v>
      </c>
      <c r="E59" s="16" t="s">
        <v>976</v>
      </c>
      <c r="F59" s="13">
        <v>5.5</v>
      </c>
      <c r="G59" s="18">
        <v>86.76</v>
      </c>
      <c r="H59" s="17">
        <v>477.18</v>
      </c>
      <c r="I59"/>
      <c r="J59"/>
    </row>
    <row r="60" spans="1:11" ht="26.25" x14ac:dyDescent="0.25">
      <c r="A60" s="6"/>
      <c r="C60" s="7"/>
      <c r="D60" s="11" t="s">
        <v>979</v>
      </c>
      <c r="E60" s="16" t="s">
        <v>978</v>
      </c>
      <c r="F60" s="13">
        <v>5.5</v>
      </c>
      <c r="G60" s="18">
        <v>86.76</v>
      </c>
      <c r="H60" s="17">
        <v>477.18</v>
      </c>
      <c r="I60"/>
      <c r="J60"/>
    </row>
    <row r="61" spans="1:11" ht="26.25" x14ac:dyDescent="0.25">
      <c r="A61" s="6"/>
      <c r="C61" s="7"/>
      <c r="D61" s="11" t="s">
        <v>981</v>
      </c>
      <c r="E61" s="16" t="s">
        <v>980</v>
      </c>
      <c r="F61" s="13">
        <v>5.5</v>
      </c>
      <c r="G61" s="18">
        <v>86.76</v>
      </c>
      <c r="H61" s="17">
        <v>477.18</v>
      </c>
      <c r="I61"/>
      <c r="J61"/>
    </row>
    <row r="62" spans="1:11" x14ac:dyDescent="0.25">
      <c r="A62" s="6"/>
      <c r="B62" s="7" t="s">
        <v>224</v>
      </c>
      <c r="C62" s="7"/>
      <c r="D62" s="7"/>
      <c r="E62" s="7"/>
      <c r="F62" s="13">
        <v>211.99999999999997</v>
      </c>
      <c r="G62" s="18">
        <v>85.024800000000099</v>
      </c>
      <c r="H62" s="17">
        <v>20893.119999999995</v>
      </c>
      <c r="I62"/>
      <c r="J62"/>
    </row>
    <row r="63" spans="1:11" x14ac:dyDescent="0.25">
      <c r="A63" s="7" t="s">
        <v>1007</v>
      </c>
      <c r="B63" s="7"/>
      <c r="C63" s="7"/>
      <c r="D63" s="7"/>
      <c r="E63" s="7"/>
      <c r="F63" s="13">
        <v>211.99999999999997</v>
      </c>
      <c r="G63" s="18">
        <v>75.915000000000092</v>
      </c>
      <c r="H63" s="17">
        <v>23737.149999999994</v>
      </c>
      <c r="I63"/>
      <c r="J63"/>
    </row>
    <row r="64" spans="1:11" ht="39" x14ac:dyDescent="0.25">
      <c r="A64" s="6" t="s">
        <v>982</v>
      </c>
      <c r="B64" s="6" t="s">
        <v>36</v>
      </c>
      <c r="C64" s="7" t="s">
        <v>87</v>
      </c>
      <c r="D64" s="11" t="s">
        <v>40</v>
      </c>
      <c r="E64" s="16" t="s">
        <v>726</v>
      </c>
      <c r="F64" s="13">
        <v>0</v>
      </c>
      <c r="G64" s="18">
        <v>0</v>
      </c>
      <c r="H64" s="17">
        <v>51.09</v>
      </c>
      <c r="I64"/>
      <c r="J64"/>
    </row>
    <row r="65" spans="1:10" x14ac:dyDescent="0.25">
      <c r="A65" s="6"/>
      <c r="C65" s="7"/>
      <c r="D65" s="11"/>
      <c r="E65" s="16" t="s">
        <v>907</v>
      </c>
      <c r="F65" s="13">
        <v>0</v>
      </c>
      <c r="G65" s="18">
        <v>0</v>
      </c>
      <c r="H65" s="17">
        <v>50</v>
      </c>
      <c r="I65"/>
      <c r="J65"/>
    </row>
    <row r="66" spans="1:10" ht="26.25" x14ac:dyDescent="0.25">
      <c r="A66" s="6"/>
      <c r="C66" s="7"/>
      <c r="D66" s="11"/>
      <c r="E66" s="16" t="s">
        <v>983</v>
      </c>
      <c r="F66" s="13">
        <v>0</v>
      </c>
      <c r="G66" s="18">
        <v>0</v>
      </c>
      <c r="H66" s="17">
        <v>165</v>
      </c>
      <c r="I66"/>
      <c r="J66"/>
    </row>
    <row r="67" spans="1:10" x14ac:dyDescent="0.25">
      <c r="A67" s="6"/>
      <c r="C67" s="7"/>
      <c r="D67" s="11"/>
      <c r="E67" s="16" t="s">
        <v>984</v>
      </c>
      <c r="F67" s="13">
        <v>0</v>
      </c>
      <c r="G67" s="18">
        <v>0</v>
      </c>
      <c r="H67" s="17">
        <v>300</v>
      </c>
      <c r="I67"/>
      <c r="J67"/>
    </row>
    <row r="68" spans="1:10" x14ac:dyDescent="0.25">
      <c r="A68" s="6"/>
      <c r="B68" s="7" t="s">
        <v>235</v>
      </c>
      <c r="C68" s="7"/>
      <c r="D68" s="7"/>
      <c r="E68" s="7"/>
      <c r="F68" s="13">
        <v>0</v>
      </c>
      <c r="G68" s="18">
        <v>0</v>
      </c>
      <c r="H68" s="17">
        <v>566.09</v>
      </c>
      <c r="I68"/>
      <c r="J68"/>
    </row>
    <row r="69" spans="1:10" ht="26.25" x14ac:dyDescent="0.25">
      <c r="A69" s="6"/>
      <c r="B69" s="6" t="s">
        <v>59</v>
      </c>
      <c r="C69" s="7" t="s">
        <v>87</v>
      </c>
      <c r="D69" s="11" t="s">
        <v>986</v>
      </c>
      <c r="E69" s="16" t="s">
        <v>985</v>
      </c>
      <c r="F69" s="13">
        <v>2.3666666666666667</v>
      </c>
      <c r="G69" s="18">
        <v>79.13</v>
      </c>
      <c r="H69" s="17">
        <v>187.27433333333332</v>
      </c>
      <c r="I69"/>
      <c r="J69"/>
    </row>
    <row r="70" spans="1:10" x14ac:dyDescent="0.25">
      <c r="A70" s="6"/>
      <c r="C70" s="7"/>
      <c r="D70" s="11" t="s">
        <v>988</v>
      </c>
      <c r="E70" s="16" t="s">
        <v>987</v>
      </c>
      <c r="F70" s="13">
        <v>1.6666666666666667</v>
      </c>
      <c r="G70" s="18">
        <v>79.13</v>
      </c>
      <c r="H70" s="17">
        <v>131.88333333333333</v>
      </c>
      <c r="I70"/>
      <c r="J70"/>
    </row>
    <row r="71" spans="1:10" ht="26.25" x14ac:dyDescent="0.25">
      <c r="A71" s="6"/>
      <c r="C71" s="7"/>
      <c r="D71" s="11" t="s">
        <v>990</v>
      </c>
      <c r="E71" s="16" t="s">
        <v>989</v>
      </c>
      <c r="F71" s="13">
        <v>1.2666666666666666</v>
      </c>
      <c r="G71" s="18">
        <v>79.13</v>
      </c>
      <c r="H71" s="17">
        <v>100.23133333333332</v>
      </c>
      <c r="I71"/>
      <c r="J71"/>
    </row>
    <row r="72" spans="1:10" x14ac:dyDescent="0.25">
      <c r="A72" s="6"/>
      <c r="C72" s="7"/>
      <c r="D72" s="11" t="s">
        <v>992</v>
      </c>
      <c r="E72" s="16" t="s">
        <v>991</v>
      </c>
      <c r="F72" s="13">
        <v>1.3333333333333333</v>
      </c>
      <c r="G72" s="18">
        <v>79.13</v>
      </c>
      <c r="H72" s="17">
        <v>105.50666666666666</v>
      </c>
      <c r="I72"/>
      <c r="J72"/>
    </row>
    <row r="73" spans="1:10" ht="26.25" x14ac:dyDescent="0.25">
      <c r="A73" s="6"/>
      <c r="C73" s="7"/>
      <c r="D73" s="11" t="s">
        <v>994</v>
      </c>
      <c r="E73" s="16" t="s">
        <v>993</v>
      </c>
      <c r="F73" s="13">
        <v>2.5</v>
      </c>
      <c r="G73" s="18">
        <v>79.13</v>
      </c>
      <c r="H73" s="17">
        <v>197.82499999999999</v>
      </c>
      <c r="I73"/>
      <c r="J73"/>
    </row>
    <row r="74" spans="1:10" ht="26.25" x14ac:dyDescent="0.25">
      <c r="A74" s="6"/>
      <c r="C74" s="7"/>
      <c r="D74" s="11" t="s">
        <v>996</v>
      </c>
      <c r="E74" s="16" t="s">
        <v>995</v>
      </c>
      <c r="F74" s="13">
        <v>1.6666666666666667</v>
      </c>
      <c r="G74" s="18">
        <v>79.13</v>
      </c>
      <c r="H74" s="17">
        <v>131.88333333333333</v>
      </c>
      <c r="I74"/>
      <c r="J74"/>
    </row>
    <row r="75" spans="1:10" ht="26.25" x14ac:dyDescent="0.25">
      <c r="A75" s="6"/>
      <c r="C75" s="7"/>
      <c r="D75" s="11" t="s">
        <v>998</v>
      </c>
      <c r="E75" s="16" t="s">
        <v>997</v>
      </c>
      <c r="F75" s="13">
        <v>1.8666666666666667</v>
      </c>
      <c r="G75" s="18">
        <v>79.13</v>
      </c>
      <c r="H75" s="17">
        <v>147.70933333333332</v>
      </c>
      <c r="I75"/>
      <c r="J75"/>
    </row>
    <row r="76" spans="1:10" ht="26.25" x14ac:dyDescent="0.25">
      <c r="A76" s="6"/>
      <c r="C76" s="7"/>
      <c r="D76" s="11" t="s">
        <v>1000</v>
      </c>
      <c r="E76" s="16" t="s">
        <v>999</v>
      </c>
      <c r="F76" s="13">
        <v>1.3333333333333333</v>
      </c>
      <c r="G76" s="18">
        <v>79.13</v>
      </c>
      <c r="H76" s="17">
        <v>105.50666666666666</v>
      </c>
      <c r="I76"/>
      <c r="J76"/>
    </row>
    <row r="77" spans="1:10" ht="26.25" x14ac:dyDescent="0.25">
      <c r="A77" s="6"/>
      <c r="C77" s="7"/>
      <c r="D77" s="11" t="s">
        <v>1002</v>
      </c>
      <c r="E77" s="16" t="s">
        <v>1001</v>
      </c>
      <c r="F77" s="13">
        <v>4</v>
      </c>
      <c r="G77" s="18">
        <v>79.13</v>
      </c>
      <c r="H77" s="17">
        <v>316.52</v>
      </c>
      <c r="I77"/>
      <c r="J77"/>
    </row>
    <row r="78" spans="1:10" x14ac:dyDescent="0.25">
      <c r="A78" s="6"/>
      <c r="B78" s="7" t="s">
        <v>224</v>
      </c>
      <c r="C78" s="7"/>
      <c r="D78" s="7"/>
      <c r="E78" s="7"/>
      <c r="F78" s="13">
        <v>18</v>
      </c>
      <c r="G78" s="18">
        <v>79.13</v>
      </c>
      <c r="H78" s="17">
        <v>1424.34</v>
      </c>
      <c r="I78"/>
      <c r="J78"/>
    </row>
    <row r="79" spans="1:10" x14ac:dyDescent="0.25">
      <c r="A79" s="7" t="s">
        <v>1008</v>
      </c>
      <c r="B79" s="7"/>
      <c r="C79" s="7"/>
      <c r="D79" s="7"/>
      <c r="E79" s="7"/>
      <c r="F79" s="13">
        <v>18</v>
      </c>
      <c r="G79" s="18">
        <v>79.13</v>
      </c>
      <c r="H79" s="17">
        <v>1990.4299999999998</v>
      </c>
      <c r="I79"/>
      <c r="J79"/>
    </row>
    <row r="80" spans="1:10" x14ac:dyDescent="0.25">
      <c r="A80" s="10" t="s">
        <v>227</v>
      </c>
      <c r="B80" s="10"/>
      <c r="C80" s="10"/>
      <c r="D80" s="10"/>
      <c r="F80" s="13">
        <v>230</v>
      </c>
      <c r="G80" s="18">
        <v>76.442835820895624</v>
      </c>
      <c r="H80" s="17">
        <v>25727.58</v>
      </c>
      <c r="I80"/>
      <c r="J80"/>
    </row>
    <row r="81" spans="1:10" x14ac:dyDescent="0.25">
      <c r="A81"/>
      <c r="B81"/>
      <c r="C81"/>
      <c r="D81"/>
      <c r="E81"/>
      <c r="F81"/>
      <c r="G81"/>
      <c r="H81"/>
      <c r="I81"/>
      <c r="J81"/>
    </row>
    <row r="82" spans="1:10" x14ac:dyDescent="0.25">
      <c r="A82"/>
      <c r="B82"/>
      <c r="C82"/>
      <c r="D82"/>
      <c r="E82"/>
      <c r="F82"/>
      <c r="G82"/>
      <c r="H82"/>
      <c r="I82"/>
      <c r="J82"/>
    </row>
    <row r="83" spans="1:10" x14ac:dyDescent="0.25">
      <c r="A83"/>
      <c r="B83"/>
      <c r="C83"/>
      <c r="D83"/>
      <c r="E83"/>
      <c r="F83"/>
      <c r="G83"/>
      <c r="H83"/>
      <c r="I83"/>
      <c r="J83"/>
    </row>
    <row r="84" spans="1:10" x14ac:dyDescent="0.25">
      <c r="A84"/>
      <c r="B84"/>
      <c r="C84"/>
      <c r="D84"/>
      <c r="E84"/>
      <c r="F84"/>
      <c r="G84"/>
      <c r="H84"/>
      <c r="I84"/>
      <c r="J84"/>
    </row>
    <row r="85" spans="1:10" x14ac:dyDescent="0.25">
      <c r="A85"/>
      <c r="B85"/>
      <c r="C85"/>
      <c r="D85"/>
      <c r="E85"/>
      <c r="F85"/>
      <c r="G85"/>
      <c r="H85"/>
      <c r="I85"/>
      <c r="J85"/>
    </row>
    <row r="86" spans="1:10" x14ac:dyDescent="0.25">
      <c r="A86"/>
      <c r="B86"/>
      <c r="C86"/>
      <c r="D86"/>
      <c r="E86"/>
      <c r="F86"/>
      <c r="G86"/>
      <c r="H86"/>
      <c r="I86"/>
      <c r="J86"/>
    </row>
    <row r="87" spans="1:10" x14ac:dyDescent="0.25">
      <c r="A87"/>
      <c r="B87"/>
      <c r="C87"/>
      <c r="D87"/>
      <c r="E87"/>
      <c r="F87"/>
      <c r="G87"/>
      <c r="H87"/>
      <c r="I87"/>
      <c r="J87"/>
    </row>
    <row r="88" spans="1:10" x14ac:dyDescent="0.25">
      <c r="A88"/>
      <c r="B88"/>
      <c r="C88"/>
      <c r="D88"/>
      <c r="E88"/>
      <c r="F88"/>
      <c r="G88"/>
      <c r="H88"/>
      <c r="I88"/>
      <c r="J88"/>
    </row>
    <row r="89" spans="1:10" x14ac:dyDescent="0.25">
      <c r="A89"/>
      <c r="B89"/>
      <c r="C89"/>
      <c r="D89"/>
      <c r="E89"/>
      <c r="F89"/>
      <c r="G89"/>
      <c r="H89"/>
      <c r="I89"/>
      <c r="J89"/>
    </row>
    <row r="90" spans="1:10" x14ac:dyDescent="0.25">
      <c r="A90"/>
      <c r="B90"/>
      <c r="C90"/>
      <c r="D90"/>
      <c r="E90"/>
      <c r="F90"/>
      <c r="G90"/>
      <c r="H90"/>
      <c r="I90"/>
      <c r="J90"/>
    </row>
    <row r="91" spans="1:10" x14ac:dyDescent="0.25">
      <c r="A91"/>
      <c r="B91"/>
      <c r="C91"/>
      <c r="D91"/>
      <c r="E91"/>
      <c r="F91"/>
      <c r="G91"/>
      <c r="H91"/>
      <c r="I91"/>
      <c r="J91"/>
    </row>
    <row r="92" spans="1:10" x14ac:dyDescent="0.25">
      <c r="A92"/>
      <c r="B92"/>
      <c r="C92"/>
      <c r="D92"/>
      <c r="E92"/>
      <c r="F92"/>
      <c r="G92"/>
      <c r="H92"/>
      <c r="I92"/>
      <c r="J92"/>
    </row>
    <row r="93" spans="1:10" x14ac:dyDescent="0.25">
      <c r="A93"/>
      <c r="B93"/>
      <c r="C93"/>
      <c r="D93"/>
      <c r="E93"/>
      <c r="F93"/>
      <c r="G93"/>
      <c r="H93"/>
      <c r="I93"/>
      <c r="J93"/>
    </row>
    <row r="94" spans="1:10" x14ac:dyDescent="0.25">
      <c r="A94"/>
      <c r="B94"/>
      <c r="C94"/>
      <c r="D94"/>
      <c r="E94"/>
      <c r="F94"/>
      <c r="G94"/>
      <c r="H94"/>
      <c r="I94"/>
      <c r="J94"/>
    </row>
    <row r="95" spans="1:10" x14ac:dyDescent="0.25">
      <c r="A95"/>
      <c r="B95"/>
      <c r="C95"/>
      <c r="D95"/>
      <c r="E95"/>
      <c r="F95"/>
      <c r="G95"/>
      <c r="H95"/>
      <c r="I95"/>
      <c r="J95"/>
    </row>
    <row r="96" spans="1:10" x14ac:dyDescent="0.25">
      <c r="A96"/>
      <c r="B96"/>
      <c r="C96"/>
      <c r="D96"/>
      <c r="E96"/>
      <c r="F96"/>
      <c r="G96"/>
      <c r="H96"/>
      <c r="I96"/>
      <c r="J96"/>
    </row>
    <row r="97" spans="1:10" x14ac:dyDescent="0.25">
      <c r="A97"/>
      <c r="B97"/>
      <c r="C97"/>
      <c r="D97"/>
      <c r="E97"/>
      <c r="F97"/>
      <c r="G97"/>
      <c r="H97"/>
      <c r="I97"/>
      <c r="J97"/>
    </row>
    <row r="98" spans="1:10" x14ac:dyDescent="0.25">
      <c r="A98"/>
      <c r="B98"/>
      <c r="C98"/>
      <c r="D98"/>
      <c r="E98"/>
      <c r="F98"/>
      <c r="G98"/>
      <c r="H98"/>
      <c r="I98"/>
      <c r="J98"/>
    </row>
    <row r="99" spans="1:10" x14ac:dyDescent="0.25">
      <c r="A99"/>
      <c r="B99"/>
      <c r="C99"/>
      <c r="D99"/>
      <c r="E99"/>
      <c r="F99"/>
      <c r="G99"/>
      <c r="H99"/>
      <c r="I99"/>
      <c r="J99"/>
    </row>
    <row r="100" spans="1:10" x14ac:dyDescent="0.25">
      <c r="A100"/>
      <c r="B100"/>
      <c r="C100"/>
      <c r="D100"/>
      <c r="E100"/>
      <c r="F100"/>
      <c r="G100"/>
      <c r="H100"/>
      <c r="I100"/>
      <c r="J100"/>
    </row>
    <row r="101" spans="1:10" x14ac:dyDescent="0.25">
      <c r="A101"/>
      <c r="B101"/>
      <c r="C101"/>
      <c r="D101"/>
      <c r="E101"/>
      <c r="F101"/>
      <c r="G101"/>
      <c r="H101"/>
      <c r="I101"/>
      <c r="J101"/>
    </row>
    <row r="102" spans="1:10" x14ac:dyDescent="0.25">
      <c r="A102"/>
      <c r="B102"/>
      <c r="C102"/>
      <c r="D102"/>
      <c r="E102"/>
      <c r="F102"/>
      <c r="G102"/>
      <c r="H102"/>
      <c r="I102"/>
      <c r="J102"/>
    </row>
    <row r="103" spans="1:10" x14ac:dyDescent="0.25">
      <c r="A103"/>
      <c r="B103"/>
      <c r="C103"/>
      <c r="D103"/>
      <c r="E103"/>
      <c r="F103"/>
      <c r="G103"/>
      <c r="H103"/>
      <c r="I103"/>
      <c r="J103"/>
    </row>
    <row r="104" spans="1:10" x14ac:dyDescent="0.25">
      <c r="A104"/>
      <c r="B104"/>
      <c r="C104"/>
      <c r="D104"/>
      <c r="E104"/>
      <c r="F104"/>
      <c r="G104"/>
      <c r="H104"/>
      <c r="I104"/>
      <c r="J104"/>
    </row>
    <row r="105" spans="1:10" x14ac:dyDescent="0.25">
      <c r="A105"/>
      <c r="B105"/>
      <c r="C105"/>
      <c r="D105"/>
      <c r="E105"/>
      <c r="F105"/>
      <c r="G105"/>
      <c r="H105"/>
      <c r="I105"/>
      <c r="J105"/>
    </row>
    <row r="106" spans="1:10" x14ac:dyDescent="0.25">
      <c r="A106"/>
      <c r="B106"/>
      <c r="C106"/>
      <c r="D106"/>
      <c r="E106"/>
      <c r="F106"/>
      <c r="G106"/>
      <c r="H106"/>
      <c r="I106"/>
      <c r="J106"/>
    </row>
    <row r="107" spans="1:10" x14ac:dyDescent="0.25">
      <c r="A107"/>
      <c r="B107"/>
      <c r="C107"/>
      <c r="D107"/>
      <c r="E107"/>
      <c r="F107"/>
      <c r="G107"/>
      <c r="H107"/>
      <c r="I107"/>
      <c r="J107"/>
    </row>
    <row r="108" spans="1:10" x14ac:dyDescent="0.25">
      <c r="A108"/>
      <c r="B108"/>
      <c r="C108"/>
      <c r="D108"/>
      <c r="E108"/>
      <c r="F108"/>
      <c r="G108"/>
      <c r="H108"/>
      <c r="I108"/>
      <c r="J108"/>
    </row>
    <row r="109" spans="1:10" x14ac:dyDescent="0.25">
      <c r="A109"/>
      <c r="B109"/>
      <c r="C109"/>
      <c r="D109"/>
      <c r="E109"/>
      <c r="F109"/>
      <c r="G109"/>
      <c r="H109"/>
      <c r="I109"/>
      <c r="J109"/>
    </row>
    <row r="110" spans="1:10" x14ac:dyDescent="0.25">
      <c r="A110"/>
      <c r="B110"/>
      <c r="C110"/>
      <c r="D110"/>
      <c r="E110"/>
      <c r="F110"/>
      <c r="G110"/>
      <c r="H110"/>
      <c r="I110"/>
      <c r="J110"/>
    </row>
    <row r="111" spans="1:10" x14ac:dyDescent="0.25">
      <c r="A111"/>
      <c r="B111"/>
      <c r="C111"/>
      <c r="D111"/>
      <c r="E111"/>
      <c r="F111"/>
      <c r="G111"/>
      <c r="H111"/>
      <c r="I111"/>
      <c r="J111"/>
    </row>
    <row r="112" spans="1:10" x14ac:dyDescent="0.25">
      <c r="A112"/>
      <c r="B112"/>
      <c r="C112"/>
      <c r="D112"/>
      <c r="E112"/>
      <c r="F112"/>
      <c r="G112"/>
      <c r="H112"/>
      <c r="I112"/>
      <c r="J112"/>
    </row>
    <row r="113" spans="1:10" x14ac:dyDescent="0.25">
      <c r="A113"/>
      <c r="B113"/>
      <c r="C113"/>
      <c r="D113"/>
      <c r="E113"/>
      <c r="F113"/>
      <c r="G113"/>
      <c r="H113"/>
      <c r="I113"/>
      <c r="J113"/>
    </row>
    <row r="114" spans="1:10" x14ac:dyDescent="0.25">
      <c r="A114"/>
      <c r="B114"/>
      <c r="C114"/>
      <c r="D114"/>
      <c r="E114"/>
      <c r="F114"/>
      <c r="G114"/>
      <c r="H114"/>
      <c r="I114"/>
      <c r="J114"/>
    </row>
    <row r="115" spans="1:10" x14ac:dyDescent="0.25">
      <c r="A115"/>
      <c r="B115"/>
      <c r="C115"/>
      <c r="D115"/>
      <c r="E115"/>
      <c r="F115"/>
      <c r="G115"/>
      <c r="H115"/>
      <c r="I115"/>
      <c r="J115"/>
    </row>
    <row r="116" spans="1:10" x14ac:dyDescent="0.25">
      <c r="A116"/>
      <c r="B116"/>
      <c r="C116"/>
      <c r="D116"/>
      <c r="E116"/>
      <c r="F116"/>
      <c r="G116"/>
      <c r="H116"/>
      <c r="I116"/>
      <c r="J116"/>
    </row>
    <row r="117" spans="1:10" x14ac:dyDescent="0.25">
      <c r="A117"/>
      <c r="B117"/>
      <c r="C117"/>
      <c r="D117"/>
      <c r="E117"/>
      <c r="F117"/>
      <c r="G117"/>
      <c r="H117"/>
      <c r="I117"/>
      <c r="J117"/>
    </row>
    <row r="118" spans="1:10" x14ac:dyDescent="0.25">
      <c r="A118"/>
      <c r="B118"/>
      <c r="C118"/>
      <c r="D118"/>
      <c r="E118"/>
      <c r="F118"/>
      <c r="G118"/>
      <c r="H118"/>
      <c r="I118"/>
      <c r="J118"/>
    </row>
    <row r="119" spans="1:10" x14ac:dyDescent="0.25">
      <c r="A119"/>
      <c r="B119"/>
      <c r="C119"/>
      <c r="D119"/>
      <c r="E119"/>
      <c r="F119"/>
      <c r="G119"/>
      <c r="H119"/>
      <c r="I119"/>
      <c r="J119"/>
    </row>
    <row r="120" spans="1:10" x14ac:dyDescent="0.25">
      <c r="A120"/>
      <c r="B120"/>
      <c r="C120"/>
      <c r="D120"/>
      <c r="E120"/>
      <c r="F120"/>
      <c r="G120"/>
      <c r="H120"/>
      <c r="I120"/>
      <c r="J120"/>
    </row>
    <row r="121" spans="1:10" x14ac:dyDescent="0.25">
      <c r="A121"/>
      <c r="B121"/>
      <c r="C121"/>
      <c r="D121"/>
      <c r="E121"/>
      <c r="F121"/>
      <c r="G121"/>
      <c r="H121"/>
      <c r="I121"/>
      <c r="J121"/>
    </row>
    <row r="122" spans="1:10" x14ac:dyDescent="0.25">
      <c r="A122"/>
      <c r="B122"/>
      <c r="C122"/>
      <c r="D122"/>
      <c r="E122"/>
      <c r="F122"/>
      <c r="G122"/>
      <c r="H122"/>
      <c r="I122"/>
      <c r="J122"/>
    </row>
    <row r="123" spans="1:10" x14ac:dyDescent="0.25">
      <c r="A123"/>
      <c r="B123"/>
      <c r="C123"/>
      <c r="D123"/>
      <c r="E123"/>
      <c r="F123"/>
      <c r="G123"/>
      <c r="H123"/>
      <c r="I123"/>
      <c r="J123"/>
    </row>
    <row r="124" spans="1:10" x14ac:dyDescent="0.25">
      <c r="A124"/>
      <c r="B124"/>
      <c r="C124"/>
      <c r="D124"/>
      <c r="E124"/>
      <c r="F124"/>
      <c r="G124"/>
      <c r="H124"/>
      <c r="I124"/>
      <c r="J124"/>
    </row>
    <row r="125" spans="1:10" x14ac:dyDescent="0.25">
      <c r="A125"/>
      <c r="B125"/>
      <c r="C125"/>
      <c r="D125"/>
      <c r="E125"/>
      <c r="F125"/>
      <c r="G125"/>
      <c r="H125"/>
      <c r="I125"/>
      <c r="J125"/>
    </row>
    <row r="126" spans="1:10" x14ac:dyDescent="0.25">
      <c r="A126"/>
      <c r="B126"/>
      <c r="C126"/>
      <c r="D126"/>
      <c r="E126"/>
      <c r="F126"/>
      <c r="G126"/>
      <c r="H126"/>
      <c r="I126"/>
      <c r="J126"/>
    </row>
    <row r="127" spans="1:10" x14ac:dyDescent="0.25">
      <c r="A127"/>
      <c r="B127"/>
      <c r="C127"/>
      <c r="D127"/>
      <c r="E127"/>
      <c r="F127"/>
      <c r="G127"/>
      <c r="H127"/>
      <c r="I127"/>
      <c r="J127"/>
    </row>
    <row r="128" spans="1:10" x14ac:dyDescent="0.25">
      <c r="A128"/>
      <c r="B128"/>
      <c r="C128"/>
      <c r="D128"/>
      <c r="E128"/>
      <c r="F128"/>
      <c r="G128"/>
      <c r="H128"/>
      <c r="I128"/>
      <c r="J128"/>
    </row>
    <row r="129" spans="1:10" x14ac:dyDescent="0.25">
      <c r="A129"/>
      <c r="B129"/>
      <c r="C129"/>
      <c r="D129"/>
      <c r="E129"/>
      <c r="F129"/>
      <c r="G129"/>
      <c r="H129"/>
      <c r="I129"/>
      <c r="J129"/>
    </row>
    <row r="130" spans="1:10" x14ac:dyDescent="0.25">
      <c r="A130"/>
      <c r="B130"/>
      <c r="C130"/>
      <c r="D130"/>
      <c r="E130"/>
      <c r="F130"/>
      <c r="G130"/>
      <c r="H130"/>
      <c r="I130"/>
      <c r="J130"/>
    </row>
    <row r="131" spans="1:10" x14ac:dyDescent="0.25">
      <c r="A131"/>
      <c r="B131"/>
      <c r="C131"/>
      <c r="D131"/>
      <c r="E131"/>
      <c r="F131"/>
      <c r="G131"/>
      <c r="H131"/>
      <c r="I131"/>
      <c r="J131"/>
    </row>
    <row r="132" spans="1:10" x14ac:dyDescent="0.25">
      <c r="A132"/>
      <c r="B132"/>
      <c r="C132"/>
      <c r="D132"/>
      <c r="E132"/>
      <c r="F132"/>
      <c r="G132"/>
      <c r="H132"/>
      <c r="I132"/>
      <c r="J132"/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 s="20"/>
      <c r="H1008" s="20"/>
      <c r="I1008"/>
      <c r="J1008"/>
    </row>
    <row r="1009" spans="1:10" x14ac:dyDescent="0.25">
      <c r="A1009"/>
      <c r="B1009"/>
      <c r="C1009"/>
      <c r="D1009"/>
      <c r="E1009"/>
      <c r="F1009"/>
      <c r="G1009" s="20"/>
      <c r="H1009" s="20"/>
      <c r="I1009"/>
      <c r="J1009"/>
    </row>
    <row r="1010" spans="1:10" x14ac:dyDescent="0.25">
      <c r="A1010"/>
      <c r="B1010"/>
      <c r="C1010"/>
      <c r="D1010"/>
      <c r="E1010"/>
      <c r="F1010"/>
      <c r="G1010" s="20"/>
      <c r="H1010" s="20"/>
      <c r="I1010"/>
      <c r="J1010"/>
    </row>
    <row r="1011" spans="1:10" x14ac:dyDescent="0.25">
      <c r="A1011"/>
      <c r="B1011"/>
      <c r="C1011"/>
      <c r="D1011"/>
      <c r="E1011"/>
      <c r="F1011"/>
      <c r="G1011" s="20"/>
      <c r="H1011" s="20"/>
      <c r="I1011"/>
      <c r="J1011"/>
    </row>
    <row r="1012" spans="1:10" x14ac:dyDescent="0.25">
      <c r="A1012"/>
      <c r="B1012"/>
      <c r="C1012"/>
      <c r="D1012"/>
      <c r="E1012"/>
      <c r="F1012"/>
      <c r="G1012" s="20"/>
      <c r="H1012" s="20"/>
      <c r="I1012"/>
      <c r="J1012"/>
    </row>
    <row r="1013" spans="1:10" x14ac:dyDescent="0.25">
      <c r="A1013"/>
      <c r="B1013"/>
      <c r="C1013"/>
      <c r="D1013"/>
      <c r="E1013"/>
      <c r="F1013"/>
      <c r="G1013" s="20"/>
      <c r="H1013" s="20"/>
      <c r="I1013"/>
      <c r="J1013"/>
    </row>
    <row r="1014" spans="1:10" x14ac:dyDescent="0.25">
      <c r="A1014"/>
      <c r="B1014"/>
      <c r="C1014"/>
      <c r="D1014"/>
      <c r="E1014"/>
      <c r="F1014"/>
      <c r="G1014" s="20"/>
      <c r="H1014" s="20"/>
      <c r="I1014"/>
      <c r="J1014"/>
    </row>
    <row r="1015" spans="1:10" x14ac:dyDescent="0.25">
      <c r="A1015"/>
      <c r="B1015"/>
      <c r="C1015"/>
      <c r="D1015"/>
      <c r="E1015"/>
      <c r="F1015"/>
      <c r="G1015" s="20"/>
      <c r="H1015" s="20"/>
      <c r="I1015"/>
      <c r="J1015"/>
    </row>
    <row r="1016" spans="1:10" x14ac:dyDescent="0.25">
      <c r="A1016"/>
      <c r="B1016"/>
      <c r="C1016"/>
      <c r="D1016"/>
      <c r="E1016"/>
      <c r="F1016"/>
      <c r="G1016" s="20"/>
      <c r="H1016" s="20"/>
      <c r="I1016"/>
      <c r="J1016"/>
    </row>
    <row r="1017" spans="1:10" x14ac:dyDescent="0.25">
      <c r="A1017"/>
      <c r="B1017"/>
      <c r="C1017"/>
      <c r="D1017"/>
      <c r="E1017"/>
      <c r="F1017"/>
      <c r="G1017" s="20"/>
      <c r="H1017" s="20"/>
      <c r="I1017"/>
      <c r="J1017"/>
    </row>
    <row r="1018" spans="1:10" x14ac:dyDescent="0.25">
      <c r="A1018"/>
      <c r="B1018"/>
      <c r="C1018"/>
      <c r="D1018"/>
      <c r="E1018"/>
      <c r="F1018"/>
      <c r="G1018" s="20"/>
      <c r="H1018" s="20"/>
      <c r="I1018"/>
      <c r="J1018"/>
    </row>
    <row r="1019" spans="1:10" x14ac:dyDescent="0.25">
      <c r="A1019"/>
      <c r="B1019"/>
      <c r="C1019"/>
      <c r="D1019"/>
      <c r="E1019"/>
      <c r="F1019"/>
      <c r="G1019" s="20"/>
      <c r="H1019" s="20"/>
      <c r="I1019"/>
      <c r="J1019"/>
    </row>
    <row r="1020" spans="1:10" x14ac:dyDescent="0.25">
      <c r="A1020"/>
      <c r="B1020"/>
      <c r="C1020"/>
      <c r="D1020"/>
      <c r="E1020"/>
      <c r="F1020"/>
      <c r="G1020" s="20"/>
      <c r="H1020" s="20"/>
      <c r="I1020"/>
      <c r="J1020"/>
    </row>
    <row r="1021" spans="1:10" x14ac:dyDescent="0.25">
      <c r="A1021"/>
      <c r="B1021"/>
      <c r="C1021"/>
      <c r="D1021"/>
      <c r="E1021"/>
      <c r="F1021"/>
      <c r="G1021" s="20"/>
      <c r="H1021" s="20"/>
      <c r="I1021"/>
      <c r="J1021"/>
    </row>
    <row r="1022" spans="1:10" x14ac:dyDescent="0.25">
      <c r="A1022"/>
      <c r="B1022"/>
      <c r="C1022"/>
      <c r="D1022"/>
      <c r="E1022"/>
      <c r="F1022"/>
      <c r="G1022" s="20"/>
      <c r="H1022" s="20"/>
      <c r="I1022"/>
      <c r="J1022"/>
    </row>
    <row r="1023" spans="1:10" x14ac:dyDescent="0.25">
      <c r="A1023"/>
      <c r="B1023"/>
      <c r="C1023"/>
      <c r="D1023"/>
      <c r="E1023"/>
      <c r="F1023"/>
      <c r="G1023" s="20"/>
      <c r="H1023" s="20"/>
      <c r="I1023"/>
      <c r="J1023"/>
    </row>
    <row r="1024" spans="1:10" x14ac:dyDescent="0.25">
      <c r="A1024"/>
      <c r="B1024"/>
      <c r="C1024"/>
      <c r="D1024"/>
      <c r="E1024"/>
      <c r="F1024"/>
      <c r="G1024" s="20"/>
      <c r="H1024" s="20"/>
      <c r="I1024"/>
      <c r="J1024"/>
    </row>
    <row r="1025" spans="1:10" x14ac:dyDescent="0.25">
      <c r="A1025"/>
      <c r="B1025"/>
      <c r="C1025"/>
      <c r="D1025"/>
      <c r="E1025"/>
      <c r="F1025"/>
      <c r="G1025" s="20"/>
      <c r="H1025" s="20"/>
      <c r="I1025"/>
      <c r="J1025"/>
    </row>
    <row r="1026" spans="1:10" x14ac:dyDescent="0.25">
      <c r="A1026"/>
      <c r="B1026"/>
      <c r="C1026"/>
      <c r="D1026"/>
      <c r="E1026"/>
      <c r="F1026"/>
      <c r="G1026" s="20"/>
      <c r="H1026" s="20"/>
      <c r="I1026"/>
      <c r="J1026"/>
    </row>
    <row r="1027" spans="1:10" x14ac:dyDescent="0.25">
      <c r="A1027"/>
      <c r="B1027"/>
      <c r="C1027"/>
      <c r="D1027"/>
      <c r="E1027"/>
      <c r="F1027"/>
      <c r="G1027" s="20"/>
      <c r="H1027" s="20"/>
      <c r="I1027"/>
      <c r="J1027"/>
    </row>
    <row r="1028" spans="1:10" x14ac:dyDescent="0.25">
      <c r="A1028"/>
      <c r="B1028"/>
      <c r="C1028"/>
      <c r="D1028"/>
      <c r="E1028"/>
      <c r="F1028"/>
      <c r="G1028" s="20"/>
      <c r="H1028" s="20"/>
      <c r="I1028"/>
      <c r="J1028"/>
    </row>
    <row r="1029" spans="1:10" x14ac:dyDescent="0.25">
      <c r="A1029"/>
      <c r="B1029"/>
      <c r="C1029"/>
      <c r="D1029"/>
      <c r="E1029"/>
      <c r="F1029"/>
      <c r="G1029" s="20"/>
      <c r="H1029" s="20"/>
      <c r="I1029"/>
      <c r="J1029"/>
    </row>
    <row r="1030" spans="1:10" x14ac:dyDescent="0.25">
      <c r="A1030"/>
      <c r="B1030"/>
      <c r="C1030"/>
      <c r="D1030"/>
      <c r="E1030"/>
      <c r="F1030"/>
      <c r="G1030" s="20"/>
      <c r="H1030" s="20"/>
      <c r="I1030"/>
      <c r="J1030"/>
    </row>
    <row r="1031" spans="1:10" x14ac:dyDescent="0.25">
      <c r="A1031"/>
      <c r="B1031"/>
      <c r="C1031"/>
      <c r="D1031"/>
      <c r="E1031"/>
      <c r="F1031"/>
      <c r="G1031" s="20"/>
      <c r="H1031" s="20"/>
      <c r="I1031"/>
      <c r="J1031"/>
    </row>
    <row r="1032" spans="1:10" x14ac:dyDescent="0.25">
      <c r="A1032"/>
      <c r="B1032"/>
      <c r="C1032"/>
      <c r="D1032"/>
      <c r="E1032"/>
      <c r="F1032"/>
      <c r="G1032" s="20"/>
      <c r="H1032" s="20"/>
      <c r="I1032"/>
      <c r="J1032"/>
    </row>
    <row r="1033" spans="1:10" x14ac:dyDescent="0.25">
      <c r="A1033"/>
      <c r="B1033"/>
      <c r="C1033"/>
      <c r="D1033"/>
      <c r="E1033"/>
      <c r="F1033"/>
      <c r="G1033" s="20"/>
      <c r="H1033" s="20"/>
      <c r="I1033"/>
      <c r="J1033"/>
    </row>
    <row r="1034" spans="1:10" x14ac:dyDescent="0.25">
      <c r="A1034"/>
      <c r="B1034"/>
      <c r="C1034"/>
      <c r="D1034"/>
      <c r="E1034"/>
      <c r="F1034"/>
      <c r="G1034" s="20"/>
      <c r="H1034" s="20"/>
      <c r="I1034"/>
      <c r="J1034"/>
    </row>
    <row r="1035" spans="1:10" x14ac:dyDescent="0.25">
      <c r="A1035"/>
      <c r="B1035"/>
      <c r="C1035"/>
      <c r="D1035"/>
      <c r="E1035"/>
      <c r="F1035"/>
      <c r="G1035" s="20"/>
      <c r="H1035" s="20"/>
      <c r="I1035"/>
      <c r="J1035"/>
    </row>
    <row r="1036" spans="1:10" x14ac:dyDescent="0.25">
      <c r="A1036"/>
      <c r="B1036"/>
      <c r="C1036"/>
      <c r="D1036"/>
      <c r="E1036"/>
      <c r="F1036"/>
      <c r="G1036" s="20"/>
      <c r="H1036" s="20"/>
      <c r="I1036"/>
      <c r="J1036"/>
    </row>
    <row r="1037" spans="1:10" x14ac:dyDescent="0.25">
      <c r="A1037"/>
      <c r="B1037"/>
      <c r="C1037"/>
      <c r="D1037"/>
      <c r="E1037"/>
      <c r="F1037"/>
      <c r="G1037" s="20"/>
      <c r="H1037" s="20"/>
      <c r="I1037"/>
      <c r="J1037"/>
    </row>
    <row r="1038" spans="1:10" x14ac:dyDescent="0.25">
      <c r="A1038"/>
      <c r="B1038"/>
      <c r="C1038"/>
      <c r="D1038"/>
      <c r="E1038"/>
      <c r="F1038"/>
      <c r="G1038" s="20"/>
      <c r="H1038" s="20"/>
      <c r="I1038"/>
      <c r="J1038"/>
    </row>
    <row r="1039" spans="1:10" x14ac:dyDescent="0.25">
      <c r="A1039"/>
      <c r="B1039"/>
      <c r="C1039"/>
      <c r="D1039"/>
      <c r="E1039"/>
      <c r="F1039"/>
      <c r="G1039" s="20"/>
      <c r="H1039" s="20"/>
      <c r="I1039"/>
      <c r="J1039"/>
    </row>
    <row r="1040" spans="1:10" x14ac:dyDescent="0.25">
      <c r="A1040"/>
      <c r="B1040"/>
      <c r="C1040"/>
      <c r="D1040"/>
      <c r="E1040"/>
      <c r="F1040"/>
      <c r="G1040" s="20"/>
      <c r="H1040" s="20"/>
      <c r="I1040"/>
      <c r="J1040"/>
    </row>
    <row r="1041" spans="1:10" x14ac:dyDescent="0.25">
      <c r="A1041"/>
      <c r="B1041"/>
      <c r="C1041"/>
      <c r="D1041"/>
      <c r="E1041"/>
      <c r="F1041"/>
      <c r="G1041" s="20"/>
      <c r="H1041" s="20"/>
      <c r="I1041"/>
      <c r="J1041"/>
    </row>
    <row r="1042" spans="1:10" x14ac:dyDescent="0.25">
      <c r="A1042"/>
      <c r="B1042"/>
      <c r="C1042"/>
      <c r="D1042"/>
      <c r="E1042"/>
      <c r="F1042"/>
      <c r="G1042" s="20"/>
      <c r="H1042" s="20"/>
      <c r="I1042"/>
      <c r="J1042"/>
    </row>
    <row r="1043" spans="1:10" x14ac:dyDescent="0.25">
      <c r="A1043"/>
      <c r="B1043"/>
      <c r="C1043"/>
      <c r="D1043"/>
      <c r="E1043"/>
      <c r="F1043"/>
      <c r="G1043" s="20"/>
      <c r="H1043" s="20"/>
      <c r="I1043"/>
      <c r="J1043"/>
    </row>
    <row r="1044" spans="1:10" x14ac:dyDescent="0.25">
      <c r="A1044"/>
      <c r="B1044"/>
      <c r="C1044"/>
      <c r="D1044"/>
      <c r="E1044"/>
      <c r="F1044"/>
      <c r="G1044" s="20"/>
      <c r="H1044" s="20"/>
      <c r="I1044"/>
      <c r="J1044"/>
    </row>
    <row r="1045" spans="1:10" x14ac:dyDescent="0.25">
      <c r="A1045"/>
      <c r="B1045"/>
      <c r="C1045"/>
      <c r="D1045"/>
      <c r="E1045"/>
      <c r="F1045"/>
      <c r="G1045" s="20"/>
      <c r="H1045" s="20"/>
      <c r="I1045"/>
      <c r="J1045"/>
    </row>
    <row r="1046" spans="1:10" x14ac:dyDescent="0.25">
      <c r="A1046"/>
      <c r="B1046"/>
      <c r="C1046"/>
      <c r="D1046"/>
      <c r="E1046"/>
      <c r="F1046"/>
      <c r="G1046" s="20"/>
      <c r="H1046" s="20"/>
      <c r="I1046"/>
      <c r="J1046"/>
    </row>
    <row r="1047" spans="1:10" x14ac:dyDescent="0.25">
      <c r="A1047"/>
      <c r="B1047"/>
      <c r="C1047"/>
      <c r="D1047"/>
      <c r="E1047"/>
      <c r="F1047"/>
      <c r="G1047" s="20"/>
      <c r="H1047" s="20"/>
      <c r="I1047"/>
      <c r="J1047"/>
    </row>
    <row r="1048" spans="1:10" x14ac:dyDescent="0.25">
      <c r="A1048"/>
      <c r="B1048"/>
      <c r="C1048"/>
      <c r="D1048"/>
      <c r="E1048"/>
      <c r="F1048"/>
      <c r="G1048" s="20"/>
      <c r="H1048" s="20"/>
      <c r="I1048"/>
      <c r="J1048"/>
    </row>
    <row r="1049" spans="1:10" x14ac:dyDescent="0.25">
      <c r="A1049"/>
      <c r="B1049"/>
      <c r="C1049"/>
      <c r="D1049"/>
      <c r="E1049"/>
      <c r="F1049"/>
      <c r="G1049" s="20"/>
      <c r="H1049" s="20"/>
      <c r="I1049"/>
      <c r="J1049"/>
    </row>
    <row r="1050" spans="1:10" x14ac:dyDescent="0.25">
      <c r="A1050"/>
      <c r="B1050"/>
      <c r="C1050"/>
      <c r="D1050"/>
      <c r="E1050"/>
      <c r="F1050"/>
      <c r="G1050" s="20"/>
      <c r="H1050" s="20"/>
      <c r="I1050"/>
      <c r="J1050"/>
    </row>
    <row r="1051" spans="1:10" x14ac:dyDescent="0.25">
      <c r="A1051"/>
      <c r="B1051"/>
      <c r="C1051"/>
      <c r="D1051"/>
      <c r="E1051"/>
      <c r="F1051"/>
      <c r="G1051" s="20"/>
      <c r="H1051" s="20"/>
      <c r="I1051"/>
      <c r="J1051"/>
    </row>
    <row r="1052" spans="1:10" x14ac:dyDescent="0.25">
      <c r="A1052"/>
      <c r="B1052"/>
      <c r="C1052"/>
      <c r="D1052"/>
      <c r="E1052"/>
      <c r="F1052"/>
      <c r="G1052" s="20"/>
      <c r="H1052" s="20"/>
      <c r="I1052"/>
      <c r="J1052"/>
    </row>
    <row r="1053" spans="1:10" x14ac:dyDescent="0.25">
      <c r="A1053"/>
      <c r="B1053"/>
      <c r="C1053"/>
      <c r="D1053"/>
      <c r="E1053"/>
      <c r="F1053"/>
      <c r="G1053" s="20"/>
      <c r="H1053" s="20"/>
      <c r="I1053"/>
      <c r="J1053"/>
    </row>
    <row r="1054" spans="1:10" x14ac:dyDescent="0.25">
      <c r="A1054"/>
      <c r="B1054"/>
      <c r="C1054"/>
      <c r="D1054"/>
      <c r="E1054"/>
      <c r="F1054"/>
      <c r="G1054" s="20"/>
      <c r="H1054" s="20"/>
      <c r="I1054"/>
      <c r="J1054"/>
    </row>
    <row r="1055" spans="1:10" x14ac:dyDescent="0.25">
      <c r="A1055"/>
      <c r="B1055"/>
      <c r="C1055"/>
      <c r="D1055"/>
      <c r="E1055"/>
      <c r="F1055"/>
      <c r="G1055" s="20"/>
      <c r="H1055" s="20"/>
      <c r="I1055"/>
      <c r="J1055"/>
    </row>
    <row r="1056" spans="1:10" x14ac:dyDescent="0.25">
      <c r="A1056"/>
      <c r="B1056"/>
      <c r="C1056"/>
      <c r="D1056"/>
      <c r="E1056"/>
      <c r="F1056"/>
      <c r="G1056" s="20"/>
      <c r="H1056" s="20"/>
      <c r="I1056"/>
      <c r="J1056"/>
    </row>
    <row r="1057" spans="1:10" x14ac:dyDescent="0.25">
      <c r="A1057"/>
      <c r="B1057"/>
      <c r="C1057"/>
      <c r="D1057"/>
      <c r="E1057"/>
      <c r="F1057"/>
      <c r="G1057" s="20"/>
      <c r="H1057" s="20"/>
      <c r="I1057"/>
      <c r="J1057"/>
    </row>
    <row r="1058" spans="1:10" x14ac:dyDescent="0.25">
      <c r="A1058"/>
      <c r="B1058"/>
      <c r="C1058"/>
      <c r="D1058"/>
      <c r="E1058"/>
      <c r="F1058"/>
      <c r="G1058" s="20"/>
      <c r="H1058" s="20"/>
      <c r="I1058"/>
      <c r="J1058"/>
    </row>
    <row r="1059" spans="1:10" x14ac:dyDescent="0.25">
      <c r="A1059"/>
      <c r="B1059"/>
      <c r="C1059"/>
      <c r="D1059"/>
      <c r="E1059"/>
      <c r="F1059"/>
      <c r="G1059" s="20"/>
      <c r="H1059" s="20"/>
      <c r="I1059"/>
      <c r="J1059"/>
    </row>
    <row r="1060" spans="1:10" x14ac:dyDescent="0.25">
      <c r="A1060"/>
      <c r="B1060"/>
      <c r="C1060"/>
      <c r="D1060"/>
      <c r="E1060"/>
      <c r="F1060"/>
      <c r="G1060" s="20"/>
      <c r="H1060" s="20"/>
      <c r="I1060"/>
      <c r="J1060"/>
    </row>
    <row r="1061" spans="1:10" x14ac:dyDescent="0.25">
      <c r="A1061"/>
      <c r="B1061"/>
      <c r="C1061"/>
      <c r="D1061"/>
      <c r="E1061"/>
      <c r="F1061"/>
      <c r="G1061" s="20"/>
      <c r="H1061" s="20"/>
      <c r="I1061"/>
      <c r="J1061"/>
    </row>
    <row r="1062" spans="1:10" x14ac:dyDescent="0.25">
      <c r="A1062"/>
      <c r="B1062"/>
      <c r="C1062"/>
      <c r="D1062"/>
      <c r="E1062"/>
      <c r="F1062"/>
      <c r="G1062" s="20"/>
      <c r="H1062" s="20"/>
      <c r="I1062"/>
      <c r="J1062"/>
    </row>
    <row r="1063" spans="1:10" x14ac:dyDescent="0.25">
      <c r="A1063"/>
      <c r="B1063"/>
      <c r="C1063"/>
      <c r="D1063"/>
      <c r="E1063"/>
      <c r="F1063"/>
      <c r="G1063" s="20"/>
      <c r="H1063" s="20"/>
      <c r="I1063"/>
      <c r="J1063"/>
    </row>
    <row r="1064" spans="1:10" x14ac:dyDescent="0.25">
      <c r="A1064"/>
      <c r="B1064"/>
      <c r="C1064"/>
      <c r="D1064"/>
      <c r="E1064"/>
      <c r="F1064"/>
      <c r="G1064" s="20"/>
      <c r="H1064" s="20"/>
      <c r="I1064"/>
      <c r="J1064"/>
    </row>
    <row r="1065" spans="1:10" x14ac:dyDescent="0.25">
      <c r="A1065"/>
      <c r="B1065"/>
      <c r="C1065"/>
      <c r="D1065"/>
      <c r="E1065"/>
      <c r="F1065"/>
      <c r="G1065" s="20"/>
      <c r="H1065" s="20"/>
      <c r="I1065"/>
      <c r="J1065"/>
    </row>
    <row r="1066" spans="1:10" x14ac:dyDescent="0.25">
      <c r="A1066"/>
      <c r="B1066"/>
      <c r="C1066"/>
      <c r="D1066"/>
      <c r="E1066"/>
      <c r="F1066"/>
      <c r="G1066" s="20"/>
      <c r="H1066" s="20"/>
      <c r="I1066"/>
      <c r="J1066"/>
    </row>
    <row r="1067" spans="1:10" x14ac:dyDescent="0.25">
      <c r="A1067"/>
      <c r="B1067"/>
      <c r="C1067"/>
      <c r="D1067"/>
      <c r="E1067"/>
      <c r="F1067"/>
      <c r="G1067" s="20"/>
      <c r="H1067" s="20"/>
      <c r="I1067"/>
      <c r="J1067"/>
    </row>
    <row r="1068" spans="1:10" x14ac:dyDescent="0.25">
      <c r="A1068"/>
      <c r="B1068"/>
      <c r="C1068"/>
      <c r="D1068"/>
      <c r="E1068"/>
      <c r="F1068"/>
      <c r="G1068" s="20"/>
      <c r="H1068" s="20"/>
      <c r="I1068"/>
      <c r="J1068"/>
    </row>
    <row r="1069" spans="1:10" x14ac:dyDescent="0.25">
      <c r="A1069"/>
      <c r="B1069"/>
      <c r="C1069"/>
      <c r="D1069"/>
      <c r="E1069"/>
      <c r="F1069"/>
      <c r="G1069" s="20"/>
      <c r="H1069" s="20"/>
      <c r="I1069"/>
      <c r="J1069"/>
    </row>
    <row r="1070" spans="1:10" x14ac:dyDescent="0.25">
      <c r="A1070"/>
      <c r="B1070"/>
      <c r="C1070"/>
      <c r="D1070"/>
      <c r="E1070"/>
      <c r="F1070"/>
      <c r="G1070" s="20"/>
      <c r="H1070" s="20"/>
      <c r="I1070"/>
      <c r="J1070"/>
    </row>
    <row r="1071" spans="1:10" x14ac:dyDescent="0.25">
      <c r="A1071"/>
      <c r="B1071"/>
      <c r="C1071"/>
      <c r="D1071"/>
      <c r="E1071"/>
      <c r="F1071"/>
      <c r="G1071" s="20"/>
      <c r="H1071" s="20"/>
      <c r="I1071"/>
      <c r="J1071"/>
    </row>
    <row r="1072" spans="1:10" x14ac:dyDescent="0.25">
      <c r="A1072"/>
      <c r="B1072"/>
      <c r="C1072"/>
      <c r="D1072"/>
      <c r="E1072"/>
      <c r="F1072"/>
      <c r="G1072" s="20"/>
      <c r="H1072" s="20"/>
      <c r="I1072"/>
      <c r="J1072"/>
    </row>
    <row r="1073" spans="1:10" x14ac:dyDescent="0.25">
      <c r="A1073"/>
      <c r="B1073"/>
      <c r="C1073"/>
      <c r="D1073"/>
      <c r="E1073"/>
      <c r="F1073"/>
      <c r="G1073" s="20"/>
      <c r="H1073" s="20"/>
      <c r="I1073"/>
      <c r="J1073"/>
    </row>
    <row r="1074" spans="1:10" x14ac:dyDescent="0.25">
      <c r="A1074"/>
      <c r="B1074"/>
      <c r="C1074"/>
      <c r="D1074"/>
      <c r="E1074"/>
      <c r="F1074"/>
      <c r="G1074" s="20"/>
      <c r="H1074" s="20"/>
      <c r="I1074"/>
      <c r="J1074"/>
    </row>
    <row r="1075" spans="1:10" x14ac:dyDescent="0.25">
      <c r="A1075"/>
      <c r="B1075"/>
      <c r="C1075"/>
      <c r="D1075"/>
      <c r="E1075"/>
      <c r="F1075"/>
      <c r="G1075" s="20"/>
      <c r="H1075" s="20"/>
      <c r="I1075"/>
      <c r="J1075"/>
    </row>
    <row r="1076" spans="1:10" x14ac:dyDescent="0.25">
      <c r="A1076"/>
      <c r="B1076"/>
      <c r="C1076"/>
      <c r="D1076"/>
      <c r="E1076"/>
      <c r="F1076"/>
      <c r="G1076" s="20"/>
      <c r="H1076" s="20"/>
      <c r="I1076"/>
      <c r="J1076"/>
    </row>
    <row r="1077" spans="1:10" x14ac:dyDescent="0.25">
      <c r="A1077"/>
      <c r="B1077"/>
      <c r="C1077"/>
      <c r="D1077"/>
      <c r="E1077"/>
      <c r="F1077"/>
      <c r="G1077" s="20"/>
      <c r="H1077" s="20"/>
      <c r="I1077"/>
      <c r="J1077"/>
    </row>
    <row r="1078" spans="1:10" x14ac:dyDescent="0.25">
      <c r="A1078"/>
      <c r="B1078"/>
      <c r="C1078"/>
      <c r="D1078"/>
      <c r="E1078"/>
      <c r="F1078"/>
      <c r="G1078" s="20"/>
      <c r="H1078" s="20"/>
      <c r="I1078"/>
      <c r="J1078"/>
    </row>
    <row r="1079" spans="1:10" x14ac:dyDescent="0.25">
      <c r="A1079"/>
      <c r="B1079"/>
      <c r="C1079"/>
      <c r="D1079"/>
      <c r="E1079"/>
      <c r="F1079"/>
      <c r="G1079" s="20"/>
      <c r="H1079" s="20"/>
      <c r="I1079"/>
      <c r="J1079"/>
    </row>
    <row r="1080" spans="1:10" x14ac:dyDescent="0.25">
      <c r="A1080"/>
      <c r="B1080"/>
      <c r="C1080"/>
      <c r="D1080"/>
      <c r="E1080"/>
      <c r="F1080"/>
      <c r="G1080" s="20"/>
      <c r="H1080" s="20"/>
      <c r="I1080"/>
      <c r="J1080"/>
    </row>
    <row r="1081" spans="1:10" x14ac:dyDescent="0.25">
      <c r="A1081"/>
      <c r="B1081"/>
      <c r="C1081"/>
      <c r="D1081"/>
      <c r="E1081"/>
      <c r="F1081"/>
      <c r="G1081" s="20"/>
      <c r="H1081" s="20"/>
      <c r="I1081"/>
      <c r="J1081"/>
    </row>
    <row r="1082" spans="1:10" x14ac:dyDescent="0.25">
      <c r="A1082"/>
      <c r="B1082"/>
      <c r="C1082"/>
      <c r="D1082"/>
      <c r="E1082"/>
      <c r="F1082"/>
      <c r="G1082" s="20"/>
      <c r="H1082" s="20"/>
      <c r="I1082"/>
      <c r="J1082"/>
    </row>
    <row r="1083" spans="1:10" x14ac:dyDescent="0.25">
      <c r="A1083"/>
      <c r="B1083"/>
      <c r="C1083"/>
      <c r="D1083"/>
      <c r="E1083"/>
      <c r="F1083"/>
      <c r="G1083" s="20"/>
      <c r="H1083" s="20"/>
      <c r="I1083"/>
      <c r="J1083"/>
    </row>
    <row r="1084" spans="1:10" x14ac:dyDescent="0.25">
      <c r="A1084"/>
      <c r="B1084"/>
      <c r="C1084"/>
      <c r="D1084"/>
      <c r="E1084"/>
      <c r="F1084"/>
      <c r="G1084" s="20"/>
      <c r="H1084" s="20"/>
      <c r="I1084"/>
      <c r="J1084"/>
    </row>
    <row r="1085" spans="1:10" x14ac:dyDescent="0.25">
      <c r="A1085"/>
      <c r="B1085"/>
      <c r="C1085"/>
      <c r="D1085"/>
      <c r="E1085"/>
      <c r="F1085"/>
      <c r="G1085" s="20"/>
      <c r="H1085" s="20"/>
      <c r="I1085"/>
      <c r="J1085"/>
    </row>
    <row r="1086" spans="1:10" x14ac:dyDescent="0.25">
      <c r="A1086"/>
      <c r="B1086"/>
      <c r="C1086"/>
      <c r="D1086"/>
      <c r="E1086"/>
      <c r="F1086"/>
      <c r="G1086" s="20"/>
      <c r="H1086" s="20"/>
      <c r="I1086"/>
      <c r="J1086"/>
    </row>
    <row r="1087" spans="1:10" x14ac:dyDescent="0.25">
      <c r="A1087"/>
      <c r="B1087"/>
      <c r="C1087"/>
      <c r="D1087"/>
      <c r="E1087"/>
      <c r="F1087"/>
      <c r="G1087" s="20"/>
      <c r="H1087" s="20"/>
      <c r="I1087"/>
      <c r="J1087"/>
    </row>
    <row r="1088" spans="1:10" x14ac:dyDescent="0.25">
      <c r="A1088"/>
      <c r="B1088"/>
      <c r="C1088"/>
      <c r="D1088"/>
      <c r="E1088"/>
      <c r="F1088"/>
      <c r="G1088" s="20"/>
      <c r="H1088" s="20"/>
      <c r="I1088"/>
      <c r="J1088"/>
    </row>
    <row r="1089" spans="1:10" x14ac:dyDescent="0.25">
      <c r="A1089"/>
      <c r="B1089"/>
      <c r="C1089"/>
      <c r="D1089"/>
      <c r="E1089"/>
      <c r="F1089"/>
      <c r="G1089" s="20"/>
      <c r="H1089" s="20"/>
      <c r="I1089"/>
      <c r="J1089"/>
    </row>
    <row r="1090" spans="1:10" x14ac:dyDescent="0.25">
      <c r="A1090"/>
      <c r="B1090"/>
      <c r="C1090"/>
      <c r="D1090"/>
      <c r="E1090"/>
      <c r="F1090"/>
      <c r="G1090" s="20"/>
      <c r="H1090" s="20"/>
      <c r="I1090"/>
      <c r="J1090"/>
    </row>
    <row r="1091" spans="1:10" x14ac:dyDescent="0.25">
      <c r="A1091"/>
      <c r="B1091"/>
      <c r="C1091"/>
      <c r="D1091"/>
      <c r="E1091"/>
      <c r="F1091"/>
      <c r="G1091" s="20"/>
      <c r="H1091" s="20"/>
      <c r="I1091"/>
      <c r="J1091"/>
    </row>
    <row r="1092" spans="1:10" x14ac:dyDescent="0.25">
      <c r="A1092"/>
      <c r="B1092"/>
      <c r="C1092"/>
      <c r="D1092"/>
      <c r="E1092"/>
      <c r="F1092"/>
      <c r="G1092" s="20"/>
      <c r="H1092" s="20"/>
      <c r="I1092"/>
      <c r="J1092"/>
    </row>
    <row r="1093" spans="1:10" x14ac:dyDescent="0.25">
      <c r="A1093"/>
      <c r="B1093"/>
      <c r="C1093"/>
      <c r="D1093"/>
      <c r="E1093"/>
      <c r="F1093"/>
      <c r="G1093" s="20"/>
      <c r="H1093" s="20"/>
      <c r="I1093"/>
      <c r="J1093"/>
    </row>
    <row r="1094" spans="1:10" x14ac:dyDescent="0.25">
      <c r="A1094"/>
      <c r="B1094"/>
      <c r="C1094"/>
      <c r="D1094"/>
      <c r="E1094"/>
      <c r="F1094"/>
      <c r="G1094" s="20"/>
      <c r="H1094" s="20"/>
      <c r="I1094"/>
      <c r="J1094"/>
    </row>
    <row r="1095" spans="1:10" x14ac:dyDescent="0.25">
      <c r="A1095"/>
      <c r="B1095"/>
      <c r="C1095"/>
      <c r="D1095"/>
      <c r="E1095"/>
      <c r="F1095"/>
      <c r="G1095" s="20"/>
      <c r="H1095" s="20"/>
      <c r="I1095"/>
      <c r="J1095"/>
    </row>
    <row r="1096" spans="1:10" x14ac:dyDescent="0.25">
      <c r="A1096"/>
      <c r="B1096"/>
      <c r="C1096"/>
      <c r="D1096"/>
      <c r="E1096"/>
      <c r="F1096"/>
      <c r="G1096" s="20"/>
      <c r="H1096" s="20"/>
      <c r="I1096"/>
      <c r="J1096"/>
    </row>
    <row r="1097" spans="1:10" x14ac:dyDescent="0.25">
      <c r="A1097"/>
      <c r="B1097"/>
      <c r="C1097"/>
      <c r="D1097"/>
      <c r="E1097"/>
      <c r="F1097"/>
      <c r="G1097" s="20"/>
      <c r="H1097" s="20"/>
      <c r="I1097"/>
      <c r="J1097"/>
    </row>
    <row r="1098" spans="1:10" x14ac:dyDescent="0.25">
      <c r="A1098"/>
      <c r="B1098"/>
      <c r="C1098"/>
      <c r="D1098"/>
      <c r="E1098"/>
      <c r="F1098"/>
      <c r="G1098" s="20"/>
      <c r="H1098" s="20"/>
      <c r="I1098"/>
      <c r="J1098"/>
    </row>
    <row r="1099" spans="1:10" x14ac:dyDescent="0.25">
      <c r="A1099"/>
      <c r="B1099"/>
      <c r="C1099"/>
      <c r="D1099"/>
      <c r="E1099"/>
      <c r="F1099"/>
      <c r="G1099" s="20"/>
      <c r="H1099" s="20"/>
      <c r="I1099"/>
      <c r="J1099"/>
    </row>
    <row r="1100" spans="1:10" x14ac:dyDescent="0.25">
      <c r="A1100"/>
      <c r="B1100"/>
      <c r="C1100"/>
      <c r="D1100"/>
      <c r="E1100"/>
      <c r="F1100"/>
      <c r="G1100" s="20"/>
      <c r="H1100" s="20"/>
      <c r="I1100"/>
      <c r="J1100"/>
    </row>
    <row r="1101" spans="1:10" x14ac:dyDescent="0.25">
      <c r="A1101"/>
      <c r="B1101"/>
      <c r="C1101"/>
      <c r="D1101"/>
      <c r="E1101"/>
      <c r="F1101"/>
      <c r="G1101" s="20"/>
      <c r="H1101" s="20"/>
      <c r="I1101"/>
      <c r="J1101"/>
    </row>
    <row r="1102" spans="1:10" x14ac:dyDescent="0.25">
      <c r="A1102"/>
      <c r="B1102"/>
      <c r="C1102"/>
      <c r="D1102"/>
      <c r="E1102"/>
      <c r="F1102"/>
      <c r="G1102" s="20"/>
      <c r="H1102" s="20"/>
      <c r="I1102"/>
      <c r="J1102"/>
    </row>
    <row r="1103" spans="1:10" x14ac:dyDescent="0.25">
      <c r="A1103"/>
      <c r="B1103"/>
      <c r="C1103"/>
      <c r="D1103"/>
      <c r="E1103"/>
      <c r="F1103"/>
      <c r="G1103" s="20"/>
      <c r="H1103" s="20"/>
      <c r="I1103"/>
      <c r="J1103"/>
    </row>
    <row r="1104" spans="1:10" x14ac:dyDescent="0.25">
      <c r="A1104"/>
      <c r="B1104"/>
      <c r="C1104"/>
      <c r="D1104"/>
      <c r="E1104"/>
      <c r="F1104"/>
      <c r="G1104" s="20"/>
      <c r="H1104" s="20"/>
      <c r="I1104"/>
      <c r="J1104"/>
    </row>
    <row r="1105" spans="1:10" x14ac:dyDescent="0.25">
      <c r="A1105"/>
      <c r="B1105"/>
      <c r="C1105"/>
      <c r="D1105"/>
      <c r="E1105"/>
      <c r="F1105"/>
      <c r="G1105" s="20"/>
      <c r="H1105" s="20"/>
      <c r="I1105"/>
      <c r="J1105"/>
    </row>
    <row r="1106" spans="1:10" x14ac:dyDescent="0.25">
      <c r="A1106"/>
      <c r="B1106"/>
      <c r="C1106"/>
      <c r="D1106"/>
      <c r="E1106"/>
      <c r="F1106"/>
      <c r="G1106" s="20"/>
      <c r="H1106" s="20"/>
      <c r="I1106"/>
      <c r="J1106"/>
    </row>
    <row r="1107" spans="1:10" x14ac:dyDescent="0.25">
      <c r="A1107"/>
      <c r="B1107"/>
      <c r="C1107"/>
      <c r="D1107"/>
      <c r="E1107"/>
      <c r="F1107"/>
      <c r="G1107" s="20"/>
      <c r="H1107" s="20"/>
      <c r="I1107"/>
      <c r="J1107"/>
    </row>
    <row r="1108" spans="1:10" x14ac:dyDescent="0.25">
      <c r="A1108"/>
      <c r="B1108"/>
      <c r="C1108"/>
      <c r="D1108"/>
      <c r="E1108"/>
      <c r="F1108"/>
      <c r="G1108" s="20"/>
      <c r="H1108" s="20"/>
      <c r="I1108"/>
      <c r="J1108"/>
    </row>
    <row r="1109" spans="1:10" x14ac:dyDescent="0.25">
      <c r="A1109"/>
      <c r="B1109"/>
      <c r="C1109"/>
      <c r="D1109"/>
      <c r="E1109"/>
      <c r="F1109"/>
      <c r="G1109" s="20"/>
      <c r="H1109" s="20"/>
      <c r="I1109"/>
      <c r="J1109"/>
    </row>
    <row r="1110" spans="1:10" x14ac:dyDescent="0.25">
      <c r="A1110"/>
      <c r="B1110"/>
      <c r="C1110"/>
      <c r="D1110"/>
      <c r="E1110"/>
      <c r="F1110"/>
      <c r="G1110" s="20"/>
      <c r="H1110" s="20"/>
      <c r="I1110"/>
      <c r="J1110"/>
    </row>
    <row r="1111" spans="1:10" x14ac:dyDescent="0.25">
      <c r="A1111"/>
      <c r="B1111"/>
      <c r="C1111"/>
      <c r="D1111"/>
      <c r="E1111"/>
      <c r="F1111"/>
      <c r="G1111" s="20"/>
      <c r="H1111" s="20"/>
      <c r="I1111"/>
      <c r="J1111"/>
    </row>
    <row r="1112" spans="1:10" x14ac:dyDescent="0.25">
      <c r="A1112"/>
      <c r="B1112"/>
      <c r="C1112"/>
      <c r="D1112"/>
      <c r="E1112"/>
      <c r="F1112"/>
      <c r="G1112" s="20"/>
      <c r="H1112" s="20"/>
      <c r="I1112"/>
      <c r="J1112"/>
    </row>
    <row r="1113" spans="1:10" x14ac:dyDescent="0.25">
      <c r="A1113"/>
      <c r="B1113"/>
      <c r="C1113"/>
      <c r="D1113"/>
      <c r="E1113"/>
      <c r="F1113"/>
      <c r="G1113" s="20"/>
      <c r="H1113" s="20"/>
      <c r="I1113"/>
      <c r="J1113"/>
    </row>
    <row r="1114" spans="1:10" x14ac:dyDescent="0.25">
      <c r="A1114"/>
      <c r="B1114"/>
      <c r="C1114"/>
      <c r="D1114"/>
      <c r="E1114"/>
      <c r="F1114"/>
      <c r="G1114" s="20"/>
      <c r="H1114" s="20"/>
      <c r="I1114"/>
      <c r="J1114"/>
    </row>
    <row r="1115" spans="1:10" x14ac:dyDescent="0.25">
      <c r="A1115"/>
      <c r="B1115"/>
      <c r="C1115"/>
      <c r="D1115"/>
      <c r="E1115"/>
      <c r="F1115"/>
      <c r="G1115" s="20"/>
      <c r="H1115" s="20"/>
      <c r="I1115"/>
      <c r="J1115"/>
    </row>
    <row r="1116" spans="1:10" x14ac:dyDescent="0.25">
      <c r="A1116"/>
      <c r="B1116"/>
      <c r="C1116"/>
      <c r="D1116"/>
      <c r="E1116"/>
      <c r="F1116"/>
      <c r="G1116" s="20"/>
      <c r="H1116" s="20"/>
      <c r="I1116"/>
      <c r="J1116"/>
    </row>
    <row r="1117" spans="1:10" x14ac:dyDescent="0.25">
      <c r="A1117"/>
      <c r="B1117"/>
      <c r="C1117"/>
      <c r="D1117"/>
      <c r="E1117"/>
      <c r="F1117"/>
      <c r="G1117" s="20"/>
      <c r="H1117" s="20"/>
      <c r="I1117"/>
      <c r="J1117"/>
    </row>
    <row r="1118" spans="1:10" x14ac:dyDescent="0.25">
      <c r="A1118"/>
      <c r="B1118"/>
      <c r="C1118"/>
      <c r="D1118"/>
      <c r="E1118"/>
      <c r="F1118"/>
      <c r="G1118" s="20"/>
      <c r="H1118" s="20"/>
      <c r="I1118"/>
      <c r="J1118"/>
    </row>
    <row r="1119" spans="1:10" x14ac:dyDescent="0.25">
      <c r="A1119"/>
      <c r="B1119"/>
      <c r="C1119"/>
      <c r="D1119"/>
      <c r="E1119"/>
      <c r="F1119"/>
      <c r="G1119" s="20"/>
      <c r="H1119" s="20"/>
      <c r="I1119"/>
      <c r="J1119"/>
    </row>
    <row r="1120" spans="1:10" x14ac:dyDescent="0.25">
      <c r="A1120"/>
      <c r="B1120"/>
      <c r="C1120"/>
      <c r="D1120"/>
      <c r="E1120"/>
      <c r="F1120"/>
      <c r="G1120" s="20"/>
      <c r="H1120" s="20"/>
      <c r="I1120"/>
      <c r="J1120"/>
    </row>
    <row r="1121" spans="1:10" x14ac:dyDescent="0.25">
      <c r="A1121"/>
      <c r="B1121"/>
      <c r="C1121"/>
      <c r="D1121"/>
      <c r="E1121"/>
      <c r="F1121"/>
      <c r="G1121" s="20"/>
      <c r="H1121" s="20"/>
      <c r="I1121"/>
      <c r="J1121"/>
    </row>
    <row r="1122" spans="1:10" x14ac:dyDescent="0.25">
      <c r="A1122"/>
      <c r="B1122"/>
      <c r="C1122"/>
      <c r="D1122"/>
      <c r="E1122"/>
      <c r="F1122"/>
      <c r="G1122" s="20"/>
      <c r="H1122" s="20"/>
      <c r="I1122"/>
      <c r="J1122"/>
    </row>
    <row r="1123" spans="1:10" x14ac:dyDescent="0.25">
      <c r="A1123"/>
      <c r="B1123"/>
      <c r="C1123"/>
      <c r="D1123"/>
      <c r="E1123"/>
      <c r="F1123"/>
      <c r="G1123" s="20"/>
      <c r="H1123" s="20"/>
      <c r="I1123"/>
      <c r="J1123"/>
    </row>
    <row r="1124" spans="1:10" x14ac:dyDescent="0.25">
      <c r="A1124"/>
      <c r="B1124"/>
      <c r="C1124"/>
      <c r="D1124"/>
      <c r="E1124"/>
      <c r="F1124"/>
      <c r="G1124" s="20"/>
      <c r="H1124" s="20"/>
      <c r="I1124"/>
      <c r="J1124"/>
    </row>
    <row r="1125" spans="1:10" x14ac:dyDescent="0.25">
      <c r="A1125"/>
      <c r="B1125"/>
      <c r="C1125"/>
      <c r="D1125"/>
      <c r="E1125"/>
      <c r="F1125"/>
      <c r="G1125" s="20"/>
      <c r="H1125" s="20"/>
      <c r="I1125"/>
      <c r="J1125"/>
    </row>
    <row r="1126" spans="1:10" x14ac:dyDescent="0.25">
      <c r="A1126"/>
      <c r="B1126"/>
      <c r="C1126"/>
      <c r="D1126"/>
      <c r="E1126"/>
      <c r="F1126"/>
      <c r="G1126" s="20"/>
      <c r="H1126" s="20"/>
      <c r="I1126"/>
      <c r="J1126"/>
    </row>
    <row r="1127" spans="1:10" x14ac:dyDescent="0.25">
      <c r="A1127"/>
      <c r="B1127"/>
      <c r="C1127"/>
      <c r="D1127"/>
      <c r="E1127"/>
      <c r="F1127"/>
      <c r="G1127" s="20"/>
      <c r="H1127" s="20"/>
      <c r="I1127"/>
      <c r="J1127"/>
    </row>
    <row r="1128" spans="1:10" x14ac:dyDescent="0.25">
      <c r="A1128"/>
      <c r="B1128"/>
      <c r="C1128"/>
      <c r="D1128"/>
      <c r="E1128"/>
      <c r="F1128"/>
      <c r="G1128" s="20"/>
      <c r="H1128" s="20"/>
      <c r="I1128"/>
      <c r="J1128"/>
    </row>
    <row r="1129" spans="1:10" x14ac:dyDescent="0.25">
      <c r="A1129"/>
      <c r="B1129"/>
      <c r="C1129"/>
      <c r="D1129"/>
      <c r="E1129"/>
      <c r="F1129"/>
      <c r="G1129" s="20"/>
      <c r="H1129" s="20"/>
      <c r="I1129"/>
      <c r="J1129"/>
    </row>
    <row r="1130" spans="1:10" x14ac:dyDescent="0.25">
      <c r="A1130"/>
      <c r="B1130"/>
      <c r="C1130"/>
      <c r="D1130"/>
      <c r="E1130"/>
      <c r="F1130"/>
      <c r="G1130" s="20"/>
      <c r="H1130" s="20"/>
      <c r="I1130"/>
      <c r="J1130"/>
    </row>
    <row r="1131" spans="1:10" x14ac:dyDescent="0.25">
      <c r="A1131"/>
      <c r="B1131"/>
      <c r="C1131"/>
      <c r="D1131"/>
      <c r="E1131"/>
      <c r="F1131"/>
      <c r="G1131" s="20"/>
      <c r="H1131" s="20"/>
      <c r="I1131"/>
      <c r="J1131"/>
    </row>
    <row r="1132" spans="1:10" x14ac:dyDescent="0.25">
      <c r="A1132"/>
      <c r="B1132"/>
      <c r="C1132"/>
      <c r="D1132"/>
      <c r="E1132"/>
      <c r="F1132"/>
      <c r="G1132" s="20"/>
      <c r="H1132" s="20"/>
      <c r="I1132"/>
      <c r="J1132"/>
    </row>
    <row r="1133" spans="1:10" x14ac:dyDescent="0.25">
      <c r="A1133"/>
      <c r="B1133"/>
      <c r="C1133"/>
      <c r="D1133"/>
      <c r="E1133"/>
      <c r="F1133"/>
      <c r="G1133" s="20"/>
      <c r="H1133" s="20"/>
      <c r="I1133"/>
      <c r="J1133"/>
    </row>
    <row r="1134" spans="1:10" x14ac:dyDescent="0.25">
      <c r="A1134"/>
      <c r="B1134"/>
      <c r="C1134"/>
      <c r="D1134"/>
      <c r="E1134"/>
      <c r="F1134"/>
      <c r="G1134" s="20"/>
      <c r="H1134" s="20"/>
      <c r="I1134"/>
      <c r="J1134"/>
    </row>
    <row r="1135" spans="1:10" x14ac:dyDescent="0.25">
      <c r="A1135"/>
      <c r="B1135"/>
      <c r="C1135"/>
      <c r="D1135"/>
      <c r="E1135"/>
      <c r="F1135"/>
      <c r="G1135" s="20"/>
      <c r="H1135" s="20"/>
      <c r="I1135"/>
      <c r="J1135"/>
    </row>
    <row r="1136" spans="1:10" x14ac:dyDescent="0.25">
      <c r="A1136"/>
      <c r="B1136"/>
      <c r="C1136"/>
      <c r="D1136"/>
      <c r="E1136"/>
      <c r="F1136"/>
      <c r="G1136" s="20"/>
      <c r="H1136" s="20"/>
      <c r="I1136"/>
      <c r="J1136"/>
    </row>
    <row r="1137" spans="1:10" x14ac:dyDescent="0.25">
      <c r="A1137"/>
      <c r="B1137"/>
      <c r="C1137"/>
      <c r="D1137"/>
      <c r="E1137"/>
      <c r="F1137"/>
      <c r="G1137" s="20"/>
      <c r="H1137" s="20"/>
      <c r="I1137"/>
      <c r="J1137"/>
    </row>
    <row r="1138" spans="1:10" x14ac:dyDescent="0.25">
      <c r="A1138"/>
      <c r="B1138"/>
      <c r="C1138"/>
      <c r="D1138"/>
      <c r="E1138"/>
      <c r="F1138"/>
      <c r="G1138" s="20"/>
      <c r="H1138" s="20"/>
      <c r="I1138"/>
      <c r="J1138"/>
    </row>
    <row r="1139" spans="1:10" x14ac:dyDescent="0.25">
      <c r="A1139"/>
      <c r="B1139"/>
      <c r="C1139"/>
      <c r="D1139"/>
      <c r="E1139"/>
      <c r="F1139"/>
      <c r="G1139" s="20"/>
      <c r="H1139" s="20"/>
      <c r="I1139"/>
      <c r="J1139"/>
    </row>
    <row r="1140" spans="1:10" x14ac:dyDescent="0.25">
      <c r="A1140"/>
      <c r="B1140"/>
      <c r="C1140"/>
      <c r="D1140"/>
      <c r="E1140"/>
      <c r="F1140"/>
      <c r="G1140" s="20"/>
      <c r="H1140" s="20"/>
      <c r="I1140"/>
      <c r="J1140"/>
    </row>
    <row r="1141" spans="1:10" x14ac:dyDescent="0.25">
      <c r="A1141"/>
      <c r="B1141"/>
      <c r="C1141"/>
      <c r="D1141"/>
      <c r="E1141"/>
      <c r="F1141"/>
      <c r="G1141" s="20"/>
      <c r="H1141" s="20"/>
      <c r="I1141"/>
      <c r="J1141"/>
    </row>
    <row r="1142" spans="1:10" x14ac:dyDescent="0.25">
      <c r="A1142"/>
      <c r="B1142"/>
      <c r="C1142"/>
      <c r="D1142"/>
      <c r="E1142"/>
      <c r="F1142"/>
      <c r="G1142" s="20"/>
      <c r="H1142" s="20"/>
      <c r="I1142"/>
      <c r="J1142"/>
    </row>
    <row r="1143" spans="1:10" x14ac:dyDescent="0.25">
      <c r="A1143"/>
      <c r="B1143"/>
      <c r="C1143"/>
      <c r="D1143"/>
      <c r="E1143"/>
      <c r="F1143"/>
      <c r="G1143" s="20"/>
      <c r="H1143" s="20"/>
      <c r="I1143"/>
      <c r="J1143"/>
    </row>
    <row r="1144" spans="1:10" x14ac:dyDescent="0.25">
      <c r="A1144"/>
      <c r="B1144"/>
      <c r="C1144"/>
      <c r="D1144"/>
      <c r="E1144"/>
      <c r="F1144"/>
      <c r="G1144" s="20"/>
      <c r="H1144" s="20"/>
      <c r="I1144"/>
      <c r="J1144"/>
    </row>
    <row r="1145" spans="1:10" x14ac:dyDescent="0.25">
      <c r="A1145"/>
      <c r="B1145"/>
      <c r="C1145"/>
      <c r="D1145"/>
      <c r="E1145"/>
      <c r="F1145"/>
      <c r="G1145" s="20"/>
      <c r="H1145" s="20"/>
      <c r="I1145"/>
      <c r="J1145"/>
    </row>
    <row r="1146" spans="1:10" x14ac:dyDescent="0.25">
      <c r="A1146"/>
      <c r="B1146"/>
      <c r="C1146"/>
      <c r="D1146"/>
      <c r="E1146"/>
      <c r="F1146"/>
      <c r="G1146" s="20"/>
      <c r="H1146" s="20"/>
      <c r="I1146"/>
      <c r="J1146"/>
    </row>
    <row r="1147" spans="1:10" x14ac:dyDescent="0.25">
      <c r="A1147"/>
      <c r="B1147"/>
      <c r="C1147"/>
      <c r="D1147"/>
      <c r="E1147"/>
      <c r="F1147"/>
      <c r="G1147" s="20"/>
      <c r="H1147" s="20"/>
      <c r="I1147"/>
      <c r="J1147"/>
    </row>
    <row r="1148" spans="1:10" x14ac:dyDescent="0.25">
      <c r="A1148"/>
      <c r="B1148"/>
      <c r="C1148"/>
      <c r="D1148"/>
      <c r="E1148"/>
      <c r="F1148"/>
      <c r="G1148" s="20"/>
      <c r="H1148" s="20"/>
      <c r="I1148"/>
      <c r="J1148"/>
    </row>
    <row r="1149" spans="1:10" x14ac:dyDescent="0.25">
      <c r="A1149"/>
      <c r="B1149"/>
      <c r="C1149"/>
      <c r="D1149"/>
      <c r="E1149"/>
      <c r="F1149"/>
      <c r="G1149" s="20"/>
      <c r="H1149" s="20"/>
      <c r="I1149"/>
      <c r="J1149"/>
    </row>
    <row r="1150" spans="1:10" x14ac:dyDescent="0.25">
      <c r="A1150"/>
      <c r="B1150"/>
      <c r="C1150"/>
      <c r="D1150"/>
      <c r="E1150"/>
      <c r="F1150"/>
      <c r="G1150" s="20"/>
      <c r="H1150" s="20"/>
      <c r="I1150"/>
      <c r="J1150"/>
    </row>
    <row r="1151" spans="1:10" x14ac:dyDescent="0.25">
      <c r="A1151"/>
      <c r="B1151"/>
      <c r="C1151"/>
      <c r="D1151"/>
      <c r="E1151"/>
      <c r="F1151"/>
      <c r="G1151" s="20"/>
      <c r="H1151" s="20"/>
      <c r="I1151"/>
      <c r="J1151"/>
    </row>
    <row r="1152" spans="1:10" x14ac:dyDescent="0.25">
      <c r="A1152"/>
      <c r="B1152"/>
      <c r="C1152"/>
      <c r="D1152"/>
      <c r="E1152"/>
      <c r="F1152"/>
      <c r="G1152" s="20"/>
      <c r="H1152" s="20"/>
      <c r="I1152"/>
      <c r="J1152"/>
    </row>
    <row r="1153" spans="1:10" x14ac:dyDescent="0.25">
      <c r="A1153"/>
      <c r="B1153"/>
      <c r="C1153"/>
      <c r="D1153"/>
      <c r="E1153"/>
      <c r="F1153"/>
      <c r="G1153" s="20"/>
      <c r="H1153" s="20"/>
      <c r="I1153"/>
      <c r="J1153"/>
    </row>
    <row r="1154" spans="1:10" x14ac:dyDescent="0.25">
      <c r="A1154"/>
      <c r="B1154"/>
      <c r="C1154"/>
      <c r="D1154"/>
      <c r="E1154"/>
      <c r="F1154"/>
      <c r="G1154" s="20"/>
      <c r="H1154" s="20"/>
      <c r="I1154"/>
      <c r="J1154"/>
    </row>
    <row r="1155" spans="1:10" x14ac:dyDescent="0.25">
      <c r="A1155"/>
      <c r="B1155"/>
      <c r="C1155"/>
      <c r="D1155"/>
      <c r="E1155"/>
      <c r="F1155"/>
      <c r="G1155" s="20"/>
      <c r="H1155" s="20"/>
      <c r="I1155"/>
      <c r="J1155"/>
    </row>
    <row r="1156" spans="1:10" x14ac:dyDescent="0.25">
      <c r="A1156"/>
      <c r="B1156"/>
      <c r="C1156"/>
      <c r="D1156"/>
      <c r="E1156"/>
      <c r="F1156"/>
      <c r="G1156" s="20"/>
      <c r="H1156" s="20"/>
      <c r="I1156"/>
      <c r="J1156"/>
    </row>
    <row r="1157" spans="1:10" x14ac:dyDescent="0.25">
      <c r="A1157"/>
      <c r="B1157"/>
      <c r="C1157"/>
      <c r="D1157"/>
      <c r="E1157"/>
      <c r="F1157"/>
      <c r="G1157" s="20"/>
      <c r="H1157" s="20"/>
      <c r="I1157"/>
      <c r="J1157"/>
    </row>
    <row r="1158" spans="1:10" x14ac:dyDescent="0.25">
      <c r="A1158"/>
      <c r="B1158"/>
      <c r="C1158"/>
      <c r="D1158"/>
      <c r="E1158"/>
      <c r="F1158"/>
      <c r="G1158" s="20"/>
      <c r="H1158" s="20"/>
      <c r="I1158"/>
      <c r="J1158"/>
    </row>
    <row r="1159" spans="1:10" x14ac:dyDescent="0.25">
      <c r="A1159"/>
      <c r="B1159"/>
      <c r="C1159"/>
      <c r="D1159"/>
      <c r="E1159"/>
      <c r="F1159"/>
      <c r="G1159" s="20"/>
      <c r="H1159" s="20"/>
      <c r="I1159"/>
      <c r="J1159"/>
    </row>
    <row r="1160" spans="1:10" x14ac:dyDescent="0.25">
      <c r="A1160"/>
      <c r="B1160"/>
      <c r="C1160"/>
      <c r="D1160"/>
      <c r="E1160"/>
      <c r="F1160"/>
      <c r="G1160" s="20"/>
      <c r="H1160" s="20"/>
      <c r="I1160"/>
      <c r="J1160"/>
    </row>
    <row r="1161" spans="1:10" x14ac:dyDescent="0.25">
      <c r="A1161"/>
      <c r="B1161"/>
      <c r="C1161"/>
      <c r="D1161"/>
      <c r="E1161"/>
      <c r="F1161"/>
      <c r="G1161" s="20"/>
      <c r="H1161" s="20"/>
      <c r="I1161"/>
      <c r="J1161"/>
    </row>
    <row r="1162" spans="1:10" x14ac:dyDescent="0.25">
      <c r="A1162"/>
      <c r="B1162"/>
      <c r="C1162"/>
      <c r="D1162"/>
      <c r="E1162"/>
      <c r="F1162"/>
      <c r="G1162" s="20"/>
      <c r="H1162" s="20"/>
      <c r="I1162"/>
      <c r="J1162"/>
    </row>
    <row r="1163" spans="1:10" x14ac:dyDescent="0.25">
      <c r="A1163"/>
      <c r="B1163"/>
      <c r="C1163"/>
      <c r="D1163"/>
      <c r="E1163"/>
      <c r="F1163"/>
      <c r="G1163" s="20"/>
      <c r="H1163" s="20"/>
      <c r="I1163"/>
      <c r="J1163"/>
    </row>
    <row r="1164" spans="1:10" x14ac:dyDescent="0.25">
      <c r="A1164"/>
      <c r="B1164"/>
      <c r="C1164"/>
      <c r="D1164"/>
      <c r="E1164"/>
      <c r="F1164"/>
      <c r="G1164" s="20"/>
      <c r="H1164" s="20"/>
      <c r="I1164"/>
      <c r="J1164"/>
    </row>
    <row r="1165" spans="1:10" x14ac:dyDescent="0.25">
      <c r="A1165"/>
      <c r="B1165"/>
      <c r="C1165"/>
      <c r="D1165"/>
      <c r="E1165"/>
      <c r="F1165"/>
      <c r="G1165" s="20"/>
      <c r="H1165" s="20"/>
      <c r="I1165"/>
      <c r="J1165"/>
    </row>
    <row r="1166" spans="1:10" x14ac:dyDescent="0.25">
      <c r="A1166"/>
      <c r="B1166"/>
      <c r="C1166"/>
      <c r="D1166"/>
      <c r="E1166"/>
      <c r="F1166"/>
      <c r="G1166" s="20"/>
      <c r="H1166" s="20"/>
      <c r="I1166"/>
      <c r="J1166"/>
    </row>
    <row r="1167" spans="1:10" x14ac:dyDescent="0.25">
      <c r="A1167"/>
      <c r="B1167"/>
      <c r="C1167"/>
      <c r="D1167"/>
      <c r="E1167"/>
      <c r="F1167"/>
      <c r="G1167" s="20"/>
      <c r="H1167" s="20"/>
      <c r="I1167"/>
      <c r="J1167"/>
    </row>
    <row r="1168" spans="1:10" x14ac:dyDescent="0.25">
      <c r="A1168"/>
      <c r="B1168"/>
      <c r="C1168"/>
      <c r="D1168"/>
      <c r="E1168"/>
      <c r="F1168"/>
      <c r="G1168" s="20"/>
      <c r="H1168" s="20"/>
      <c r="I1168"/>
      <c r="J1168"/>
    </row>
    <row r="1169" spans="1:10" x14ac:dyDescent="0.25">
      <c r="A1169"/>
      <c r="B1169"/>
      <c r="C1169"/>
      <c r="D1169"/>
      <c r="E1169"/>
      <c r="F1169"/>
      <c r="G1169" s="20"/>
      <c r="H1169" s="20"/>
      <c r="I1169"/>
      <c r="J1169"/>
    </row>
    <row r="1170" spans="1:10" x14ac:dyDescent="0.25">
      <c r="A1170"/>
      <c r="B1170"/>
      <c r="C1170"/>
      <c r="D1170"/>
      <c r="E1170"/>
      <c r="F1170"/>
      <c r="G1170" s="20"/>
      <c r="H1170" s="20"/>
      <c r="I1170"/>
      <c r="J1170"/>
    </row>
    <row r="1171" spans="1:10" x14ac:dyDescent="0.25">
      <c r="A1171"/>
      <c r="B1171"/>
      <c r="C1171"/>
      <c r="D1171"/>
      <c r="E1171"/>
      <c r="F1171"/>
      <c r="G1171" s="20"/>
      <c r="H1171" s="20"/>
      <c r="I1171"/>
      <c r="J1171"/>
    </row>
    <row r="1172" spans="1:10" x14ac:dyDescent="0.25">
      <c r="A1172"/>
      <c r="B1172"/>
      <c r="C1172"/>
      <c r="D1172"/>
      <c r="E1172"/>
      <c r="F1172"/>
      <c r="G1172" s="20"/>
      <c r="H1172" s="20"/>
      <c r="I1172"/>
      <c r="J1172"/>
    </row>
    <row r="1173" spans="1:10" x14ac:dyDescent="0.25">
      <c r="A1173"/>
      <c r="B1173"/>
      <c r="C1173"/>
      <c r="D1173"/>
      <c r="E1173"/>
      <c r="F1173"/>
      <c r="G1173" s="20"/>
      <c r="H1173" s="20"/>
      <c r="I1173"/>
      <c r="J1173"/>
    </row>
    <row r="1174" spans="1:10" x14ac:dyDescent="0.25">
      <c r="A1174"/>
      <c r="B1174"/>
      <c r="C1174"/>
      <c r="D1174"/>
      <c r="E1174"/>
      <c r="F1174"/>
      <c r="G1174" s="20"/>
      <c r="H1174" s="20"/>
      <c r="I1174"/>
      <c r="J1174"/>
    </row>
    <row r="1175" spans="1:10" x14ac:dyDescent="0.25">
      <c r="A1175"/>
      <c r="B1175"/>
      <c r="C1175"/>
      <c r="D1175"/>
      <c r="E1175"/>
      <c r="F1175"/>
      <c r="G1175" s="20"/>
      <c r="H1175" s="20"/>
      <c r="I1175"/>
      <c r="J1175"/>
    </row>
    <row r="1176" spans="1:10" x14ac:dyDescent="0.25">
      <c r="A1176"/>
      <c r="B1176"/>
      <c r="C1176"/>
      <c r="D1176"/>
      <c r="E1176"/>
      <c r="F1176"/>
      <c r="G1176" s="20"/>
      <c r="H1176" s="20"/>
      <c r="I1176"/>
      <c r="J1176"/>
    </row>
    <row r="1177" spans="1:10" x14ac:dyDescent="0.25">
      <c r="A1177"/>
      <c r="B1177"/>
      <c r="C1177"/>
      <c r="D1177"/>
      <c r="E1177"/>
      <c r="F1177"/>
      <c r="G1177" s="20"/>
      <c r="H1177" s="20"/>
      <c r="I1177"/>
      <c r="J1177"/>
    </row>
    <row r="1178" spans="1:10" x14ac:dyDescent="0.25">
      <c r="A1178"/>
      <c r="B1178"/>
      <c r="C1178"/>
      <c r="D1178"/>
      <c r="E1178"/>
      <c r="F1178"/>
      <c r="G1178" s="20"/>
      <c r="H1178" s="20"/>
      <c r="I1178"/>
      <c r="J1178"/>
    </row>
    <row r="1179" spans="1:10" x14ac:dyDescent="0.25">
      <c r="A1179"/>
      <c r="B1179"/>
      <c r="C1179"/>
      <c r="D1179"/>
      <c r="E1179"/>
      <c r="F1179"/>
      <c r="G1179" s="20"/>
      <c r="H1179" s="20"/>
      <c r="I1179"/>
      <c r="J1179"/>
    </row>
    <row r="1180" spans="1:10" x14ac:dyDescent="0.25">
      <c r="A1180"/>
      <c r="B1180"/>
      <c r="C1180"/>
      <c r="D1180"/>
      <c r="E1180"/>
      <c r="F1180"/>
      <c r="G1180" s="20"/>
      <c r="H1180" s="20"/>
      <c r="I1180"/>
      <c r="J1180"/>
    </row>
    <row r="1181" spans="1:10" x14ac:dyDescent="0.25">
      <c r="A1181"/>
      <c r="B1181"/>
      <c r="C1181"/>
      <c r="D1181"/>
      <c r="E1181"/>
      <c r="F1181"/>
      <c r="G1181" s="20"/>
      <c r="H1181" s="20"/>
      <c r="I1181"/>
      <c r="J1181"/>
    </row>
    <row r="1182" spans="1:10" x14ac:dyDescent="0.25">
      <c r="A1182"/>
      <c r="B1182"/>
      <c r="C1182"/>
      <c r="D1182"/>
      <c r="E1182"/>
      <c r="F1182"/>
      <c r="G1182" s="20"/>
      <c r="H1182" s="20"/>
      <c r="I1182"/>
      <c r="J1182"/>
    </row>
    <row r="1183" spans="1:10" x14ac:dyDescent="0.25">
      <c r="A1183"/>
      <c r="B1183"/>
      <c r="C1183"/>
      <c r="D1183"/>
      <c r="E1183"/>
      <c r="F1183"/>
      <c r="G1183" s="20"/>
      <c r="H1183" s="20"/>
      <c r="I1183"/>
      <c r="J1183"/>
    </row>
    <row r="1184" spans="1:10" x14ac:dyDescent="0.25">
      <c r="A1184"/>
      <c r="B1184"/>
      <c r="C1184"/>
      <c r="D1184"/>
      <c r="E1184"/>
      <c r="F1184"/>
      <c r="G1184" s="20"/>
      <c r="H1184" s="20"/>
      <c r="I1184"/>
      <c r="J1184"/>
    </row>
    <row r="1185" spans="1:10" x14ac:dyDescent="0.25">
      <c r="A1185"/>
      <c r="B1185"/>
      <c r="C1185"/>
      <c r="D1185"/>
      <c r="E1185"/>
      <c r="F1185"/>
      <c r="G1185" s="20"/>
      <c r="H1185" s="20"/>
      <c r="I1185"/>
      <c r="J1185"/>
    </row>
    <row r="1186" spans="1:10" x14ac:dyDescent="0.25">
      <c r="A1186"/>
      <c r="B1186"/>
      <c r="C1186"/>
      <c r="D1186"/>
      <c r="E1186"/>
      <c r="F1186"/>
      <c r="G1186" s="20"/>
      <c r="H1186" s="20"/>
      <c r="I1186"/>
      <c r="J1186"/>
    </row>
    <row r="1187" spans="1:10" x14ac:dyDescent="0.25">
      <c r="A1187"/>
      <c r="B1187"/>
      <c r="C1187"/>
      <c r="D1187"/>
      <c r="E1187"/>
      <c r="F1187"/>
      <c r="G1187" s="20"/>
      <c r="H1187" s="20"/>
      <c r="I1187"/>
      <c r="J1187"/>
    </row>
    <row r="1188" spans="1:10" x14ac:dyDescent="0.25">
      <c r="A1188"/>
      <c r="B1188"/>
      <c r="C1188"/>
      <c r="D1188"/>
      <c r="E1188"/>
      <c r="F1188"/>
      <c r="G1188" s="20"/>
      <c r="H1188" s="20"/>
      <c r="I1188"/>
      <c r="J1188"/>
    </row>
    <row r="1189" spans="1:10" x14ac:dyDescent="0.25">
      <c r="A1189"/>
      <c r="B1189"/>
      <c r="C1189"/>
      <c r="D1189"/>
      <c r="E1189"/>
      <c r="F1189"/>
      <c r="G1189" s="20"/>
      <c r="H1189" s="20"/>
      <c r="I1189"/>
      <c r="J1189"/>
    </row>
    <row r="1190" spans="1:10" x14ac:dyDescent="0.25">
      <c r="A1190"/>
      <c r="B1190"/>
      <c r="C1190"/>
      <c r="D1190"/>
      <c r="E1190"/>
      <c r="F1190"/>
      <c r="G1190" s="20"/>
      <c r="H1190" s="20"/>
      <c r="I1190"/>
      <c r="J1190"/>
    </row>
    <row r="1191" spans="1:10" x14ac:dyDescent="0.25">
      <c r="A1191"/>
      <c r="B1191"/>
      <c r="C1191"/>
      <c r="D1191"/>
      <c r="E1191"/>
      <c r="F1191"/>
      <c r="G1191" s="20"/>
      <c r="H1191" s="20"/>
      <c r="I1191"/>
      <c r="J1191"/>
    </row>
    <row r="1192" spans="1:10" x14ac:dyDescent="0.25">
      <c r="A1192"/>
      <c r="B1192"/>
      <c r="C1192"/>
      <c r="D1192"/>
      <c r="E1192"/>
      <c r="F1192"/>
      <c r="G1192" s="20"/>
      <c r="H1192" s="20"/>
      <c r="I1192"/>
      <c r="J1192"/>
    </row>
    <row r="1193" spans="1:10" x14ac:dyDescent="0.25">
      <c r="A1193"/>
      <c r="B1193"/>
      <c r="C1193"/>
      <c r="D1193"/>
      <c r="E1193"/>
      <c r="F1193"/>
      <c r="G1193" s="20"/>
      <c r="H1193" s="20"/>
      <c r="I1193"/>
      <c r="J1193"/>
    </row>
    <row r="1194" spans="1:10" x14ac:dyDescent="0.25">
      <c r="A1194"/>
      <c r="B1194"/>
      <c r="C1194"/>
      <c r="D1194"/>
      <c r="E1194"/>
      <c r="F1194"/>
      <c r="G1194" s="20"/>
      <c r="H1194" s="20"/>
      <c r="I1194"/>
      <c r="J1194"/>
    </row>
    <row r="1195" spans="1:10" x14ac:dyDescent="0.25">
      <c r="A1195"/>
      <c r="B1195"/>
      <c r="C1195"/>
      <c r="D1195"/>
      <c r="E1195"/>
      <c r="F1195"/>
      <c r="G1195" s="20"/>
      <c r="H1195" s="20"/>
      <c r="I1195"/>
      <c r="J1195"/>
    </row>
    <row r="1196" spans="1:10" x14ac:dyDescent="0.25">
      <c r="A1196"/>
      <c r="B1196"/>
      <c r="C1196"/>
      <c r="D1196"/>
      <c r="E1196"/>
      <c r="F1196"/>
      <c r="G1196" s="20"/>
      <c r="H1196" s="20"/>
      <c r="I1196"/>
      <c r="J1196"/>
    </row>
    <row r="1197" spans="1:10" x14ac:dyDescent="0.25">
      <c r="A1197"/>
      <c r="B1197"/>
      <c r="C1197"/>
      <c r="D1197"/>
      <c r="E1197"/>
      <c r="F1197"/>
      <c r="G1197" s="20"/>
      <c r="H1197" s="20"/>
      <c r="I1197"/>
      <c r="J1197"/>
    </row>
    <row r="1198" spans="1:10" x14ac:dyDescent="0.25">
      <c r="A1198"/>
      <c r="B1198"/>
      <c r="C1198"/>
      <c r="D1198"/>
      <c r="E1198"/>
      <c r="F1198"/>
      <c r="G1198" s="20"/>
      <c r="H1198" s="20"/>
      <c r="I1198"/>
      <c r="J1198"/>
    </row>
    <row r="1199" spans="1:10" x14ac:dyDescent="0.25">
      <c r="A1199"/>
      <c r="B1199"/>
      <c r="C1199"/>
      <c r="D1199"/>
      <c r="E1199"/>
      <c r="F1199"/>
      <c r="G1199" s="20"/>
      <c r="H1199" s="20"/>
      <c r="I1199"/>
      <c r="J1199"/>
    </row>
    <row r="1200" spans="1:10" x14ac:dyDescent="0.25">
      <c r="A1200"/>
      <c r="B1200"/>
      <c r="C1200"/>
      <c r="D1200"/>
      <c r="E1200"/>
      <c r="F1200"/>
      <c r="G1200" s="20"/>
      <c r="H1200" s="20"/>
      <c r="I1200"/>
      <c r="J1200"/>
    </row>
    <row r="1201" spans="1:10" x14ac:dyDescent="0.25">
      <c r="A1201"/>
      <c r="B1201"/>
      <c r="C1201"/>
      <c r="D1201"/>
      <c r="E1201"/>
      <c r="F1201"/>
      <c r="G1201" s="20"/>
      <c r="H1201" s="20"/>
      <c r="I1201"/>
      <c r="J1201"/>
    </row>
    <row r="1202" spans="1:10" x14ac:dyDescent="0.25">
      <c r="A1202"/>
      <c r="B1202"/>
      <c r="C1202"/>
      <c r="D1202"/>
      <c r="E1202"/>
      <c r="F1202"/>
      <c r="G1202" s="20"/>
      <c r="H1202" s="20"/>
      <c r="I1202"/>
      <c r="J1202"/>
    </row>
    <row r="1203" spans="1:10" x14ac:dyDescent="0.25">
      <c r="A1203"/>
      <c r="B1203"/>
      <c r="C1203"/>
      <c r="D1203"/>
      <c r="E1203"/>
      <c r="F1203"/>
      <c r="G1203" s="20"/>
      <c r="H1203" s="20"/>
      <c r="I1203"/>
      <c r="J1203"/>
    </row>
    <row r="1204" spans="1:10" x14ac:dyDescent="0.25">
      <c r="A1204"/>
      <c r="B1204"/>
      <c r="C1204"/>
      <c r="D1204"/>
      <c r="E1204"/>
      <c r="F1204"/>
      <c r="G1204" s="20"/>
      <c r="H1204" s="20"/>
      <c r="I1204"/>
      <c r="J1204"/>
    </row>
    <row r="1205" spans="1:10" x14ac:dyDescent="0.25">
      <c r="A1205"/>
      <c r="B1205"/>
      <c r="C1205"/>
      <c r="D1205"/>
      <c r="E1205"/>
      <c r="F1205"/>
      <c r="G1205" s="20"/>
      <c r="H1205" s="20"/>
      <c r="I1205"/>
      <c r="J1205"/>
    </row>
    <row r="1206" spans="1:10" x14ac:dyDescent="0.25">
      <c r="A1206"/>
      <c r="B1206"/>
      <c r="C1206"/>
      <c r="D1206"/>
      <c r="E1206"/>
      <c r="F1206"/>
      <c r="G1206" s="20"/>
      <c r="H1206" s="20"/>
      <c r="I1206"/>
      <c r="J1206"/>
    </row>
    <row r="1207" spans="1:10" x14ac:dyDescent="0.25">
      <c r="A1207"/>
      <c r="B1207"/>
      <c r="C1207"/>
      <c r="D1207"/>
      <c r="E1207"/>
      <c r="F1207"/>
      <c r="G1207" s="20"/>
      <c r="H1207" s="20"/>
      <c r="I1207"/>
      <c r="J1207"/>
    </row>
    <row r="1208" spans="1:10" x14ac:dyDescent="0.25">
      <c r="A1208"/>
      <c r="B1208"/>
      <c r="C1208"/>
      <c r="D1208"/>
      <c r="E1208"/>
      <c r="F1208"/>
      <c r="G1208" s="20"/>
      <c r="H1208" s="20"/>
      <c r="I1208"/>
      <c r="J1208"/>
    </row>
    <row r="1209" spans="1:10" x14ac:dyDescent="0.25">
      <c r="A1209"/>
      <c r="B1209"/>
      <c r="C1209"/>
      <c r="D1209"/>
      <c r="E1209"/>
      <c r="F1209"/>
      <c r="G1209" s="20"/>
      <c r="H1209" s="20"/>
      <c r="I1209"/>
      <c r="J1209"/>
    </row>
    <row r="1210" spans="1:10" x14ac:dyDescent="0.25">
      <c r="A1210"/>
      <c r="B1210"/>
      <c r="C1210"/>
      <c r="D1210"/>
      <c r="E1210"/>
      <c r="F1210"/>
      <c r="G1210" s="20"/>
      <c r="H1210" s="20"/>
      <c r="I1210"/>
      <c r="J1210"/>
    </row>
    <row r="1211" spans="1:10" x14ac:dyDescent="0.25">
      <c r="A1211"/>
      <c r="B1211"/>
      <c r="C1211"/>
      <c r="D1211"/>
      <c r="E1211"/>
      <c r="F1211"/>
      <c r="G1211" s="20"/>
      <c r="H1211" s="20"/>
      <c r="I1211"/>
      <c r="J1211"/>
    </row>
    <row r="1212" spans="1:10" x14ac:dyDescent="0.25">
      <c r="A1212"/>
      <c r="B1212"/>
      <c r="C1212"/>
      <c r="D1212"/>
      <c r="E1212"/>
      <c r="F1212"/>
      <c r="G1212" s="20"/>
      <c r="H1212" s="20"/>
      <c r="I1212"/>
      <c r="J1212"/>
    </row>
    <row r="1213" spans="1:10" x14ac:dyDescent="0.25">
      <c r="A1213"/>
      <c r="B1213"/>
      <c r="C1213"/>
      <c r="D1213"/>
      <c r="E1213"/>
      <c r="F1213"/>
      <c r="G1213" s="20"/>
      <c r="H1213" s="20"/>
      <c r="I1213"/>
      <c r="J1213"/>
    </row>
    <row r="1214" spans="1:10" x14ac:dyDescent="0.25">
      <c r="A1214"/>
      <c r="B1214"/>
      <c r="C1214"/>
      <c r="D1214"/>
      <c r="E1214"/>
      <c r="F1214"/>
      <c r="G1214" s="20"/>
      <c r="H1214" s="20"/>
      <c r="I1214"/>
      <c r="J1214"/>
    </row>
    <row r="1215" spans="1:10" x14ac:dyDescent="0.25">
      <c r="A1215"/>
      <c r="B1215"/>
      <c r="C1215"/>
      <c r="D1215"/>
      <c r="E1215"/>
      <c r="F1215"/>
      <c r="G1215" s="20"/>
      <c r="H1215" s="20"/>
      <c r="I1215"/>
      <c r="J1215"/>
    </row>
    <row r="1216" spans="1:10" x14ac:dyDescent="0.25">
      <c r="A1216"/>
      <c r="B1216"/>
      <c r="C1216"/>
      <c r="D1216"/>
      <c r="E1216"/>
      <c r="F1216"/>
      <c r="G1216" s="20"/>
      <c r="H1216" s="20"/>
      <c r="I1216"/>
      <c r="J1216"/>
    </row>
    <row r="1217" spans="1:10" x14ac:dyDescent="0.25">
      <c r="A1217"/>
      <c r="B1217"/>
      <c r="C1217"/>
      <c r="D1217"/>
      <c r="E1217"/>
      <c r="F1217"/>
      <c r="G1217" s="20"/>
      <c r="H1217" s="20"/>
      <c r="I1217"/>
      <c r="J1217"/>
    </row>
    <row r="1218" spans="1:10" x14ac:dyDescent="0.25">
      <c r="A1218"/>
      <c r="B1218"/>
      <c r="C1218"/>
      <c r="D1218"/>
      <c r="E1218"/>
      <c r="F1218"/>
      <c r="G1218" s="20"/>
      <c r="H1218" s="20"/>
      <c r="I1218"/>
      <c r="J1218"/>
    </row>
    <row r="1219" spans="1:10" x14ac:dyDescent="0.25">
      <c r="A1219"/>
      <c r="B1219"/>
      <c r="C1219"/>
      <c r="D1219"/>
      <c r="E1219"/>
      <c r="F1219"/>
      <c r="G1219" s="20"/>
      <c r="H1219" s="20"/>
      <c r="I1219"/>
      <c r="J1219"/>
    </row>
    <row r="1220" spans="1:10" x14ac:dyDescent="0.25">
      <c r="A1220"/>
      <c r="B1220"/>
      <c r="C1220"/>
      <c r="D1220"/>
      <c r="E1220"/>
      <c r="F1220"/>
      <c r="G1220" s="20"/>
      <c r="H1220" s="20"/>
      <c r="I1220"/>
      <c r="J1220"/>
    </row>
    <row r="1221" spans="1:10" x14ac:dyDescent="0.25">
      <c r="A1221"/>
      <c r="B1221"/>
      <c r="C1221"/>
      <c r="D1221"/>
      <c r="E1221"/>
      <c r="F1221"/>
      <c r="G1221" s="20"/>
      <c r="H1221" s="20"/>
      <c r="I1221"/>
      <c r="J1221"/>
    </row>
    <row r="1222" spans="1:10" x14ac:dyDescent="0.25">
      <c r="A1222"/>
      <c r="B1222"/>
      <c r="C1222"/>
      <c r="D1222"/>
      <c r="E1222"/>
      <c r="F1222"/>
      <c r="G1222" s="20"/>
      <c r="H1222" s="20"/>
      <c r="I1222"/>
      <c r="J1222"/>
    </row>
    <row r="1223" spans="1:10" x14ac:dyDescent="0.25">
      <c r="A1223"/>
      <c r="B1223"/>
      <c r="C1223"/>
      <c r="D1223"/>
      <c r="E1223"/>
      <c r="F1223"/>
      <c r="G1223" s="20"/>
      <c r="H1223" s="20"/>
      <c r="I1223"/>
      <c r="J1223"/>
    </row>
    <row r="1224" spans="1:10" x14ac:dyDescent="0.25">
      <c r="A1224"/>
      <c r="B1224"/>
      <c r="C1224"/>
      <c r="D1224"/>
      <c r="E1224"/>
      <c r="F1224"/>
      <c r="G1224" s="20"/>
      <c r="H1224" s="20"/>
      <c r="I1224"/>
      <c r="J1224"/>
    </row>
    <row r="1225" spans="1:10" x14ac:dyDescent="0.25">
      <c r="A1225"/>
      <c r="B1225"/>
      <c r="C1225"/>
      <c r="D1225"/>
      <c r="E1225"/>
      <c r="F1225"/>
      <c r="G1225" s="20"/>
      <c r="H1225" s="20"/>
      <c r="I1225"/>
      <c r="J1225"/>
    </row>
    <row r="1226" spans="1:10" x14ac:dyDescent="0.25">
      <c r="A1226"/>
      <c r="B1226"/>
      <c r="C1226"/>
      <c r="D1226"/>
      <c r="E1226"/>
      <c r="F1226"/>
      <c r="G1226" s="20"/>
      <c r="H1226" s="20"/>
      <c r="I1226"/>
      <c r="J1226"/>
    </row>
    <row r="1227" spans="1:10" x14ac:dyDescent="0.25">
      <c r="A1227"/>
      <c r="B1227"/>
      <c r="C1227"/>
      <c r="D1227"/>
      <c r="E1227"/>
      <c r="F1227"/>
      <c r="G1227" s="20"/>
      <c r="H1227" s="20"/>
      <c r="I1227"/>
      <c r="J1227"/>
    </row>
    <row r="1228" spans="1:10" x14ac:dyDescent="0.25">
      <c r="A1228"/>
      <c r="B1228"/>
      <c r="C1228"/>
      <c r="D1228"/>
      <c r="E1228"/>
      <c r="F1228"/>
      <c r="G1228" s="20"/>
      <c r="H1228" s="20"/>
      <c r="I1228"/>
      <c r="J1228"/>
    </row>
    <row r="1229" spans="1:10" x14ac:dyDescent="0.25">
      <c r="A1229"/>
      <c r="B1229"/>
      <c r="C1229"/>
      <c r="D1229"/>
      <c r="E1229"/>
      <c r="F1229"/>
      <c r="G1229" s="20"/>
      <c r="H1229" s="20"/>
      <c r="I1229"/>
      <c r="J1229"/>
    </row>
    <row r="1230" spans="1:10" x14ac:dyDescent="0.25">
      <c r="A1230"/>
      <c r="B1230"/>
      <c r="C1230"/>
      <c r="D1230"/>
      <c r="E1230"/>
      <c r="F1230"/>
      <c r="G1230" s="20"/>
      <c r="H1230" s="20"/>
      <c r="I1230"/>
      <c r="J1230"/>
    </row>
    <row r="1231" spans="1:10" x14ac:dyDescent="0.25">
      <c r="A1231"/>
      <c r="B1231"/>
      <c r="C1231"/>
      <c r="D1231"/>
      <c r="E1231"/>
      <c r="F1231"/>
      <c r="G1231" s="20"/>
      <c r="H1231" s="20"/>
      <c r="I1231"/>
      <c r="J1231"/>
    </row>
    <row r="1232" spans="1:10" x14ac:dyDescent="0.25">
      <c r="A1232"/>
      <c r="B1232"/>
      <c r="C1232"/>
      <c r="D1232"/>
      <c r="E1232"/>
      <c r="F1232"/>
      <c r="G1232" s="20"/>
      <c r="H1232" s="20"/>
      <c r="I1232"/>
      <c r="J1232"/>
    </row>
    <row r="1233" spans="1:10" x14ac:dyDescent="0.25">
      <c r="A1233"/>
      <c r="B1233"/>
      <c r="C1233"/>
      <c r="D1233"/>
      <c r="E1233"/>
      <c r="F1233"/>
      <c r="G1233" s="20"/>
      <c r="H1233" s="20"/>
      <c r="I1233"/>
      <c r="J1233"/>
    </row>
    <row r="1234" spans="1:10" x14ac:dyDescent="0.25">
      <c r="A1234"/>
      <c r="B1234"/>
      <c r="C1234"/>
      <c r="D1234"/>
      <c r="E1234"/>
      <c r="F1234"/>
      <c r="G1234" s="20"/>
      <c r="H1234" s="20"/>
      <c r="I1234"/>
      <c r="J1234"/>
    </row>
    <row r="1235" spans="1:10" x14ac:dyDescent="0.25">
      <c r="A1235"/>
      <c r="B1235"/>
      <c r="C1235"/>
      <c r="D1235"/>
      <c r="E1235"/>
      <c r="F1235"/>
      <c r="G1235" s="20"/>
      <c r="H1235" s="20"/>
      <c r="I1235"/>
      <c r="J1235"/>
    </row>
    <row r="1236" spans="1:10" x14ac:dyDescent="0.25">
      <c r="A1236"/>
      <c r="B1236"/>
      <c r="C1236"/>
      <c r="D1236"/>
      <c r="E1236"/>
      <c r="F1236"/>
      <c r="G1236" s="20"/>
      <c r="H1236" s="20"/>
      <c r="I1236"/>
      <c r="J1236"/>
    </row>
    <row r="1237" spans="1:10" x14ac:dyDescent="0.25">
      <c r="A1237"/>
      <c r="B1237"/>
      <c r="C1237"/>
      <c r="D1237"/>
      <c r="E1237"/>
      <c r="F1237"/>
      <c r="G1237" s="20"/>
      <c r="H1237" s="20"/>
      <c r="I1237"/>
      <c r="J1237"/>
    </row>
    <row r="1238" spans="1:10" x14ac:dyDescent="0.25">
      <c r="A1238"/>
      <c r="B1238"/>
      <c r="C1238"/>
      <c r="D1238"/>
      <c r="E1238"/>
      <c r="F1238"/>
      <c r="G1238" s="20"/>
      <c r="H1238" s="20"/>
      <c r="I1238"/>
      <c r="J1238"/>
    </row>
    <row r="1239" spans="1:10" x14ac:dyDescent="0.25">
      <c r="A1239"/>
      <c r="B1239"/>
      <c r="C1239"/>
      <c r="D1239"/>
      <c r="E1239"/>
      <c r="F1239"/>
      <c r="G1239" s="20"/>
      <c r="H1239" s="20"/>
      <c r="I1239"/>
      <c r="J1239"/>
    </row>
    <row r="1240" spans="1:10" x14ac:dyDescent="0.25">
      <c r="A1240"/>
      <c r="B1240"/>
      <c r="C1240"/>
      <c r="D1240"/>
      <c r="E1240"/>
      <c r="F1240"/>
      <c r="G1240" s="20"/>
      <c r="H1240" s="20"/>
      <c r="I1240"/>
      <c r="J1240"/>
    </row>
    <row r="1241" spans="1:10" x14ac:dyDescent="0.25">
      <c r="A1241"/>
      <c r="B1241"/>
      <c r="C1241"/>
      <c r="D1241"/>
      <c r="E1241"/>
      <c r="F1241"/>
      <c r="G1241" s="20"/>
      <c r="H1241" s="20"/>
      <c r="I1241"/>
      <c r="J1241"/>
    </row>
    <row r="1242" spans="1:10" x14ac:dyDescent="0.25">
      <c r="A1242"/>
      <c r="B1242"/>
      <c r="C1242"/>
      <c r="D1242"/>
      <c r="E1242"/>
      <c r="F1242"/>
      <c r="G1242" s="20"/>
      <c r="H1242" s="20"/>
      <c r="I1242"/>
      <c r="J1242"/>
    </row>
    <row r="1243" spans="1:10" x14ac:dyDescent="0.25">
      <c r="A1243"/>
      <c r="B1243"/>
      <c r="C1243"/>
      <c r="D1243"/>
      <c r="E1243"/>
      <c r="F1243"/>
      <c r="G1243" s="20"/>
      <c r="H1243" s="20"/>
      <c r="I1243"/>
      <c r="J1243"/>
    </row>
    <row r="1244" spans="1:10" x14ac:dyDescent="0.25">
      <c r="A1244"/>
      <c r="B1244"/>
      <c r="C1244"/>
      <c r="D1244"/>
      <c r="E1244"/>
      <c r="F1244"/>
      <c r="G1244" s="20"/>
      <c r="H1244" s="20"/>
      <c r="I1244"/>
      <c r="J1244"/>
    </row>
    <row r="1245" spans="1:10" x14ac:dyDescent="0.25">
      <c r="A1245"/>
      <c r="B1245"/>
      <c r="C1245"/>
      <c r="D1245"/>
      <c r="E1245"/>
      <c r="F1245"/>
      <c r="G1245" s="20"/>
      <c r="H1245" s="20"/>
      <c r="I1245"/>
      <c r="J1245"/>
    </row>
    <row r="1246" spans="1:10" x14ac:dyDescent="0.25">
      <c r="A1246"/>
      <c r="B1246"/>
      <c r="C1246"/>
      <c r="D1246"/>
      <c r="E1246"/>
      <c r="F1246"/>
      <c r="G1246" s="20"/>
      <c r="H1246" s="20"/>
      <c r="I1246"/>
      <c r="J1246"/>
    </row>
    <row r="1247" spans="1:10" x14ac:dyDescent="0.25">
      <c r="A1247"/>
      <c r="B1247"/>
      <c r="C1247"/>
      <c r="D1247"/>
      <c r="E1247"/>
      <c r="F1247"/>
      <c r="G1247" s="20"/>
      <c r="H1247" s="20"/>
      <c r="I1247"/>
      <c r="J1247"/>
    </row>
    <row r="1248" spans="1:10" x14ac:dyDescent="0.25">
      <c r="A1248"/>
      <c r="B1248"/>
      <c r="C1248"/>
      <c r="D1248"/>
      <c r="E1248"/>
      <c r="F1248"/>
      <c r="G1248" s="20"/>
      <c r="H1248" s="20"/>
      <c r="I1248"/>
      <c r="J1248"/>
    </row>
    <row r="1249" spans="1:10" x14ac:dyDescent="0.25">
      <c r="A1249"/>
      <c r="B1249"/>
      <c r="C1249"/>
      <c r="D1249"/>
      <c r="E1249"/>
      <c r="F1249"/>
      <c r="G1249" s="20"/>
      <c r="H1249" s="20"/>
      <c r="I1249"/>
      <c r="J1249"/>
    </row>
    <row r="1250" spans="1:10" x14ac:dyDescent="0.25">
      <c r="A1250"/>
      <c r="B1250"/>
      <c r="C1250"/>
      <c r="D1250"/>
      <c r="E1250"/>
      <c r="F1250"/>
      <c r="G1250" s="20"/>
      <c r="H1250" s="20"/>
      <c r="I1250"/>
      <c r="J1250"/>
    </row>
    <row r="1251" spans="1:10" x14ac:dyDescent="0.25">
      <c r="A1251"/>
      <c r="B1251"/>
      <c r="C1251"/>
      <c r="D1251"/>
      <c r="E1251"/>
      <c r="F1251"/>
      <c r="G1251" s="20"/>
      <c r="H1251" s="20"/>
      <c r="I1251"/>
      <c r="J1251"/>
    </row>
    <row r="1252" spans="1:10" x14ac:dyDescent="0.25">
      <c r="A1252"/>
      <c r="B1252"/>
      <c r="C1252"/>
      <c r="D1252"/>
      <c r="E1252"/>
      <c r="F1252"/>
      <c r="G1252" s="20"/>
      <c r="H1252" s="20"/>
      <c r="I1252"/>
      <c r="J1252"/>
    </row>
    <row r="1253" spans="1:10" x14ac:dyDescent="0.25">
      <c r="A1253"/>
      <c r="B1253"/>
      <c r="C1253"/>
      <c r="D1253"/>
      <c r="E1253"/>
      <c r="F1253"/>
      <c r="G1253" s="20"/>
      <c r="H1253" s="20"/>
      <c r="I1253"/>
      <c r="J1253"/>
    </row>
    <row r="1254" spans="1:10" x14ac:dyDescent="0.25">
      <c r="A1254"/>
      <c r="B1254"/>
      <c r="C1254"/>
      <c r="D1254"/>
      <c r="E1254"/>
      <c r="F1254"/>
      <c r="G1254" s="20"/>
      <c r="H1254" s="20"/>
      <c r="I1254"/>
      <c r="J1254"/>
    </row>
    <row r="1255" spans="1:10" x14ac:dyDescent="0.25">
      <c r="A1255"/>
      <c r="B1255"/>
      <c r="C1255"/>
      <c r="D1255"/>
      <c r="E1255"/>
      <c r="F1255"/>
      <c r="G1255" s="20"/>
      <c r="H1255" s="20"/>
      <c r="I1255"/>
      <c r="J1255"/>
    </row>
    <row r="1256" spans="1:10" x14ac:dyDescent="0.25">
      <c r="A1256"/>
      <c r="B1256"/>
      <c r="C1256"/>
      <c r="D1256"/>
      <c r="E1256"/>
      <c r="F1256"/>
      <c r="G1256" s="20"/>
      <c r="H1256" s="20"/>
      <c r="I1256"/>
      <c r="J1256"/>
    </row>
    <row r="1257" spans="1:10" x14ac:dyDescent="0.25">
      <c r="A1257"/>
      <c r="B1257"/>
      <c r="C1257"/>
      <c r="D1257"/>
      <c r="E1257"/>
      <c r="F1257"/>
      <c r="G1257" s="20"/>
      <c r="H1257" s="20"/>
      <c r="I1257"/>
      <c r="J1257"/>
    </row>
    <row r="1258" spans="1:10" x14ac:dyDescent="0.25">
      <c r="A1258"/>
      <c r="B1258"/>
      <c r="C1258"/>
      <c r="D1258"/>
      <c r="E1258"/>
      <c r="F1258"/>
      <c r="G1258" s="20"/>
      <c r="H1258" s="20"/>
      <c r="I1258"/>
      <c r="J1258"/>
    </row>
    <row r="1259" spans="1:10" x14ac:dyDescent="0.25">
      <c r="A1259"/>
      <c r="B1259"/>
      <c r="C1259"/>
      <c r="D1259"/>
      <c r="E1259"/>
      <c r="F1259"/>
      <c r="G1259" s="20"/>
      <c r="H1259" s="20"/>
      <c r="I1259"/>
      <c r="J1259"/>
    </row>
    <row r="1260" spans="1:10" x14ac:dyDescent="0.25">
      <c r="A1260"/>
      <c r="B1260"/>
      <c r="C1260"/>
      <c r="D1260"/>
      <c r="E1260"/>
      <c r="F1260"/>
      <c r="G1260" s="20"/>
      <c r="H1260" s="20"/>
      <c r="I1260"/>
      <c r="J1260"/>
    </row>
    <row r="1261" spans="1:10" x14ac:dyDescent="0.25">
      <c r="A1261"/>
      <c r="B1261"/>
      <c r="C1261"/>
      <c r="D1261"/>
      <c r="E1261"/>
      <c r="F1261"/>
      <c r="G1261" s="20"/>
      <c r="H1261" s="20"/>
      <c r="I1261"/>
      <c r="J1261"/>
    </row>
    <row r="1262" spans="1:10" x14ac:dyDescent="0.25">
      <c r="A1262"/>
      <c r="B1262"/>
      <c r="C1262"/>
      <c r="D1262"/>
      <c r="E1262"/>
      <c r="F1262"/>
      <c r="G1262" s="20"/>
      <c r="H1262" s="20"/>
      <c r="I1262"/>
      <c r="J1262"/>
    </row>
    <row r="1263" spans="1:10" x14ac:dyDescent="0.25">
      <c r="A1263"/>
      <c r="B1263"/>
      <c r="C1263"/>
      <c r="D1263"/>
      <c r="E1263"/>
      <c r="F1263"/>
      <c r="G1263" s="20"/>
      <c r="H1263" s="20"/>
      <c r="I1263"/>
      <c r="J1263"/>
    </row>
    <row r="1264" spans="1:10" x14ac:dyDescent="0.25">
      <c r="A1264"/>
      <c r="B1264"/>
      <c r="C1264"/>
      <c r="D1264"/>
      <c r="E1264"/>
      <c r="F1264"/>
      <c r="G1264" s="20"/>
      <c r="H1264" s="20"/>
      <c r="I1264"/>
      <c r="J1264"/>
    </row>
    <row r="1265" spans="1:10" x14ac:dyDescent="0.25">
      <c r="A1265"/>
      <c r="B1265"/>
      <c r="C1265"/>
      <c r="D1265"/>
      <c r="E1265"/>
      <c r="F1265"/>
      <c r="G1265" s="20"/>
      <c r="H1265" s="20"/>
      <c r="I1265"/>
      <c r="J1265"/>
    </row>
    <row r="1266" spans="1:10" x14ac:dyDescent="0.25">
      <c r="A1266"/>
      <c r="B1266"/>
      <c r="C1266"/>
      <c r="D1266"/>
      <c r="E1266"/>
      <c r="F1266"/>
      <c r="G1266" s="20"/>
      <c r="H1266" s="20"/>
      <c r="I1266"/>
      <c r="J1266"/>
    </row>
    <row r="1267" spans="1:10" x14ac:dyDescent="0.25">
      <c r="A1267"/>
      <c r="B1267"/>
      <c r="C1267"/>
      <c r="D1267"/>
      <c r="E1267"/>
      <c r="F1267"/>
      <c r="G1267" s="20"/>
      <c r="H1267" s="20"/>
      <c r="I1267"/>
      <c r="J1267"/>
    </row>
    <row r="1268" spans="1:10" x14ac:dyDescent="0.25">
      <c r="A1268"/>
      <c r="B1268"/>
      <c r="C1268"/>
      <c r="D1268"/>
      <c r="E1268"/>
      <c r="F1268"/>
      <c r="G1268" s="20"/>
      <c r="H1268" s="20"/>
      <c r="I1268"/>
      <c r="J1268"/>
    </row>
    <row r="1269" spans="1:10" x14ac:dyDescent="0.25">
      <c r="A1269"/>
      <c r="B1269"/>
      <c r="C1269"/>
      <c r="D1269"/>
      <c r="E1269"/>
      <c r="F1269"/>
      <c r="G1269" s="20"/>
      <c r="H1269" s="20"/>
      <c r="I1269"/>
      <c r="J1269"/>
    </row>
    <row r="1270" spans="1:10" x14ac:dyDescent="0.25">
      <c r="A1270"/>
      <c r="B1270"/>
      <c r="C1270"/>
      <c r="D1270"/>
      <c r="E1270"/>
      <c r="F1270"/>
      <c r="G1270" s="20"/>
      <c r="H1270" s="20"/>
      <c r="I1270"/>
      <c r="J1270"/>
    </row>
    <row r="1271" spans="1:10" x14ac:dyDescent="0.25">
      <c r="A1271"/>
      <c r="B1271"/>
      <c r="C1271"/>
      <c r="D1271"/>
      <c r="E1271"/>
      <c r="F1271"/>
      <c r="G1271" s="20"/>
      <c r="H1271" s="20"/>
      <c r="I1271"/>
      <c r="J1271"/>
    </row>
    <row r="1272" spans="1:10" x14ac:dyDescent="0.25">
      <c r="A1272"/>
      <c r="B1272"/>
      <c r="C1272"/>
      <c r="D1272"/>
      <c r="E1272"/>
      <c r="F1272"/>
      <c r="G1272" s="20"/>
      <c r="H1272" s="20"/>
      <c r="I1272"/>
      <c r="J1272"/>
    </row>
    <row r="1273" spans="1:10" x14ac:dyDescent="0.25">
      <c r="A1273"/>
      <c r="B1273"/>
      <c r="C1273"/>
      <c r="D1273"/>
      <c r="E1273"/>
      <c r="F1273"/>
      <c r="G1273" s="20"/>
      <c r="H1273" s="20"/>
      <c r="I1273"/>
      <c r="J1273"/>
    </row>
    <row r="1274" spans="1:10" x14ac:dyDescent="0.25">
      <c r="A1274"/>
      <c r="B1274"/>
      <c r="C1274"/>
      <c r="D1274"/>
      <c r="E1274"/>
      <c r="F1274"/>
      <c r="G1274" s="20"/>
      <c r="H1274" s="20"/>
      <c r="I1274"/>
      <c r="J1274"/>
    </row>
    <row r="1275" spans="1:10" x14ac:dyDescent="0.25">
      <c r="A1275"/>
      <c r="B1275"/>
      <c r="C1275"/>
      <c r="D1275"/>
      <c r="E1275"/>
      <c r="F1275"/>
      <c r="G1275" s="20"/>
      <c r="H1275" s="20"/>
      <c r="I1275"/>
      <c r="J1275"/>
    </row>
    <row r="1276" spans="1:10" x14ac:dyDescent="0.25">
      <c r="A1276"/>
      <c r="B1276"/>
      <c r="C1276"/>
      <c r="D1276"/>
      <c r="E1276"/>
      <c r="F1276"/>
      <c r="G1276" s="20"/>
      <c r="H1276" s="20"/>
      <c r="I1276"/>
      <c r="J1276"/>
    </row>
    <row r="1277" spans="1:10" x14ac:dyDescent="0.25">
      <c r="A1277"/>
      <c r="B1277"/>
      <c r="C1277"/>
      <c r="D1277"/>
      <c r="E1277"/>
      <c r="F1277"/>
      <c r="G1277" s="20"/>
      <c r="H1277" s="20"/>
      <c r="I1277"/>
      <c r="J1277"/>
    </row>
    <row r="1278" spans="1:10" x14ac:dyDescent="0.25">
      <c r="A1278"/>
      <c r="B1278"/>
      <c r="C1278"/>
      <c r="D1278"/>
      <c r="E1278"/>
      <c r="F1278"/>
      <c r="G1278" s="20"/>
      <c r="H1278" s="20"/>
      <c r="I1278"/>
      <c r="J1278"/>
    </row>
    <row r="1279" spans="1:10" x14ac:dyDescent="0.25">
      <c r="A1279"/>
      <c r="B1279"/>
      <c r="C1279"/>
      <c r="D1279"/>
      <c r="E1279"/>
      <c r="F1279"/>
      <c r="G1279" s="20"/>
      <c r="H1279" s="20"/>
      <c r="I1279"/>
      <c r="J1279"/>
    </row>
    <row r="1280" spans="1:10" x14ac:dyDescent="0.25">
      <c r="A1280"/>
      <c r="B1280"/>
      <c r="C1280"/>
      <c r="D1280"/>
      <c r="E1280"/>
      <c r="F1280"/>
      <c r="G1280" s="20"/>
      <c r="H1280" s="20"/>
      <c r="I1280"/>
      <c r="J1280"/>
    </row>
    <row r="1281" spans="1:10" x14ac:dyDescent="0.25">
      <c r="A1281"/>
      <c r="B1281"/>
      <c r="C1281"/>
      <c r="D1281"/>
      <c r="E1281"/>
      <c r="F1281"/>
      <c r="G1281" s="20"/>
      <c r="H1281" s="20"/>
      <c r="I1281"/>
      <c r="J1281"/>
    </row>
    <row r="1282" spans="1:10" x14ac:dyDescent="0.25">
      <c r="A1282"/>
      <c r="B1282"/>
      <c r="C1282"/>
      <c r="D1282"/>
      <c r="E1282"/>
      <c r="F1282"/>
      <c r="G1282" s="20"/>
      <c r="H1282" s="20"/>
      <c r="I1282"/>
      <c r="J1282"/>
    </row>
    <row r="1283" spans="1:10" x14ac:dyDescent="0.25">
      <c r="A1283"/>
      <c r="B1283"/>
      <c r="C1283"/>
      <c r="D1283"/>
      <c r="E1283"/>
      <c r="F1283"/>
      <c r="G1283" s="20"/>
      <c r="H1283" s="20"/>
      <c r="I1283"/>
      <c r="J1283"/>
    </row>
    <row r="1284" spans="1:10" x14ac:dyDescent="0.25">
      <c r="A1284"/>
      <c r="B1284"/>
      <c r="C1284"/>
      <c r="D1284"/>
      <c r="E1284"/>
      <c r="F1284"/>
      <c r="G1284" s="20"/>
      <c r="H1284" s="20"/>
      <c r="I1284"/>
      <c r="J1284"/>
    </row>
    <row r="1285" spans="1:10" x14ac:dyDescent="0.25">
      <c r="A1285"/>
      <c r="B1285"/>
      <c r="C1285"/>
      <c r="D1285"/>
      <c r="E1285"/>
      <c r="F1285"/>
      <c r="G1285" s="20"/>
      <c r="H1285" s="20"/>
      <c r="I1285"/>
      <c r="J1285"/>
    </row>
    <row r="1286" spans="1:10" x14ac:dyDescent="0.25">
      <c r="A1286"/>
      <c r="B1286"/>
      <c r="C1286"/>
      <c r="D1286"/>
      <c r="E1286"/>
      <c r="F1286"/>
      <c r="G1286" s="20"/>
      <c r="H1286" s="20"/>
      <c r="I1286"/>
      <c r="J1286"/>
    </row>
    <row r="1287" spans="1:10" x14ac:dyDescent="0.25">
      <c r="A1287"/>
      <c r="B1287"/>
      <c r="C1287"/>
      <c r="D1287"/>
      <c r="E1287"/>
      <c r="F1287"/>
      <c r="G1287" s="20"/>
      <c r="H1287" s="20"/>
      <c r="I1287"/>
      <c r="J1287"/>
    </row>
    <row r="1288" spans="1:10" x14ac:dyDescent="0.25">
      <c r="A1288"/>
      <c r="B1288"/>
      <c r="C1288"/>
      <c r="D1288"/>
      <c r="E1288"/>
      <c r="F1288"/>
      <c r="G1288" s="20"/>
      <c r="H1288" s="20"/>
      <c r="I1288"/>
      <c r="J1288"/>
    </row>
    <row r="1289" spans="1:10" x14ac:dyDescent="0.25">
      <c r="A1289"/>
      <c r="B1289"/>
      <c r="C1289"/>
      <c r="D1289"/>
      <c r="E1289"/>
      <c r="F1289"/>
      <c r="G1289" s="20"/>
      <c r="H1289" s="20"/>
      <c r="I1289"/>
      <c r="J1289"/>
    </row>
    <row r="1290" spans="1:10" x14ac:dyDescent="0.25">
      <c r="A1290"/>
      <c r="B1290"/>
      <c r="C1290"/>
      <c r="D1290"/>
      <c r="E1290"/>
      <c r="F1290"/>
      <c r="G1290" s="20"/>
      <c r="H1290" s="20"/>
      <c r="I1290"/>
      <c r="J1290"/>
    </row>
    <row r="1291" spans="1:10" x14ac:dyDescent="0.25">
      <c r="A1291"/>
      <c r="B1291"/>
      <c r="C1291"/>
      <c r="D1291"/>
      <c r="E1291"/>
      <c r="F1291"/>
      <c r="G1291" s="20"/>
      <c r="H1291" s="20"/>
      <c r="I1291"/>
      <c r="J1291"/>
    </row>
    <row r="1292" spans="1:10" x14ac:dyDescent="0.25">
      <c r="A1292"/>
      <c r="B1292"/>
      <c r="C1292"/>
      <c r="D1292"/>
      <c r="E1292"/>
      <c r="F1292"/>
      <c r="G1292" s="20"/>
      <c r="H1292" s="20"/>
      <c r="I1292"/>
      <c r="J1292"/>
    </row>
    <row r="1293" spans="1:10" x14ac:dyDescent="0.25">
      <c r="A1293"/>
      <c r="B1293"/>
      <c r="C1293"/>
      <c r="D1293"/>
      <c r="E1293"/>
      <c r="F1293"/>
      <c r="G1293" s="20"/>
      <c r="H1293" s="20"/>
      <c r="I1293"/>
      <c r="J1293"/>
    </row>
    <row r="1294" spans="1:10" x14ac:dyDescent="0.25">
      <c r="A1294"/>
      <c r="B1294"/>
      <c r="C1294"/>
      <c r="D1294"/>
      <c r="E1294"/>
      <c r="F1294"/>
      <c r="G1294" s="20"/>
      <c r="H1294" s="20"/>
      <c r="I1294"/>
      <c r="J1294"/>
    </row>
    <row r="1295" spans="1:10" x14ac:dyDescent="0.25">
      <c r="A1295"/>
      <c r="B1295"/>
      <c r="C1295"/>
      <c r="D1295"/>
      <c r="E1295"/>
      <c r="F1295"/>
      <c r="G1295" s="20"/>
      <c r="H1295" s="20"/>
      <c r="I1295"/>
      <c r="J1295"/>
    </row>
    <row r="1296" spans="1:10" x14ac:dyDescent="0.25">
      <c r="A1296"/>
      <c r="B1296"/>
      <c r="C1296"/>
      <c r="D1296"/>
      <c r="E1296"/>
      <c r="F1296"/>
      <c r="G1296" s="20"/>
      <c r="H1296" s="20"/>
      <c r="I1296"/>
      <c r="J1296"/>
    </row>
    <row r="1297" spans="1:10" x14ac:dyDescent="0.25">
      <c r="A1297"/>
      <c r="B1297"/>
      <c r="C1297"/>
      <c r="D1297"/>
      <c r="E1297"/>
      <c r="F1297"/>
      <c r="G1297" s="20"/>
      <c r="H1297" s="20"/>
      <c r="I1297"/>
      <c r="J1297"/>
    </row>
    <row r="1298" spans="1:10" x14ac:dyDescent="0.25">
      <c r="A1298"/>
      <c r="B1298"/>
      <c r="C1298"/>
      <c r="D1298"/>
      <c r="E1298"/>
      <c r="F1298"/>
      <c r="G1298" s="20"/>
      <c r="H1298" s="20"/>
      <c r="I1298"/>
      <c r="J1298"/>
    </row>
    <row r="1299" spans="1:10" x14ac:dyDescent="0.25">
      <c r="A1299"/>
      <c r="B1299"/>
      <c r="C1299"/>
      <c r="D1299"/>
      <c r="E1299"/>
      <c r="F1299"/>
      <c r="G1299" s="20"/>
      <c r="H1299" s="20"/>
      <c r="I1299"/>
      <c r="J1299"/>
    </row>
    <row r="1300" spans="1:10" x14ac:dyDescent="0.25">
      <c r="A1300"/>
      <c r="B1300"/>
      <c r="C1300"/>
      <c r="D1300"/>
      <c r="E1300"/>
      <c r="F1300"/>
      <c r="G1300" s="20"/>
      <c r="H1300" s="20"/>
      <c r="I1300"/>
      <c r="J1300"/>
    </row>
    <row r="1301" spans="1:10" x14ac:dyDescent="0.25">
      <c r="A1301"/>
      <c r="B1301"/>
      <c r="C1301"/>
      <c r="D1301"/>
      <c r="E1301"/>
      <c r="F1301"/>
      <c r="G1301" s="20"/>
      <c r="H1301" s="20"/>
      <c r="I1301"/>
      <c r="J1301"/>
    </row>
    <row r="1302" spans="1:10" x14ac:dyDescent="0.25">
      <c r="I1302"/>
      <c r="J1302"/>
    </row>
  </sheetData>
  <pageMargins left="0.7" right="0.7" top="0.75" bottom="0.75" header="0.3" footer="0.3"/>
  <pageSetup paperSize="9" scale="46"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20C6B-B920-4E0F-B074-EF043188A795}">
  <sheetPr>
    <tabColor rgb="FF92D050"/>
  </sheetPr>
  <dimension ref="A1:P1550"/>
  <sheetViews>
    <sheetView view="pageBreakPreview" topLeftCell="A129" zoomScaleNormal="100" zoomScaleSheetLayoutView="100" workbookViewId="0">
      <selection activeCell="C22" sqref="C22"/>
    </sheetView>
  </sheetViews>
  <sheetFormatPr defaultRowHeight="15" x14ac:dyDescent="0.25"/>
  <cols>
    <col min="1" max="1" width="13.85546875" style="7" customWidth="1"/>
    <col min="2" max="2" width="17.42578125" style="6" customWidth="1"/>
    <col min="3" max="3" width="13.5703125" style="6" customWidth="1"/>
    <col min="4" max="4" width="9.85546875" style="6" customWidth="1"/>
    <col min="5" max="5" width="8.85546875" style="10" customWidth="1"/>
    <col min="6" max="6" width="25.85546875" style="7" customWidth="1"/>
    <col min="7" max="7" width="8.85546875" style="7" customWidth="1"/>
    <col min="8" max="8" width="10.85546875" style="7" customWidth="1"/>
    <col min="9" max="9" width="15.140625" style="7" customWidth="1"/>
    <col min="10" max="10" width="8.85546875" style="7" customWidth="1"/>
    <col min="11" max="11" width="8.7109375" style="7"/>
    <col min="12" max="12" width="6.85546875" style="7" customWidth="1"/>
    <col min="13" max="13" width="5.85546875" style="7" customWidth="1"/>
    <col min="14" max="14" width="9.5703125" style="7" customWidth="1"/>
    <col min="15" max="15" width="13.140625" style="7" customWidth="1"/>
  </cols>
  <sheetData>
    <row r="1" spans="1:16" ht="15.75" x14ac:dyDescent="0.25">
      <c r="A1" s="90" t="s">
        <v>1091</v>
      </c>
      <c r="B1" s="90"/>
      <c r="C1" s="90"/>
      <c r="D1" s="90"/>
      <c r="E1" s="90"/>
      <c r="F1" s="90"/>
      <c r="G1" s="90"/>
      <c r="H1" s="90"/>
      <c r="I1" s="90"/>
    </row>
    <row r="2" spans="1:16" ht="15.75" x14ac:dyDescent="0.25">
      <c r="A2" s="5"/>
      <c r="C2" s="7"/>
      <c r="D2" s="7"/>
      <c r="E2" s="6"/>
    </row>
    <row r="3" spans="1:16" x14ac:dyDescent="0.25">
      <c r="C3" s="15"/>
      <c r="D3" s="7"/>
      <c r="E3" s="6"/>
      <c r="F3" s="15"/>
      <c r="G3" s="6"/>
      <c r="H3" s="6"/>
      <c r="I3" s="6"/>
    </row>
    <row r="4" spans="1:16" x14ac:dyDescent="0.25">
      <c r="A4" s="9" t="s">
        <v>1092</v>
      </c>
      <c r="C4" s="7"/>
      <c r="D4" s="7"/>
      <c r="E4" s="9" t="s">
        <v>1011</v>
      </c>
      <c r="F4" s="9"/>
      <c r="G4" s="9"/>
      <c r="H4" s="6"/>
      <c r="I4" s="6"/>
    </row>
    <row r="5" spans="1:16" x14ac:dyDescent="0.25">
      <c r="A5" s="7" t="s">
        <v>309</v>
      </c>
      <c r="C5" s="14">
        <v>40</v>
      </c>
      <c r="D5" s="6" t="s">
        <v>198</v>
      </c>
      <c r="E5" s="7" t="s">
        <v>309</v>
      </c>
      <c r="H5" s="14">
        <v>40</v>
      </c>
      <c r="I5" s="6" t="s">
        <v>198</v>
      </c>
    </row>
    <row r="6" spans="1:16" x14ac:dyDescent="0.25">
      <c r="A6" s="7" t="s">
        <v>310</v>
      </c>
      <c r="C6" s="14">
        <v>15</v>
      </c>
      <c r="D6" s="6" t="s">
        <v>198</v>
      </c>
      <c r="E6" s="7" t="s">
        <v>310</v>
      </c>
      <c r="H6" s="14">
        <v>17.5</v>
      </c>
      <c r="I6" s="6" t="s">
        <v>198</v>
      </c>
      <c r="P6" s="26"/>
    </row>
    <row r="7" spans="1:16" x14ac:dyDescent="0.25">
      <c r="A7" s="7" t="s">
        <v>199</v>
      </c>
      <c r="C7" s="15">
        <v>4980.51</v>
      </c>
      <c r="D7" s="6" t="s">
        <v>200</v>
      </c>
      <c r="E7" s="7" t="s">
        <v>199</v>
      </c>
      <c r="H7" s="15">
        <v>4621.78</v>
      </c>
      <c r="I7" s="7" t="s">
        <v>200</v>
      </c>
      <c r="P7" s="26"/>
    </row>
    <row r="8" spans="1:16" x14ac:dyDescent="0.25">
      <c r="P8" s="26"/>
    </row>
    <row r="9" spans="1:16" x14ac:dyDescent="0.25">
      <c r="C9" s="15"/>
      <c r="E9" s="6"/>
      <c r="F9" s="15"/>
    </row>
    <row r="10" spans="1:16" x14ac:dyDescent="0.25">
      <c r="A10" s="9" t="s">
        <v>1093</v>
      </c>
      <c r="B10" s="9"/>
      <c r="E10" s="9" t="s">
        <v>307</v>
      </c>
    </row>
    <row r="11" spans="1:16" x14ac:dyDescent="0.25">
      <c r="A11" s="7" t="s">
        <v>309</v>
      </c>
      <c r="B11" s="7"/>
      <c r="C11" s="14">
        <v>28.5</v>
      </c>
      <c r="D11" s="6" t="s">
        <v>198</v>
      </c>
      <c r="E11"/>
      <c r="F11"/>
      <c r="G11"/>
      <c r="H11"/>
      <c r="I11"/>
    </row>
    <row r="12" spans="1:16" x14ac:dyDescent="0.25">
      <c r="A12" s="7" t="s">
        <v>310</v>
      </c>
      <c r="B12" s="7"/>
      <c r="C12" s="14">
        <v>16.5</v>
      </c>
      <c r="D12" s="6" t="s">
        <v>198</v>
      </c>
      <c r="E12" s="7" t="s">
        <v>1094</v>
      </c>
      <c r="I12" s="45">
        <f>C7-GETPIVOTDATA(" Total ers tkr",$A$18,"Program","Master, bioentreprenörskap")</f>
        <v>2.5615000000007058</v>
      </c>
    </row>
    <row r="13" spans="1:16" x14ac:dyDescent="0.25">
      <c r="A13" s="7" t="s">
        <v>199</v>
      </c>
      <c r="B13" s="7"/>
      <c r="C13" s="15">
        <v>4416.9799999999996</v>
      </c>
      <c r="D13" s="7" t="s">
        <v>200</v>
      </c>
      <c r="E13" s="7" t="s">
        <v>1095</v>
      </c>
      <c r="I13" s="45">
        <f>H7-GETPIVOTDATA(" Total ers tkr",$A$18,"Program","Master, hälsoekonomi, policy och management")</f>
        <v>1.4979999999995925</v>
      </c>
    </row>
    <row r="14" spans="1:16" x14ac:dyDescent="0.25">
      <c r="E14" s="7" t="s">
        <v>1096</v>
      </c>
      <c r="I14" s="45">
        <f>C13-GETPIVOTDATA(" Total ers tkr",$A$18,"Program","Master, hälsoinformatik")</f>
        <v>0.82666666666591482</v>
      </c>
      <c r="K14"/>
    </row>
    <row r="15" spans="1:16" x14ac:dyDescent="0.25">
      <c r="E15" s="7"/>
      <c r="I15"/>
    </row>
    <row r="16" spans="1:16" x14ac:dyDescent="0.25">
      <c r="A16" s="21" t="s">
        <v>1</v>
      </c>
      <c r="B16" s="7" t="s">
        <v>1009</v>
      </c>
      <c r="E16" s="7"/>
      <c r="I16"/>
    </row>
    <row r="18" spans="1:15" x14ac:dyDescent="0.25">
      <c r="B18" s="7"/>
      <c r="C18" s="7"/>
      <c r="D18" s="7"/>
      <c r="E18" s="7"/>
      <c r="G18" s="21" t="s">
        <v>202</v>
      </c>
      <c r="J18"/>
      <c r="K18"/>
    </row>
    <row r="19" spans="1:15" ht="39" x14ac:dyDescent="0.25">
      <c r="A19" s="22" t="s">
        <v>2</v>
      </c>
      <c r="B19" s="21" t="s">
        <v>0</v>
      </c>
      <c r="C19" s="21" t="s">
        <v>4</v>
      </c>
      <c r="D19" s="22" t="s">
        <v>313</v>
      </c>
      <c r="E19" s="23" t="s">
        <v>8</v>
      </c>
      <c r="F19" s="22" t="s">
        <v>7</v>
      </c>
      <c r="G19" s="6" t="s">
        <v>204</v>
      </c>
      <c r="H19" s="7" t="s">
        <v>205</v>
      </c>
      <c r="I19" s="7" t="s">
        <v>264</v>
      </c>
      <c r="J19"/>
      <c r="K19"/>
      <c r="L19" s="6"/>
      <c r="M19" s="6"/>
      <c r="N19" s="6"/>
      <c r="O19" s="6"/>
    </row>
    <row r="20" spans="1:15" ht="51.75" x14ac:dyDescent="0.25">
      <c r="A20" s="16" t="s">
        <v>1010</v>
      </c>
      <c r="B20" s="6" t="s">
        <v>36</v>
      </c>
      <c r="C20" s="7" t="s">
        <v>40</v>
      </c>
      <c r="D20" s="7" t="s">
        <v>493</v>
      </c>
      <c r="E20" s="11" t="s">
        <v>40</v>
      </c>
      <c r="F20" s="16" t="s">
        <v>42</v>
      </c>
      <c r="G20" s="18">
        <v>0</v>
      </c>
      <c r="H20" s="18">
        <v>0</v>
      </c>
      <c r="I20" s="17">
        <v>10.8</v>
      </c>
      <c r="J20"/>
      <c r="K20"/>
    </row>
    <row r="21" spans="1:15" x14ac:dyDescent="0.25">
      <c r="A21" s="16"/>
      <c r="C21" s="7"/>
      <c r="D21" s="7"/>
      <c r="E21" s="11"/>
      <c r="F21" s="16" t="s">
        <v>56</v>
      </c>
      <c r="G21" s="18">
        <v>0</v>
      </c>
      <c r="H21" s="18">
        <v>0</v>
      </c>
      <c r="I21" s="17">
        <v>40</v>
      </c>
      <c r="J21"/>
      <c r="K21"/>
    </row>
    <row r="22" spans="1:15" ht="26.25" x14ac:dyDescent="0.25">
      <c r="A22" s="16"/>
      <c r="C22" s="7"/>
      <c r="D22" s="7"/>
      <c r="E22" s="11"/>
      <c r="F22" s="16" t="s">
        <v>49</v>
      </c>
      <c r="G22" s="18">
        <v>0</v>
      </c>
      <c r="H22" s="18">
        <v>0</v>
      </c>
      <c r="I22" s="17">
        <v>441.67500000000001</v>
      </c>
      <c r="J22"/>
      <c r="K22"/>
    </row>
    <row r="23" spans="1:15" ht="26.25" x14ac:dyDescent="0.25">
      <c r="A23" s="16"/>
      <c r="C23" s="7"/>
      <c r="D23" s="7"/>
      <c r="E23" s="11"/>
      <c r="F23" s="16" t="s">
        <v>295</v>
      </c>
      <c r="G23" s="18">
        <v>0</v>
      </c>
      <c r="H23" s="18">
        <v>0</v>
      </c>
      <c r="I23" s="17">
        <v>255.18700000000001</v>
      </c>
      <c r="J23"/>
      <c r="K23"/>
    </row>
    <row r="24" spans="1:15" x14ac:dyDescent="0.25">
      <c r="A24" s="16"/>
      <c r="C24" s="7"/>
      <c r="D24" s="7"/>
      <c r="E24" s="11"/>
      <c r="F24" s="16" t="s">
        <v>1012</v>
      </c>
      <c r="G24" s="18">
        <v>0</v>
      </c>
      <c r="H24" s="18">
        <v>0</v>
      </c>
      <c r="I24" s="17">
        <v>37.67</v>
      </c>
      <c r="J24"/>
      <c r="K24"/>
    </row>
    <row r="25" spans="1:15" x14ac:dyDescent="0.25">
      <c r="A25" s="16"/>
      <c r="C25" s="7"/>
      <c r="D25" s="7" t="s">
        <v>520</v>
      </c>
      <c r="E25" s="7"/>
      <c r="G25" s="18">
        <v>0</v>
      </c>
      <c r="H25" s="18">
        <v>0</v>
      </c>
      <c r="I25" s="17">
        <v>785.33199999999999</v>
      </c>
      <c r="J25"/>
      <c r="K25"/>
    </row>
    <row r="26" spans="1:15" x14ac:dyDescent="0.25">
      <c r="A26" s="16"/>
      <c r="C26" s="7" t="s">
        <v>317</v>
      </c>
      <c r="D26" s="7"/>
      <c r="E26" s="7"/>
      <c r="G26" s="18">
        <v>0</v>
      </c>
      <c r="H26" s="18">
        <v>0</v>
      </c>
      <c r="I26" s="17">
        <v>785.33199999999999</v>
      </c>
      <c r="J26"/>
      <c r="K26"/>
    </row>
    <row r="27" spans="1:15" x14ac:dyDescent="0.25">
      <c r="A27" s="16"/>
      <c r="B27" s="7" t="s">
        <v>235</v>
      </c>
      <c r="C27" s="7"/>
      <c r="D27" s="7"/>
      <c r="E27" s="7"/>
      <c r="G27" s="18">
        <v>0</v>
      </c>
      <c r="H27" s="18">
        <v>0</v>
      </c>
      <c r="I27" s="17">
        <v>785.33199999999999</v>
      </c>
      <c r="J27"/>
      <c r="K27"/>
    </row>
    <row r="28" spans="1:15" x14ac:dyDescent="0.25">
      <c r="A28" s="16"/>
      <c r="B28" s="6" t="s">
        <v>59</v>
      </c>
      <c r="C28" s="7" t="s">
        <v>60</v>
      </c>
      <c r="D28" s="7" t="s">
        <v>493</v>
      </c>
      <c r="E28" s="11" t="s">
        <v>40</v>
      </c>
      <c r="F28" s="16" t="s">
        <v>172</v>
      </c>
      <c r="G28" s="18">
        <v>0</v>
      </c>
      <c r="H28" s="18">
        <v>66</v>
      </c>
      <c r="I28" s="17">
        <v>0</v>
      </c>
      <c r="J28"/>
      <c r="K28"/>
    </row>
    <row r="29" spans="1:15" x14ac:dyDescent="0.25">
      <c r="A29" s="16"/>
      <c r="C29" s="7"/>
      <c r="D29" s="7"/>
      <c r="E29" s="11" t="s">
        <v>1014</v>
      </c>
      <c r="F29" s="16" t="s">
        <v>1013</v>
      </c>
      <c r="G29" s="18">
        <v>2.625</v>
      </c>
      <c r="H29" s="18">
        <v>65.7</v>
      </c>
      <c r="I29" s="17">
        <v>172.46250000000001</v>
      </c>
      <c r="J29"/>
      <c r="K29"/>
    </row>
    <row r="30" spans="1:15" ht="26.25" x14ac:dyDescent="0.25">
      <c r="A30" s="16"/>
      <c r="C30" s="7"/>
      <c r="D30" s="7"/>
      <c r="E30" s="11" t="s">
        <v>1016</v>
      </c>
      <c r="F30" s="16" t="s">
        <v>1015</v>
      </c>
      <c r="G30" s="18">
        <v>3.5</v>
      </c>
      <c r="H30" s="18">
        <v>65.7</v>
      </c>
      <c r="I30" s="17">
        <v>229.95000000000002</v>
      </c>
      <c r="J30"/>
      <c r="K30"/>
    </row>
    <row r="31" spans="1:15" x14ac:dyDescent="0.25">
      <c r="A31" s="16"/>
      <c r="C31" s="7"/>
      <c r="D31" s="7"/>
      <c r="E31" s="11" t="s">
        <v>1018</v>
      </c>
      <c r="F31" s="16" t="s">
        <v>1017</v>
      </c>
      <c r="G31" s="18">
        <v>3.5</v>
      </c>
      <c r="H31" s="18">
        <v>65.7</v>
      </c>
      <c r="I31" s="17">
        <v>229.95000000000002</v>
      </c>
      <c r="J31"/>
      <c r="K31"/>
    </row>
    <row r="32" spans="1:15" x14ac:dyDescent="0.25">
      <c r="A32" s="16"/>
      <c r="C32" s="7"/>
      <c r="D32" s="7"/>
      <c r="E32" s="11" t="s">
        <v>1020</v>
      </c>
      <c r="F32" s="16" t="s">
        <v>1019</v>
      </c>
      <c r="G32" s="18">
        <v>0.875</v>
      </c>
      <c r="H32" s="18">
        <v>65.7</v>
      </c>
      <c r="I32" s="17">
        <v>57.487500000000004</v>
      </c>
      <c r="J32"/>
      <c r="K32"/>
    </row>
    <row r="33" spans="1:11" ht="26.25" x14ac:dyDescent="0.25">
      <c r="A33" s="16"/>
      <c r="C33" s="7"/>
      <c r="D33" s="7"/>
      <c r="E33" s="11" t="s">
        <v>1022</v>
      </c>
      <c r="F33" s="16" t="s">
        <v>1021</v>
      </c>
      <c r="G33" s="18">
        <v>1.75</v>
      </c>
      <c r="H33" s="18">
        <v>65.7</v>
      </c>
      <c r="I33" s="17">
        <v>114.97500000000001</v>
      </c>
      <c r="J33"/>
      <c r="K33"/>
    </row>
    <row r="34" spans="1:11" ht="26.25" x14ac:dyDescent="0.25">
      <c r="A34" s="16"/>
      <c r="C34" s="7"/>
      <c r="D34" s="7"/>
      <c r="E34" s="11" t="s">
        <v>1024</v>
      </c>
      <c r="F34" s="16" t="s">
        <v>1023</v>
      </c>
      <c r="G34" s="18">
        <v>2.625</v>
      </c>
      <c r="H34" s="18">
        <v>65.7</v>
      </c>
      <c r="I34" s="17">
        <v>172.46250000000001</v>
      </c>
      <c r="J34"/>
      <c r="K34"/>
    </row>
    <row r="35" spans="1:11" ht="26.25" x14ac:dyDescent="0.25">
      <c r="A35" s="16"/>
      <c r="C35" s="7"/>
      <c r="D35" s="7"/>
      <c r="E35" s="11" t="s">
        <v>1026</v>
      </c>
      <c r="F35" s="16" t="s">
        <v>1025</v>
      </c>
      <c r="G35" s="18">
        <v>2.625</v>
      </c>
      <c r="H35" s="18">
        <v>65.7</v>
      </c>
      <c r="I35" s="17">
        <v>172.46250000000001</v>
      </c>
      <c r="J35"/>
      <c r="K35"/>
    </row>
    <row r="36" spans="1:11" x14ac:dyDescent="0.25">
      <c r="A36" s="16"/>
      <c r="C36" s="7"/>
      <c r="D36" s="7"/>
      <c r="E36" s="11" t="s">
        <v>1028</v>
      </c>
      <c r="F36" s="16" t="s">
        <v>1027</v>
      </c>
      <c r="G36" s="18">
        <v>3.5</v>
      </c>
      <c r="H36" s="18">
        <v>65.7</v>
      </c>
      <c r="I36" s="17">
        <v>229.95000000000002</v>
      </c>
      <c r="J36"/>
      <c r="K36"/>
    </row>
    <row r="37" spans="1:11" x14ac:dyDescent="0.25">
      <c r="A37" s="16"/>
      <c r="C37" s="7"/>
      <c r="D37" s="7"/>
      <c r="E37" s="11" t="s">
        <v>1029</v>
      </c>
      <c r="F37" s="16" t="s">
        <v>414</v>
      </c>
      <c r="G37" s="18">
        <v>1.75</v>
      </c>
      <c r="H37" s="18">
        <v>65.7</v>
      </c>
      <c r="I37" s="17">
        <v>114.97500000000001</v>
      </c>
      <c r="J37"/>
      <c r="K37"/>
    </row>
    <row r="38" spans="1:11" x14ac:dyDescent="0.25">
      <c r="A38" s="16"/>
      <c r="C38" s="7"/>
      <c r="D38" s="7"/>
      <c r="E38" s="11" t="s">
        <v>1031</v>
      </c>
      <c r="F38" s="16" t="s">
        <v>1030</v>
      </c>
      <c r="G38" s="18">
        <v>1.75</v>
      </c>
      <c r="H38" s="18">
        <v>65.7</v>
      </c>
      <c r="I38" s="17">
        <v>114.97500000000001</v>
      </c>
      <c r="J38"/>
      <c r="K38"/>
    </row>
    <row r="39" spans="1:11" ht="26.25" x14ac:dyDescent="0.25">
      <c r="A39" s="16"/>
      <c r="C39" s="7"/>
      <c r="D39" s="7"/>
      <c r="E39" s="11" t="s">
        <v>1033</v>
      </c>
      <c r="F39" s="16" t="s">
        <v>1032</v>
      </c>
      <c r="G39" s="18">
        <v>1.75</v>
      </c>
      <c r="H39" s="18">
        <v>65.7</v>
      </c>
      <c r="I39" s="17">
        <v>114.97500000000001</v>
      </c>
      <c r="J39"/>
      <c r="K39"/>
    </row>
    <row r="40" spans="1:11" ht="26.25" x14ac:dyDescent="0.25">
      <c r="A40" s="16"/>
      <c r="C40" s="7"/>
      <c r="D40" s="7"/>
      <c r="E40" s="11" t="s">
        <v>1035</v>
      </c>
      <c r="F40" s="16" t="s">
        <v>1034</v>
      </c>
      <c r="G40" s="18">
        <v>1.75</v>
      </c>
      <c r="H40" s="18">
        <v>65.7</v>
      </c>
      <c r="I40" s="17">
        <v>114.97500000000001</v>
      </c>
      <c r="J40"/>
      <c r="K40"/>
    </row>
    <row r="41" spans="1:11" ht="26.25" x14ac:dyDescent="0.25">
      <c r="A41" s="16"/>
      <c r="C41" s="7"/>
      <c r="D41" s="7"/>
      <c r="E41" s="11" t="s">
        <v>1037</v>
      </c>
      <c r="F41" s="16" t="s">
        <v>1036</v>
      </c>
      <c r="G41" s="18">
        <v>3.5</v>
      </c>
      <c r="H41" s="18">
        <v>65.7</v>
      </c>
      <c r="I41" s="17">
        <v>229.95000000000002</v>
      </c>
      <c r="J41"/>
      <c r="K41"/>
    </row>
    <row r="42" spans="1:11" ht="26.25" x14ac:dyDescent="0.25">
      <c r="A42" s="16"/>
      <c r="C42" s="7"/>
      <c r="D42" s="7"/>
      <c r="E42" s="11" t="s">
        <v>1039</v>
      </c>
      <c r="F42" s="16" t="s">
        <v>1038</v>
      </c>
      <c r="G42" s="18">
        <v>8.5</v>
      </c>
      <c r="H42" s="18">
        <v>70.099999999999994</v>
      </c>
      <c r="I42" s="17">
        <v>595.84999999999991</v>
      </c>
      <c r="J42"/>
      <c r="K42"/>
    </row>
    <row r="43" spans="1:11" x14ac:dyDescent="0.25">
      <c r="A43" s="16"/>
      <c r="C43" s="7"/>
      <c r="D43" s="7" t="s">
        <v>520</v>
      </c>
      <c r="E43" s="7"/>
      <c r="G43" s="18">
        <v>40</v>
      </c>
      <c r="H43" s="18">
        <v>66.01333333333335</v>
      </c>
      <c r="I43" s="17">
        <v>2665.3999999999996</v>
      </c>
      <c r="J43"/>
      <c r="K43"/>
    </row>
    <row r="44" spans="1:11" x14ac:dyDescent="0.25">
      <c r="A44" s="16"/>
      <c r="C44" s="7" t="s">
        <v>318</v>
      </c>
      <c r="D44" s="7"/>
      <c r="E44" s="7"/>
      <c r="G44" s="18">
        <v>40</v>
      </c>
      <c r="H44" s="18">
        <v>66.01333333333335</v>
      </c>
      <c r="I44" s="17">
        <v>2665.3999999999996</v>
      </c>
      <c r="J44"/>
      <c r="K44"/>
    </row>
    <row r="45" spans="1:11" x14ac:dyDescent="0.25">
      <c r="A45" s="16"/>
      <c r="C45" s="7" t="s">
        <v>298</v>
      </c>
      <c r="D45" s="7" t="s">
        <v>493</v>
      </c>
      <c r="E45" s="11" t="s">
        <v>40</v>
      </c>
      <c r="F45" s="16" t="s">
        <v>1040</v>
      </c>
      <c r="G45" s="18">
        <v>0</v>
      </c>
      <c r="H45" s="18">
        <v>0</v>
      </c>
      <c r="I45" s="17">
        <v>0</v>
      </c>
      <c r="J45"/>
      <c r="K45"/>
    </row>
    <row r="46" spans="1:11" x14ac:dyDescent="0.25">
      <c r="A46" s="16"/>
      <c r="C46" s="7"/>
      <c r="D46" s="7"/>
      <c r="E46" s="11" t="s">
        <v>1014</v>
      </c>
      <c r="F46" s="16" t="s">
        <v>1013</v>
      </c>
      <c r="G46" s="18">
        <v>1.25</v>
      </c>
      <c r="H46" s="18">
        <v>65.7</v>
      </c>
      <c r="I46" s="17">
        <v>82.125</v>
      </c>
      <c r="J46"/>
      <c r="K46"/>
    </row>
    <row r="47" spans="1:11" ht="26.25" x14ac:dyDescent="0.25">
      <c r="A47" s="16"/>
      <c r="C47" s="7"/>
      <c r="D47" s="7"/>
      <c r="E47" s="11" t="s">
        <v>1016</v>
      </c>
      <c r="F47" s="16" t="s">
        <v>1015</v>
      </c>
      <c r="G47" s="18">
        <v>1.6666666666666667</v>
      </c>
      <c r="H47" s="18">
        <v>65.7</v>
      </c>
      <c r="I47" s="17">
        <v>109.50000000000001</v>
      </c>
      <c r="J47"/>
      <c r="K47"/>
    </row>
    <row r="48" spans="1:11" x14ac:dyDescent="0.25">
      <c r="A48" s="16"/>
      <c r="C48" s="7"/>
      <c r="D48" s="7"/>
      <c r="E48" s="11" t="s">
        <v>1018</v>
      </c>
      <c r="F48" s="16" t="s">
        <v>1017</v>
      </c>
      <c r="G48" s="18">
        <v>1.6666666666666667</v>
      </c>
      <c r="H48" s="18">
        <v>65.7</v>
      </c>
      <c r="I48" s="17">
        <v>109.50000000000001</v>
      </c>
      <c r="J48"/>
      <c r="K48"/>
    </row>
    <row r="49" spans="1:11" x14ac:dyDescent="0.25">
      <c r="A49" s="16"/>
      <c r="C49" s="7"/>
      <c r="D49" s="7"/>
      <c r="E49" s="11" t="s">
        <v>1020</v>
      </c>
      <c r="F49" s="16" t="s">
        <v>1019</v>
      </c>
      <c r="G49" s="18">
        <v>0.41666666666666669</v>
      </c>
      <c r="H49" s="18">
        <v>65.7</v>
      </c>
      <c r="I49" s="17">
        <v>27.375000000000004</v>
      </c>
      <c r="J49"/>
      <c r="K49"/>
    </row>
    <row r="50" spans="1:11" ht="26.25" x14ac:dyDescent="0.25">
      <c r="A50" s="16"/>
      <c r="C50" s="7"/>
      <c r="D50" s="7"/>
      <c r="E50" s="11" t="s">
        <v>1022</v>
      </c>
      <c r="F50" s="16" t="s">
        <v>1021</v>
      </c>
      <c r="G50" s="18">
        <v>0.66666666666666663</v>
      </c>
      <c r="H50" s="18">
        <v>65.7</v>
      </c>
      <c r="I50" s="17">
        <v>43.8</v>
      </c>
      <c r="J50"/>
      <c r="K50"/>
    </row>
    <row r="51" spans="1:11" ht="26.25" x14ac:dyDescent="0.25">
      <c r="A51" s="16"/>
      <c r="C51" s="7"/>
      <c r="D51" s="7"/>
      <c r="E51" s="11" t="s">
        <v>1024</v>
      </c>
      <c r="F51" s="16" t="s">
        <v>1023</v>
      </c>
      <c r="G51" s="18">
        <v>1</v>
      </c>
      <c r="H51" s="18">
        <v>65.7</v>
      </c>
      <c r="I51" s="17">
        <v>65.7</v>
      </c>
      <c r="J51"/>
      <c r="K51"/>
    </row>
    <row r="52" spans="1:11" ht="26.25" x14ac:dyDescent="0.25">
      <c r="A52" s="16"/>
      <c r="C52" s="7"/>
      <c r="D52" s="7"/>
      <c r="E52" s="11" t="s">
        <v>1026</v>
      </c>
      <c r="F52" s="16" t="s">
        <v>1025</v>
      </c>
      <c r="G52" s="18">
        <v>1</v>
      </c>
      <c r="H52" s="18">
        <v>65.7</v>
      </c>
      <c r="I52" s="17">
        <v>65.7</v>
      </c>
      <c r="J52"/>
      <c r="K52"/>
    </row>
    <row r="53" spans="1:11" x14ac:dyDescent="0.25">
      <c r="A53" s="16"/>
      <c r="C53" s="7"/>
      <c r="D53" s="7"/>
      <c r="E53" s="11" t="s">
        <v>1028</v>
      </c>
      <c r="F53" s="16" t="s">
        <v>1027</v>
      </c>
      <c r="G53" s="18">
        <v>1.3333333333333333</v>
      </c>
      <c r="H53" s="18">
        <v>65.7</v>
      </c>
      <c r="I53" s="17">
        <v>87.6</v>
      </c>
      <c r="J53"/>
      <c r="K53"/>
    </row>
    <row r="54" spans="1:11" x14ac:dyDescent="0.25">
      <c r="A54" s="16"/>
      <c r="C54" s="7"/>
      <c r="D54" s="7"/>
      <c r="E54" s="11" t="s">
        <v>1029</v>
      </c>
      <c r="F54" s="16" t="s">
        <v>414</v>
      </c>
      <c r="G54" s="18">
        <v>0.66666666666666663</v>
      </c>
      <c r="H54" s="18">
        <v>65.7</v>
      </c>
      <c r="I54" s="17">
        <v>43.8</v>
      </c>
      <c r="J54"/>
      <c r="K54"/>
    </row>
    <row r="55" spans="1:11" x14ac:dyDescent="0.25">
      <c r="A55" s="16"/>
      <c r="C55" s="7"/>
      <c r="D55" s="7"/>
      <c r="E55" s="11" t="s">
        <v>1031</v>
      </c>
      <c r="F55" s="16" t="s">
        <v>1030</v>
      </c>
      <c r="G55" s="18">
        <v>0.66666666666666663</v>
      </c>
      <c r="H55" s="18">
        <v>65.7</v>
      </c>
      <c r="I55" s="17">
        <v>43.8</v>
      </c>
      <c r="J55"/>
      <c r="K55"/>
    </row>
    <row r="56" spans="1:11" ht="26.25" x14ac:dyDescent="0.25">
      <c r="A56" s="16"/>
      <c r="C56" s="7"/>
      <c r="D56" s="7"/>
      <c r="E56" s="11" t="s">
        <v>1033</v>
      </c>
      <c r="F56" s="16" t="s">
        <v>1032</v>
      </c>
      <c r="G56" s="18">
        <v>0.66666666666666663</v>
      </c>
      <c r="H56" s="18">
        <v>65.7</v>
      </c>
      <c r="I56" s="17">
        <v>43.8</v>
      </c>
      <c r="J56"/>
      <c r="K56"/>
    </row>
    <row r="57" spans="1:11" ht="26.25" x14ac:dyDescent="0.25">
      <c r="A57" s="16"/>
      <c r="C57" s="7"/>
      <c r="D57" s="7"/>
      <c r="E57" s="11" t="s">
        <v>1035</v>
      </c>
      <c r="F57" s="16" t="s">
        <v>1034</v>
      </c>
      <c r="G57" s="18">
        <v>0.66666666666666663</v>
      </c>
      <c r="H57" s="18">
        <v>65.7</v>
      </c>
      <c r="I57" s="17">
        <v>43.8</v>
      </c>
      <c r="J57"/>
      <c r="K57"/>
    </row>
    <row r="58" spans="1:11" ht="26.25" x14ac:dyDescent="0.25">
      <c r="A58" s="16"/>
      <c r="C58" s="7"/>
      <c r="D58" s="7"/>
      <c r="E58" s="11" t="s">
        <v>1037</v>
      </c>
      <c r="F58" s="16" t="s">
        <v>1036</v>
      </c>
      <c r="G58" s="18">
        <v>1.3333333333333333</v>
      </c>
      <c r="H58" s="18">
        <v>65.7</v>
      </c>
      <c r="I58" s="17">
        <v>87.6</v>
      </c>
      <c r="J58"/>
      <c r="K58"/>
    </row>
    <row r="59" spans="1:11" ht="26.25" x14ac:dyDescent="0.25">
      <c r="A59" s="16"/>
      <c r="C59" s="7"/>
      <c r="D59" s="7"/>
      <c r="E59" s="11" t="s">
        <v>1039</v>
      </c>
      <c r="F59" s="16" t="s">
        <v>1038</v>
      </c>
      <c r="G59" s="18">
        <v>4.5</v>
      </c>
      <c r="H59" s="18">
        <v>70.099999999999994</v>
      </c>
      <c r="I59" s="17">
        <v>315.45</v>
      </c>
      <c r="J59"/>
      <c r="K59"/>
    </row>
    <row r="60" spans="1:11" x14ac:dyDescent="0.25">
      <c r="A60" s="16"/>
      <c r="C60" s="7"/>
      <c r="D60" s="7" t="s">
        <v>520</v>
      </c>
      <c r="E60" s="7"/>
      <c r="G60" s="18">
        <v>17.5</v>
      </c>
      <c r="H60" s="18">
        <v>66.014285714285734</v>
      </c>
      <c r="I60" s="17">
        <v>1169.5499999999997</v>
      </c>
      <c r="J60"/>
      <c r="K60"/>
    </row>
    <row r="61" spans="1:11" x14ac:dyDescent="0.25">
      <c r="A61" s="16"/>
      <c r="C61" s="7" t="s">
        <v>319</v>
      </c>
      <c r="D61" s="7"/>
      <c r="E61" s="7"/>
      <c r="G61" s="18">
        <v>17.5</v>
      </c>
      <c r="H61" s="18">
        <v>66.014285714285734</v>
      </c>
      <c r="I61" s="17">
        <v>1169.5499999999997</v>
      </c>
      <c r="J61"/>
      <c r="K61"/>
    </row>
    <row r="62" spans="1:11" x14ac:dyDescent="0.25">
      <c r="A62" s="16"/>
      <c r="B62" s="7" t="s">
        <v>224</v>
      </c>
      <c r="C62" s="7"/>
      <c r="D62" s="7"/>
      <c r="E62" s="7"/>
      <c r="G62" s="18">
        <v>57.499999999999986</v>
      </c>
      <c r="H62" s="18">
        <v>66.013793103448307</v>
      </c>
      <c r="I62" s="17">
        <v>3834.95</v>
      </c>
      <c r="J62"/>
      <c r="K62"/>
    </row>
    <row r="63" spans="1:11" x14ac:dyDescent="0.25">
      <c r="A63" s="7" t="s">
        <v>1098</v>
      </c>
      <c r="B63" s="7"/>
      <c r="C63" s="7"/>
      <c r="D63" s="7"/>
      <c r="E63" s="7"/>
      <c r="G63" s="18">
        <v>57.499999999999986</v>
      </c>
      <c r="H63" s="18">
        <v>66.013793103448307</v>
      </c>
      <c r="I63" s="17">
        <v>4620.2820000000002</v>
      </c>
      <c r="J63"/>
      <c r="K63"/>
    </row>
    <row r="64" spans="1:11" ht="39" x14ac:dyDescent="0.25">
      <c r="A64" s="16" t="s">
        <v>1041</v>
      </c>
      <c r="B64" s="6" t="s">
        <v>36</v>
      </c>
      <c r="C64" s="7" t="s">
        <v>40</v>
      </c>
      <c r="D64" s="7" t="s">
        <v>493</v>
      </c>
      <c r="E64" s="11" t="s">
        <v>40</v>
      </c>
      <c r="F64" s="16" t="s">
        <v>42</v>
      </c>
      <c r="G64" s="18">
        <v>0</v>
      </c>
      <c r="H64" s="18">
        <v>0</v>
      </c>
      <c r="I64" s="17">
        <v>10.8</v>
      </c>
      <c r="J64"/>
      <c r="K64"/>
    </row>
    <row r="65" spans="1:11" x14ac:dyDescent="0.25">
      <c r="A65" s="16"/>
      <c r="C65" s="7"/>
      <c r="D65" s="7"/>
      <c r="E65" s="11"/>
      <c r="F65" s="16" t="s">
        <v>56</v>
      </c>
      <c r="G65" s="18">
        <v>0</v>
      </c>
      <c r="H65" s="18">
        <v>0</v>
      </c>
      <c r="I65" s="17">
        <v>142.66300000000001</v>
      </c>
      <c r="J65"/>
      <c r="K65"/>
    </row>
    <row r="66" spans="1:11" ht="26.25" x14ac:dyDescent="0.25">
      <c r="A66" s="16"/>
      <c r="C66" s="7"/>
      <c r="D66" s="7"/>
      <c r="E66" s="11"/>
      <c r="F66" s="16" t="s">
        <v>1042</v>
      </c>
      <c r="G66" s="18">
        <v>0</v>
      </c>
      <c r="H66" s="18">
        <v>0</v>
      </c>
      <c r="I66" s="17">
        <v>383.97699999999998</v>
      </c>
      <c r="J66"/>
      <c r="K66"/>
    </row>
    <row r="67" spans="1:11" ht="26.25" x14ac:dyDescent="0.25">
      <c r="A67" s="16"/>
      <c r="C67" s="7"/>
      <c r="D67" s="7"/>
      <c r="E67" s="11"/>
      <c r="F67" s="16" t="s">
        <v>295</v>
      </c>
      <c r="G67" s="18">
        <v>0</v>
      </c>
      <c r="H67" s="18">
        <v>0</v>
      </c>
      <c r="I67" s="17">
        <v>182.05099999999999</v>
      </c>
      <c r="J67"/>
      <c r="K67"/>
    </row>
    <row r="68" spans="1:11" x14ac:dyDescent="0.25">
      <c r="A68" s="16"/>
      <c r="C68" s="7"/>
      <c r="D68" s="7"/>
      <c r="E68" s="11"/>
      <c r="F68" s="16" t="s">
        <v>1012</v>
      </c>
      <c r="G68" s="18">
        <v>0</v>
      </c>
      <c r="H68" s="18">
        <v>0</v>
      </c>
      <c r="I68" s="17">
        <v>37.67</v>
      </c>
      <c r="J68"/>
      <c r="K68"/>
    </row>
    <row r="69" spans="1:11" x14ac:dyDescent="0.25">
      <c r="A69" s="16"/>
      <c r="C69" s="7"/>
      <c r="D69" s="7" t="s">
        <v>520</v>
      </c>
      <c r="E69" s="7"/>
      <c r="G69" s="18">
        <v>0</v>
      </c>
      <c r="H69" s="18">
        <v>0</v>
      </c>
      <c r="I69" s="17">
        <v>757.16099999999994</v>
      </c>
      <c r="J69"/>
      <c r="K69"/>
    </row>
    <row r="70" spans="1:11" x14ac:dyDescent="0.25">
      <c r="A70" s="16"/>
      <c r="C70" s="7" t="s">
        <v>317</v>
      </c>
      <c r="D70" s="7"/>
      <c r="E70" s="7"/>
      <c r="G70" s="18">
        <v>0</v>
      </c>
      <c r="H70" s="18">
        <v>0</v>
      </c>
      <c r="I70" s="17">
        <v>757.16099999999994</v>
      </c>
      <c r="J70"/>
      <c r="K70"/>
    </row>
    <row r="71" spans="1:11" x14ac:dyDescent="0.25">
      <c r="A71" s="16"/>
      <c r="B71" s="7" t="s">
        <v>235</v>
      </c>
      <c r="C71" s="7"/>
      <c r="D71" s="7"/>
      <c r="E71" s="7"/>
      <c r="G71" s="18">
        <v>0</v>
      </c>
      <c r="H71" s="18">
        <v>0</v>
      </c>
      <c r="I71" s="17">
        <v>757.16099999999994</v>
      </c>
      <c r="J71"/>
      <c r="K71"/>
    </row>
    <row r="72" spans="1:11" x14ac:dyDescent="0.25">
      <c r="A72" s="16"/>
      <c r="B72" s="6" t="s">
        <v>59</v>
      </c>
      <c r="C72" s="7" t="s">
        <v>60</v>
      </c>
      <c r="D72" s="7" t="s">
        <v>493</v>
      </c>
      <c r="E72" s="11" t="s">
        <v>40</v>
      </c>
      <c r="F72" s="16" t="s">
        <v>172</v>
      </c>
      <c r="G72" s="18">
        <v>0</v>
      </c>
      <c r="H72" s="18">
        <v>13.39</v>
      </c>
      <c r="I72" s="17">
        <v>0</v>
      </c>
      <c r="J72"/>
      <c r="K72"/>
    </row>
    <row r="73" spans="1:11" x14ac:dyDescent="0.25">
      <c r="A73" s="16"/>
      <c r="C73" s="7"/>
      <c r="D73" s="7"/>
      <c r="E73" s="11"/>
      <c r="F73" s="16" t="s">
        <v>365</v>
      </c>
      <c r="G73" s="18">
        <v>2.5</v>
      </c>
      <c r="H73" s="18">
        <v>84.932000000000002</v>
      </c>
      <c r="I73" s="17">
        <v>212.33</v>
      </c>
      <c r="J73"/>
      <c r="K73"/>
    </row>
    <row r="74" spans="1:11" ht="26.25" x14ac:dyDescent="0.25">
      <c r="A74" s="16"/>
      <c r="C74" s="7"/>
      <c r="D74" s="7"/>
      <c r="E74" s="11" t="s">
        <v>1068</v>
      </c>
      <c r="F74" s="16" t="s">
        <v>1067</v>
      </c>
      <c r="G74" s="18">
        <v>9</v>
      </c>
      <c r="H74" s="18">
        <v>80</v>
      </c>
      <c r="I74" s="17">
        <v>720</v>
      </c>
      <c r="J74"/>
      <c r="K74"/>
    </row>
    <row r="75" spans="1:11" x14ac:dyDescent="0.25">
      <c r="A75" s="16"/>
      <c r="C75" s="7"/>
      <c r="D75" s="7"/>
      <c r="E75" s="11" t="s">
        <v>1044</v>
      </c>
      <c r="F75" s="16" t="s">
        <v>1043</v>
      </c>
      <c r="G75" s="18">
        <v>1.4666666666666666</v>
      </c>
      <c r="H75" s="18">
        <v>77</v>
      </c>
      <c r="I75" s="17">
        <v>112.93333333333332</v>
      </c>
      <c r="J75"/>
      <c r="K75"/>
    </row>
    <row r="76" spans="1:11" x14ac:dyDescent="0.25">
      <c r="A76" s="16"/>
      <c r="C76" s="7"/>
      <c r="D76" s="7"/>
      <c r="E76" s="11" t="s">
        <v>1046</v>
      </c>
      <c r="F76" s="16" t="s">
        <v>1045</v>
      </c>
      <c r="G76" s="18">
        <v>2.2000000000000002</v>
      </c>
      <c r="H76" s="18">
        <v>63</v>
      </c>
      <c r="I76" s="17">
        <v>138.60000000000002</v>
      </c>
      <c r="J76"/>
      <c r="K76"/>
    </row>
    <row r="77" spans="1:11" ht="26.25" x14ac:dyDescent="0.25">
      <c r="A77" s="16"/>
      <c r="C77" s="7"/>
      <c r="D77" s="7"/>
      <c r="E77" s="11" t="s">
        <v>1048</v>
      </c>
      <c r="F77" s="16" t="s">
        <v>1047</v>
      </c>
      <c r="G77" s="18">
        <v>1.1000000000000001</v>
      </c>
      <c r="H77" s="18">
        <v>77</v>
      </c>
      <c r="I77" s="17">
        <v>84.7</v>
      </c>
      <c r="J77"/>
      <c r="K77"/>
    </row>
    <row r="78" spans="1:11" x14ac:dyDescent="0.25">
      <c r="A78" s="16"/>
      <c r="C78" s="7"/>
      <c r="D78" s="7"/>
      <c r="E78" s="11" t="s">
        <v>1050</v>
      </c>
      <c r="F78" s="16" t="s">
        <v>1049</v>
      </c>
      <c r="G78" s="18">
        <v>1.1000000000000001</v>
      </c>
      <c r="H78" s="18">
        <v>77</v>
      </c>
      <c r="I78" s="17">
        <v>84.7</v>
      </c>
      <c r="J78"/>
      <c r="K78"/>
    </row>
    <row r="79" spans="1:11" x14ac:dyDescent="0.25">
      <c r="A79" s="16"/>
      <c r="C79" s="7"/>
      <c r="D79" s="7"/>
      <c r="E79" s="11" t="s">
        <v>1052</v>
      </c>
      <c r="F79" s="16" t="s">
        <v>1051</v>
      </c>
      <c r="G79" s="18">
        <v>2.9333333333333331</v>
      </c>
      <c r="H79" s="18">
        <v>77</v>
      </c>
      <c r="I79" s="17">
        <v>225.86666666666665</v>
      </c>
      <c r="J79"/>
      <c r="K79"/>
    </row>
    <row r="80" spans="1:11" x14ac:dyDescent="0.25">
      <c r="A80" s="16"/>
      <c r="C80" s="7"/>
      <c r="D80" s="7"/>
      <c r="E80" s="11" t="s">
        <v>1054</v>
      </c>
      <c r="F80" s="16" t="s">
        <v>1053</v>
      </c>
      <c r="G80" s="18">
        <v>2.2000000000000002</v>
      </c>
      <c r="H80" s="18">
        <v>63</v>
      </c>
      <c r="I80" s="17">
        <v>138.60000000000002</v>
      </c>
      <c r="J80"/>
      <c r="K80"/>
    </row>
    <row r="81" spans="1:11" ht="26.25" x14ac:dyDescent="0.25">
      <c r="A81" s="16"/>
      <c r="C81" s="7"/>
      <c r="D81" s="7"/>
      <c r="E81" s="11" t="s">
        <v>1060</v>
      </c>
      <c r="F81" s="16" t="s">
        <v>1059</v>
      </c>
      <c r="G81" s="18">
        <v>3.6666666666666665</v>
      </c>
      <c r="H81" s="18">
        <v>77</v>
      </c>
      <c r="I81" s="17">
        <v>282.33333333333331</v>
      </c>
      <c r="J81"/>
      <c r="K81"/>
    </row>
    <row r="82" spans="1:11" ht="26.25" x14ac:dyDescent="0.25">
      <c r="A82" s="16"/>
      <c r="C82" s="7"/>
      <c r="D82" s="7"/>
      <c r="E82" s="11" t="s">
        <v>1056</v>
      </c>
      <c r="F82" s="16" t="s">
        <v>1055</v>
      </c>
      <c r="G82" s="18">
        <v>0.83333333333333337</v>
      </c>
      <c r="H82" s="18">
        <v>77</v>
      </c>
      <c r="I82" s="17">
        <v>64.166666666666671</v>
      </c>
      <c r="J82"/>
      <c r="K82"/>
    </row>
    <row r="83" spans="1:11" x14ac:dyDescent="0.25">
      <c r="A83" s="16"/>
      <c r="C83" s="7"/>
      <c r="D83" s="7"/>
      <c r="E83" s="11" t="s">
        <v>1058</v>
      </c>
      <c r="F83" s="16" t="s">
        <v>1057</v>
      </c>
      <c r="G83" s="18">
        <v>3</v>
      </c>
      <c r="H83" s="18">
        <v>77</v>
      </c>
      <c r="I83" s="17">
        <v>231</v>
      </c>
      <c r="J83"/>
      <c r="K83"/>
    </row>
    <row r="84" spans="1:11" ht="26.25" x14ac:dyDescent="0.25">
      <c r="A84" s="16"/>
      <c r="C84" s="7"/>
      <c r="D84" s="7"/>
      <c r="E84" s="11" t="s">
        <v>1064</v>
      </c>
      <c r="F84" s="16" t="s">
        <v>1063</v>
      </c>
      <c r="G84" s="18">
        <v>2</v>
      </c>
      <c r="H84" s="18">
        <v>77</v>
      </c>
      <c r="I84" s="17">
        <v>154</v>
      </c>
      <c r="J84"/>
      <c r="K84"/>
    </row>
    <row r="85" spans="1:11" x14ac:dyDescent="0.25">
      <c r="A85" s="16"/>
      <c r="C85" s="7"/>
      <c r="D85" s="7"/>
      <c r="E85" s="11" t="s">
        <v>1062</v>
      </c>
      <c r="F85" s="16" t="s">
        <v>1061</v>
      </c>
      <c r="G85" s="18">
        <v>2</v>
      </c>
      <c r="H85" s="18">
        <v>77</v>
      </c>
      <c r="I85" s="17">
        <v>154</v>
      </c>
      <c r="J85"/>
      <c r="K85"/>
    </row>
    <row r="86" spans="1:11" x14ac:dyDescent="0.25">
      <c r="A86" s="16"/>
      <c r="C86" s="7"/>
      <c r="D86" s="7"/>
      <c r="E86" s="11" t="s">
        <v>1066</v>
      </c>
      <c r="F86" s="16" t="s">
        <v>1065</v>
      </c>
      <c r="G86" s="18">
        <v>6</v>
      </c>
      <c r="H86" s="18">
        <v>77</v>
      </c>
      <c r="I86" s="17">
        <v>462</v>
      </c>
      <c r="J86"/>
      <c r="K86"/>
    </row>
    <row r="87" spans="1:11" x14ac:dyDescent="0.25">
      <c r="A87" s="16"/>
      <c r="C87" s="7"/>
      <c r="D87" s="7" t="s">
        <v>520</v>
      </c>
      <c r="E87" s="7"/>
      <c r="G87" s="18">
        <v>40</v>
      </c>
      <c r="H87" s="18">
        <v>71.621466666666677</v>
      </c>
      <c r="I87" s="17">
        <v>3065.23</v>
      </c>
      <c r="J87"/>
      <c r="K87"/>
    </row>
    <row r="88" spans="1:11" x14ac:dyDescent="0.25">
      <c r="A88" s="16"/>
      <c r="C88" s="7" t="s">
        <v>318</v>
      </c>
      <c r="D88" s="7"/>
      <c r="E88" s="7"/>
      <c r="G88" s="18">
        <v>40</v>
      </c>
      <c r="H88" s="18">
        <v>71.621466666666677</v>
      </c>
      <c r="I88" s="17">
        <v>3065.23</v>
      </c>
      <c r="J88"/>
      <c r="K88"/>
    </row>
    <row r="89" spans="1:11" ht="26.25" x14ac:dyDescent="0.25">
      <c r="A89" s="16"/>
      <c r="C89" s="7" t="s">
        <v>298</v>
      </c>
      <c r="D89" s="7" t="s">
        <v>493</v>
      </c>
      <c r="E89" s="11" t="s">
        <v>40</v>
      </c>
      <c r="F89" s="16" t="s">
        <v>850</v>
      </c>
      <c r="G89" s="18">
        <v>0</v>
      </c>
      <c r="H89" s="18">
        <v>0</v>
      </c>
      <c r="I89" s="17">
        <v>0</v>
      </c>
      <c r="J89"/>
      <c r="K89"/>
    </row>
    <row r="90" spans="1:11" x14ac:dyDescent="0.25">
      <c r="A90" s="16"/>
      <c r="C90" s="7"/>
      <c r="D90" s="7"/>
      <c r="E90" s="11"/>
      <c r="F90" s="16" t="s">
        <v>365</v>
      </c>
      <c r="G90" s="18">
        <v>0.625</v>
      </c>
      <c r="H90" s="18">
        <v>84.932000000000002</v>
      </c>
      <c r="I90" s="17">
        <v>53.082500000000003</v>
      </c>
      <c r="J90"/>
      <c r="K90"/>
    </row>
    <row r="91" spans="1:11" ht="26.25" x14ac:dyDescent="0.25">
      <c r="A91" s="16"/>
      <c r="C91" s="7"/>
      <c r="D91" s="7"/>
      <c r="E91" s="11" t="s">
        <v>1068</v>
      </c>
      <c r="F91" s="16" t="s">
        <v>1067</v>
      </c>
      <c r="G91" s="18">
        <v>6</v>
      </c>
      <c r="H91" s="18">
        <v>80</v>
      </c>
      <c r="I91" s="17">
        <v>480</v>
      </c>
      <c r="J91"/>
      <c r="K91"/>
    </row>
    <row r="92" spans="1:11" x14ac:dyDescent="0.25">
      <c r="A92" s="16"/>
      <c r="C92" s="7"/>
      <c r="D92" s="7"/>
      <c r="E92" s="11" t="s">
        <v>1044</v>
      </c>
      <c r="F92" s="16" t="s">
        <v>1043</v>
      </c>
      <c r="G92" s="18">
        <v>0.53333333333333333</v>
      </c>
      <c r="H92" s="18">
        <v>77</v>
      </c>
      <c r="I92" s="17">
        <v>41.066666666666663</v>
      </c>
      <c r="J92"/>
      <c r="K92"/>
    </row>
    <row r="93" spans="1:11" x14ac:dyDescent="0.25">
      <c r="A93" s="16"/>
      <c r="C93" s="7"/>
      <c r="D93" s="7"/>
      <c r="E93" s="11" t="s">
        <v>1046</v>
      </c>
      <c r="F93" s="16" t="s">
        <v>1045</v>
      </c>
      <c r="G93" s="18">
        <v>0.8</v>
      </c>
      <c r="H93" s="18">
        <v>63</v>
      </c>
      <c r="I93" s="17">
        <v>50.400000000000006</v>
      </c>
      <c r="J93"/>
      <c r="K93"/>
    </row>
    <row r="94" spans="1:11" ht="26.25" x14ac:dyDescent="0.25">
      <c r="A94" s="16"/>
      <c r="C94" s="7"/>
      <c r="D94" s="7"/>
      <c r="E94" s="11" t="s">
        <v>1048</v>
      </c>
      <c r="F94" s="16" t="s">
        <v>1047</v>
      </c>
      <c r="G94" s="18">
        <v>0.4</v>
      </c>
      <c r="H94" s="18">
        <v>77</v>
      </c>
      <c r="I94" s="17">
        <v>30.8</v>
      </c>
      <c r="J94"/>
      <c r="K94"/>
    </row>
    <row r="95" spans="1:11" x14ac:dyDescent="0.25">
      <c r="A95" s="16"/>
      <c r="C95" s="7"/>
      <c r="D95" s="7"/>
      <c r="E95" s="11" t="s">
        <v>1050</v>
      </c>
      <c r="F95" s="16" t="s">
        <v>1049</v>
      </c>
      <c r="G95" s="18">
        <v>0.4</v>
      </c>
      <c r="H95" s="18">
        <v>77</v>
      </c>
      <c r="I95" s="17">
        <v>30.8</v>
      </c>
      <c r="J95"/>
      <c r="K95"/>
    </row>
    <row r="96" spans="1:11" x14ac:dyDescent="0.25">
      <c r="A96" s="16"/>
      <c r="C96" s="7"/>
      <c r="D96" s="7"/>
      <c r="E96" s="11" t="s">
        <v>1052</v>
      </c>
      <c r="F96" s="16" t="s">
        <v>1051</v>
      </c>
      <c r="G96" s="18">
        <v>1.0666666666666667</v>
      </c>
      <c r="H96" s="18">
        <v>77</v>
      </c>
      <c r="I96" s="17">
        <v>82.133333333333326</v>
      </c>
      <c r="J96"/>
      <c r="K96"/>
    </row>
    <row r="97" spans="1:11" x14ac:dyDescent="0.25">
      <c r="A97" s="16"/>
      <c r="C97" s="7"/>
      <c r="D97" s="7"/>
      <c r="E97" s="11" t="s">
        <v>1054</v>
      </c>
      <c r="F97" s="16" t="s">
        <v>1053</v>
      </c>
      <c r="G97" s="18">
        <v>0.8</v>
      </c>
      <c r="H97" s="18">
        <v>63</v>
      </c>
      <c r="I97" s="17">
        <v>50.400000000000006</v>
      </c>
      <c r="J97"/>
      <c r="K97"/>
    </row>
    <row r="98" spans="1:11" ht="26.25" x14ac:dyDescent="0.25">
      <c r="A98" s="16"/>
      <c r="C98" s="7"/>
      <c r="D98" s="7"/>
      <c r="E98" s="11" t="s">
        <v>1060</v>
      </c>
      <c r="F98" s="16" t="s">
        <v>1059</v>
      </c>
      <c r="G98" s="18">
        <v>0.91666666666666663</v>
      </c>
      <c r="H98" s="18">
        <v>77</v>
      </c>
      <c r="I98" s="17">
        <v>70.583333333333329</v>
      </c>
      <c r="J98"/>
      <c r="K98"/>
    </row>
    <row r="99" spans="1:11" ht="26.25" x14ac:dyDescent="0.25">
      <c r="A99" s="16"/>
      <c r="C99" s="7"/>
      <c r="D99" s="7"/>
      <c r="E99" s="11" t="s">
        <v>1056</v>
      </c>
      <c r="F99" s="16" t="s">
        <v>1055</v>
      </c>
      <c r="G99" s="18">
        <v>0.20833333333333334</v>
      </c>
      <c r="H99" s="18">
        <v>77</v>
      </c>
      <c r="I99" s="17">
        <v>16.041666666666668</v>
      </c>
      <c r="J99"/>
      <c r="K99"/>
    </row>
    <row r="100" spans="1:11" x14ac:dyDescent="0.25">
      <c r="A100" s="16"/>
      <c r="C100" s="7"/>
      <c r="D100" s="7"/>
      <c r="E100" s="11" t="s">
        <v>1058</v>
      </c>
      <c r="F100" s="16" t="s">
        <v>1057</v>
      </c>
      <c r="G100" s="18">
        <v>0.75</v>
      </c>
      <c r="H100" s="18">
        <v>77</v>
      </c>
      <c r="I100" s="17">
        <v>57.75</v>
      </c>
      <c r="J100"/>
      <c r="K100"/>
    </row>
    <row r="101" spans="1:11" ht="26.25" x14ac:dyDescent="0.25">
      <c r="A101" s="16"/>
      <c r="C101" s="7"/>
      <c r="D101" s="7"/>
      <c r="E101" s="11" t="s">
        <v>1064</v>
      </c>
      <c r="F101" s="16" t="s">
        <v>1063</v>
      </c>
      <c r="G101" s="18">
        <v>0.5</v>
      </c>
      <c r="H101" s="18">
        <v>77</v>
      </c>
      <c r="I101" s="17">
        <v>38.5</v>
      </c>
      <c r="J101"/>
      <c r="K101"/>
    </row>
    <row r="102" spans="1:11" x14ac:dyDescent="0.25">
      <c r="A102" s="16"/>
      <c r="C102" s="7"/>
      <c r="D102" s="7"/>
      <c r="E102" s="11" t="s">
        <v>1062</v>
      </c>
      <c r="F102" s="16" t="s">
        <v>1061</v>
      </c>
      <c r="G102" s="18">
        <v>0.5</v>
      </c>
      <c r="H102" s="18">
        <v>77</v>
      </c>
      <c r="I102" s="17">
        <v>38.5</v>
      </c>
      <c r="J102"/>
      <c r="K102"/>
    </row>
    <row r="103" spans="1:11" x14ac:dyDescent="0.25">
      <c r="A103" s="16"/>
      <c r="C103" s="7"/>
      <c r="D103" s="7"/>
      <c r="E103" s="11" t="s">
        <v>1066</v>
      </c>
      <c r="F103" s="16" t="s">
        <v>1065</v>
      </c>
      <c r="G103" s="18">
        <v>1.5</v>
      </c>
      <c r="H103" s="18">
        <v>77</v>
      </c>
      <c r="I103" s="17">
        <v>115.5</v>
      </c>
      <c r="J103"/>
      <c r="K103"/>
    </row>
    <row r="104" spans="1:11" x14ac:dyDescent="0.25">
      <c r="A104" s="16"/>
      <c r="C104" s="7"/>
      <c r="D104" s="7" t="s">
        <v>520</v>
      </c>
      <c r="E104" s="7"/>
      <c r="G104" s="18">
        <v>15</v>
      </c>
      <c r="H104" s="18">
        <v>75.780857142857144</v>
      </c>
      <c r="I104" s="17">
        <v>1155.5574999999999</v>
      </c>
      <c r="J104"/>
      <c r="K104"/>
    </row>
    <row r="105" spans="1:11" x14ac:dyDescent="0.25">
      <c r="A105" s="16"/>
      <c r="C105" s="7" t="s">
        <v>319</v>
      </c>
      <c r="D105" s="7"/>
      <c r="E105" s="7"/>
      <c r="G105" s="18">
        <v>15</v>
      </c>
      <c r="H105" s="18">
        <v>75.780857142857144</v>
      </c>
      <c r="I105" s="17">
        <v>1155.5574999999999</v>
      </c>
      <c r="J105"/>
      <c r="K105"/>
    </row>
    <row r="106" spans="1:11" x14ac:dyDescent="0.25">
      <c r="A106" s="16"/>
      <c r="B106" s="7" t="s">
        <v>224</v>
      </c>
      <c r="C106" s="7"/>
      <c r="D106" s="7"/>
      <c r="E106" s="7"/>
      <c r="G106" s="18">
        <v>54.999999999999993</v>
      </c>
      <c r="H106" s="18">
        <v>73.62944827586206</v>
      </c>
      <c r="I106" s="17">
        <v>4220.7875000000004</v>
      </c>
      <c r="J106"/>
      <c r="K106"/>
    </row>
    <row r="107" spans="1:11" x14ac:dyDescent="0.25">
      <c r="A107" s="7" t="s">
        <v>1097</v>
      </c>
      <c r="B107" s="7"/>
      <c r="C107" s="7"/>
      <c r="D107" s="7"/>
      <c r="E107" s="7"/>
      <c r="G107" s="18">
        <v>54.999999999999993</v>
      </c>
      <c r="H107" s="18">
        <v>64.704666666666668</v>
      </c>
      <c r="I107" s="17">
        <v>4977.9484999999995</v>
      </c>
      <c r="J107"/>
      <c r="K107"/>
    </row>
    <row r="108" spans="1:11" ht="39" x14ac:dyDescent="0.25">
      <c r="A108" s="16" t="s">
        <v>1069</v>
      </c>
      <c r="B108" s="6" t="s">
        <v>36</v>
      </c>
      <c r="C108" s="7" t="s">
        <v>40</v>
      </c>
      <c r="D108" s="7" t="s">
        <v>493</v>
      </c>
      <c r="E108" s="11" t="s">
        <v>40</v>
      </c>
      <c r="F108" s="16" t="s">
        <v>42</v>
      </c>
      <c r="G108" s="18">
        <v>0</v>
      </c>
      <c r="H108" s="18">
        <v>0</v>
      </c>
      <c r="I108" s="17">
        <v>10.8</v>
      </c>
      <c r="J108"/>
      <c r="K108"/>
    </row>
    <row r="109" spans="1:11" ht="26.25" x14ac:dyDescent="0.25">
      <c r="A109" s="16"/>
      <c r="C109" s="7"/>
      <c r="D109" s="7"/>
      <c r="E109" s="11"/>
      <c r="F109" s="16" t="s">
        <v>49</v>
      </c>
      <c r="G109" s="18">
        <v>0</v>
      </c>
      <c r="H109" s="18">
        <v>0</v>
      </c>
      <c r="I109" s="17">
        <v>369.24599999999998</v>
      </c>
      <c r="J109"/>
      <c r="K109"/>
    </row>
    <row r="110" spans="1:11" ht="26.25" x14ac:dyDescent="0.25">
      <c r="A110" s="16"/>
      <c r="C110" s="7"/>
      <c r="D110" s="7"/>
      <c r="E110" s="11"/>
      <c r="F110" s="16" t="s">
        <v>295</v>
      </c>
      <c r="G110" s="18">
        <v>0</v>
      </c>
      <c r="H110" s="18">
        <v>0</v>
      </c>
      <c r="I110" s="17">
        <v>216.10400000000001</v>
      </c>
      <c r="J110"/>
      <c r="K110"/>
    </row>
    <row r="111" spans="1:11" x14ac:dyDescent="0.25">
      <c r="A111" s="16"/>
      <c r="C111" s="7"/>
      <c r="D111" s="7"/>
      <c r="E111" s="11"/>
      <c r="F111" s="16" t="s">
        <v>1012</v>
      </c>
      <c r="G111" s="18">
        <v>0</v>
      </c>
      <c r="H111" s="18">
        <v>0</v>
      </c>
      <c r="I111" s="17">
        <v>37.67</v>
      </c>
      <c r="J111"/>
      <c r="K111"/>
    </row>
    <row r="112" spans="1:11" x14ac:dyDescent="0.25">
      <c r="A112" s="16"/>
      <c r="C112" s="7"/>
      <c r="D112" s="7"/>
      <c r="E112" s="11" t="s">
        <v>221</v>
      </c>
      <c r="F112" s="16" t="s">
        <v>56</v>
      </c>
      <c r="G112" s="18">
        <v>0</v>
      </c>
      <c r="H112" s="18">
        <v>0</v>
      </c>
      <c r="I112" s="17">
        <v>129</v>
      </c>
      <c r="J112"/>
      <c r="K112"/>
    </row>
    <row r="113" spans="1:11" x14ac:dyDescent="0.25">
      <c r="A113" s="16"/>
      <c r="C113" s="7"/>
      <c r="D113" s="7" t="s">
        <v>520</v>
      </c>
      <c r="E113" s="7"/>
      <c r="G113" s="18">
        <v>0</v>
      </c>
      <c r="H113" s="18">
        <v>0</v>
      </c>
      <c r="I113" s="17">
        <v>762.81999999999994</v>
      </c>
      <c r="J113"/>
      <c r="K113"/>
    </row>
    <row r="114" spans="1:11" x14ac:dyDescent="0.25">
      <c r="A114" s="16"/>
      <c r="C114" s="7" t="s">
        <v>317</v>
      </c>
      <c r="D114" s="7"/>
      <c r="E114" s="7"/>
      <c r="G114" s="18">
        <v>0</v>
      </c>
      <c r="H114" s="18">
        <v>0</v>
      </c>
      <c r="I114" s="17">
        <v>762.81999999999994</v>
      </c>
      <c r="J114"/>
      <c r="K114"/>
    </row>
    <row r="115" spans="1:11" x14ac:dyDescent="0.25">
      <c r="A115" s="16"/>
      <c r="B115" s="7" t="s">
        <v>235</v>
      </c>
      <c r="C115" s="7"/>
      <c r="D115" s="7"/>
      <c r="E115" s="7"/>
      <c r="G115" s="18">
        <v>0</v>
      </c>
      <c r="H115" s="18">
        <v>0</v>
      </c>
      <c r="I115" s="17">
        <v>762.81999999999994</v>
      </c>
      <c r="J115"/>
      <c r="K115"/>
    </row>
    <row r="116" spans="1:11" x14ac:dyDescent="0.25">
      <c r="A116" s="16"/>
      <c r="B116" s="6" t="s">
        <v>59</v>
      </c>
      <c r="C116" s="7" t="s">
        <v>60</v>
      </c>
      <c r="D116" s="7" t="s">
        <v>493</v>
      </c>
      <c r="E116" s="11" t="s">
        <v>40</v>
      </c>
      <c r="F116" s="16" t="s">
        <v>172</v>
      </c>
      <c r="G116" s="18">
        <v>0</v>
      </c>
      <c r="H116" s="18">
        <v>82</v>
      </c>
      <c r="I116" s="17">
        <v>0</v>
      </c>
      <c r="J116"/>
      <c r="K116"/>
    </row>
    <row r="117" spans="1:11" ht="26.25" x14ac:dyDescent="0.25">
      <c r="A117" s="16"/>
      <c r="C117" s="7"/>
      <c r="D117" s="7"/>
      <c r="E117" s="11" t="s">
        <v>1071</v>
      </c>
      <c r="F117" s="16" t="s">
        <v>1070</v>
      </c>
      <c r="G117" s="18">
        <v>2.1666666666666665</v>
      </c>
      <c r="H117" s="18">
        <v>75</v>
      </c>
      <c r="I117" s="17">
        <v>162.5</v>
      </c>
      <c r="J117"/>
      <c r="K117"/>
    </row>
    <row r="118" spans="1:11" ht="26.25" x14ac:dyDescent="0.25">
      <c r="A118" s="16"/>
      <c r="C118" s="7"/>
      <c r="D118" s="7"/>
      <c r="E118" s="11" t="s">
        <v>1073</v>
      </c>
      <c r="F118" s="16" t="s">
        <v>1072</v>
      </c>
      <c r="G118" s="18">
        <v>4.333333333333333</v>
      </c>
      <c r="H118" s="18">
        <v>80</v>
      </c>
      <c r="I118" s="17">
        <v>346.66666666666663</v>
      </c>
      <c r="J118"/>
      <c r="K118"/>
    </row>
    <row r="119" spans="1:11" ht="26.25" x14ac:dyDescent="0.25">
      <c r="A119" s="16"/>
      <c r="C119" s="7"/>
      <c r="D119" s="7"/>
      <c r="E119" s="11" t="s">
        <v>1079</v>
      </c>
      <c r="F119" s="16" t="s">
        <v>1078</v>
      </c>
      <c r="G119" s="18">
        <v>1.625</v>
      </c>
      <c r="H119" s="18">
        <v>75</v>
      </c>
      <c r="I119" s="17">
        <v>121.875</v>
      </c>
      <c r="J119"/>
      <c r="K119"/>
    </row>
    <row r="120" spans="1:11" ht="26.25" x14ac:dyDescent="0.25">
      <c r="A120" s="16"/>
      <c r="C120" s="7"/>
      <c r="D120" s="7"/>
      <c r="E120" s="11" t="s">
        <v>1089</v>
      </c>
      <c r="F120" s="16" t="s">
        <v>1088</v>
      </c>
      <c r="G120" s="18">
        <v>5</v>
      </c>
      <c r="H120" s="18">
        <v>88</v>
      </c>
      <c r="I120" s="17">
        <v>440</v>
      </c>
      <c r="J120"/>
      <c r="K120"/>
    </row>
    <row r="121" spans="1:11" ht="39" x14ac:dyDescent="0.25">
      <c r="A121" s="16"/>
      <c r="C121" s="7"/>
      <c r="D121" s="7"/>
      <c r="E121" s="11" t="s">
        <v>1081</v>
      </c>
      <c r="F121" s="16" t="s">
        <v>1080</v>
      </c>
      <c r="G121" s="18">
        <v>3.6666666666666665</v>
      </c>
      <c r="H121" s="18">
        <v>80</v>
      </c>
      <c r="I121" s="17">
        <v>293.33333333333331</v>
      </c>
      <c r="J121"/>
      <c r="K121"/>
    </row>
    <row r="122" spans="1:11" ht="26.25" x14ac:dyDescent="0.25">
      <c r="A122" s="16"/>
      <c r="C122" s="7"/>
      <c r="D122" s="7"/>
      <c r="E122" s="11" t="s">
        <v>1083</v>
      </c>
      <c r="F122" s="16" t="s">
        <v>1082</v>
      </c>
      <c r="G122" s="18">
        <v>1.8333333333333333</v>
      </c>
      <c r="H122" s="18">
        <v>80</v>
      </c>
      <c r="I122" s="17">
        <v>146.66666666666666</v>
      </c>
      <c r="J122"/>
      <c r="K122"/>
    </row>
    <row r="123" spans="1:11" ht="26.25" x14ac:dyDescent="0.25">
      <c r="A123" s="16"/>
      <c r="C123" s="7"/>
      <c r="D123" s="7"/>
      <c r="E123" s="11" t="s">
        <v>1087</v>
      </c>
      <c r="F123" s="16" t="s">
        <v>1086</v>
      </c>
      <c r="G123" s="18">
        <v>5.5</v>
      </c>
      <c r="H123" s="18">
        <v>85</v>
      </c>
      <c r="I123" s="17">
        <v>467.5</v>
      </c>
      <c r="J123"/>
      <c r="K123"/>
    </row>
    <row r="124" spans="1:11" x14ac:dyDescent="0.25">
      <c r="A124" s="16"/>
      <c r="C124" s="7"/>
      <c r="D124" s="7"/>
      <c r="E124" s="11" t="s">
        <v>1085</v>
      </c>
      <c r="F124" s="16" t="s">
        <v>1084</v>
      </c>
      <c r="G124" s="18">
        <v>2.75</v>
      </c>
      <c r="H124" s="18">
        <v>75</v>
      </c>
      <c r="I124" s="17">
        <v>206.25</v>
      </c>
      <c r="J124"/>
      <c r="K124"/>
    </row>
    <row r="125" spans="1:11" x14ac:dyDescent="0.25">
      <c r="A125" s="16"/>
      <c r="C125" s="7"/>
      <c r="D125" s="7" t="s">
        <v>520</v>
      </c>
      <c r="E125" s="7"/>
      <c r="G125" s="18">
        <v>26.875</v>
      </c>
      <c r="H125" s="18">
        <v>80</v>
      </c>
      <c r="I125" s="17">
        <v>2184.7916666666665</v>
      </c>
      <c r="J125"/>
      <c r="K125"/>
    </row>
    <row r="126" spans="1:11" ht="26.25" x14ac:dyDescent="0.25">
      <c r="A126" s="16"/>
      <c r="C126" s="7"/>
      <c r="D126" s="7" t="s">
        <v>82</v>
      </c>
      <c r="E126" s="11" t="s">
        <v>1075</v>
      </c>
      <c r="F126" s="16" t="s">
        <v>1074</v>
      </c>
      <c r="G126" s="18">
        <v>1.625</v>
      </c>
      <c r="H126" s="18">
        <v>80</v>
      </c>
      <c r="I126" s="17">
        <v>130</v>
      </c>
      <c r="J126"/>
      <c r="K126"/>
    </row>
    <row r="127" spans="1:11" x14ac:dyDescent="0.25">
      <c r="A127" s="16"/>
      <c r="C127" s="7"/>
      <c r="D127" s="7" t="s">
        <v>219</v>
      </c>
      <c r="E127" s="7"/>
      <c r="G127" s="18">
        <v>1.625</v>
      </c>
      <c r="H127" s="18">
        <v>80</v>
      </c>
      <c r="I127" s="17">
        <v>130</v>
      </c>
      <c r="J127"/>
      <c r="K127"/>
    </row>
    <row r="128" spans="1:11" x14ac:dyDescent="0.25">
      <c r="A128" s="16"/>
      <c r="C128" s="7" t="s">
        <v>318</v>
      </c>
      <c r="D128" s="7"/>
      <c r="E128" s="7"/>
      <c r="G128" s="18">
        <v>28.5</v>
      </c>
      <c r="H128" s="18">
        <v>80</v>
      </c>
      <c r="I128" s="17">
        <v>2314.7916666666665</v>
      </c>
      <c r="J128"/>
      <c r="K128"/>
    </row>
    <row r="129" spans="1:11" ht="39" x14ac:dyDescent="0.25">
      <c r="A129" s="16"/>
      <c r="C129" s="7" t="s">
        <v>298</v>
      </c>
      <c r="D129" s="7" t="s">
        <v>493</v>
      </c>
      <c r="E129" s="11" t="s">
        <v>40</v>
      </c>
      <c r="F129" s="16" t="s">
        <v>1090</v>
      </c>
      <c r="G129" s="18">
        <v>0</v>
      </c>
      <c r="H129" s="18">
        <v>0</v>
      </c>
      <c r="I129" s="17">
        <v>0</v>
      </c>
      <c r="J129"/>
      <c r="K129"/>
    </row>
    <row r="130" spans="1:11" ht="26.25" x14ac:dyDescent="0.25">
      <c r="A130" s="16"/>
      <c r="C130" s="7"/>
      <c r="D130" s="7"/>
      <c r="E130" s="11" t="s">
        <v>1071</v>
      </c>
      <c r="F130" s="16" t="s">
        <v>1070</v>
      </c>
      <c r="G130" s="18">
        <v>1.1666666666666667</v>
      </c>
      <c r="H130" s="18">
        <v>75</v>
      </c>
      <c r="I130" s="17">
        <v>87.5</v>
      </c>
      <c r="J130"/>
      <c r="K130"/>
    </row>
    <row r="131" spans="1:11" ht="26.25" x14ac:dyDescent="0.25">
      <c r="A131" s="16"/>
      <c r="C131" s="7"/>
      <c r="D131" s="7"/>
      <c r="E131" s="11" t="s">
        <v>1073</v>
      </c>
      <c r="F131" s="16" t="s">
        <v>1072</v>
      </c>
      <c r="G131" s="18">
        <v>2.3333333333333335</v>
      </c>
      <c r="H131" s="18">
        <v>80</v>
      </c>
      <c r="I131" s="17">
        <v>186.66666666666669</v>
      </c>
      <c r="J131"/>
      <c r="K131"/>
    </row>
    <row r="132" spans="1:11" ht="26.25" x14ac:dyDescent="0.25">
      <c r="A132" s="16"/>
      <c r="C132" s="7"/>
      <c r="D132" s="7"/>
      <c r="E132" s="11" t="s">
        <v>1079</v>
      </c>
      <c r="F132" s="16" t="s">
        <v>1078</v>
      </c>
      <c r="G132" s="18">
        <v>0.875</v>
      </c>
      <c r="H132" s="18">
        <v>75</v>
      </c>
      <c r="I132" s="17">
        <v>65.625</v>
      </c>
      <c r="J132"/>
      <c r="K132"/>
    </row>
    <row r="133" spans="1:11" ht="26.25" x14ac:dyDescent="0.25">
      <c r="A133" s="16"/>
      <c r="C133" s="7"/>
      <c r="D133" s="7"/>
      <c r="E133" s="11" t="s">
        <v>1089</v>
      </c>
      <c r="F133" s="16" t="s">
        <v>1088</v>
      </c>
      <c r="G133" s="18">
        <v>2.5</v>
      </c>
      <c r="H133" s="18">
        <v>88</v>
      </c>
      <c r="I133" s="17">
        <v>220</v>
      </c>
      <c r="J133"/>
      <c r="K133"/>
    </row>
    <row r="134" spans="1:11" ht="39" x14ac:dyDescent="0.25">
      <c r="A134" s="16"/>
      <c r="C134" s="7"/>
      <c r="D134" s="7"/>
      <c r="E134" s="11" t="s">
        <v>1081</v>
      </c>
      <c r="F134" s="16" t="s">
        <v>1080</v>
      </c>
      <c r="G134" s="18">
        <v>2.3333333333333335</v>
      </c>
      <c r="H134" s="18">
        <v>80</v>
      </c>
      <c r="I134" s="17">
        <v>186.66666666666669</v>
      </c>
      <c r="J134"/>
      <c r="K134"/>
    </row>
    <row r="135" spans="1:11" ht="26.25" x14ac:dyDescent="0.25">
      <c r="A135" s="16"/>
      <c r="C135" s="7"/>
      <c r="D135" s="7"/>
      <c r="E135" s="11" t="s">
        <v>1083</v>
      </c>
      <c r="F135" s="16" t="s">
        <v>1082</v>
      </c>
      <c r="G135" s="18">
        <v>1.1666666666666667</v>
      </c>
      <c r="H135" s="18">
        <v>80</v>
      </c>
      <c r="I135" s="17">
        <v>93.333333333333343</v>
      </c>
      <c r="J135"/>
      <c r="K135"/>
    </row>
    <row r="136" spans="1:11" ht="26.25" x14ac:dyDescent="0.25">
      <c r="A136" s="16"/>
      <c r="C136" s="7"/>
      <c r="D136" s="7"/>
      <c r="E136" s="11" t="s">
        <v>1087</v>
      </c>
      <c r="F136" s="16" t="s">
        <v>1086</v>
      </c>
      <c r="G136" s="18">
        <v>3.5</v>
      </c>
      <c r="H136" s="18">
        <v>85</v>
      </c>
      <c r="I136" s="17">
        <v>297.5</v>
      </c>
      <c r="J136"/>
      <c r="K136"/>
    </row>
    <row r="137" spans="1:11" x14ac:dyDescent="0.25">
      <c r="A137" s="16"/>
      <c r="C137" s="7"/>
      <c r="D137" s="7"/>
      <c r="E137" s="11" t="s">
        <v>1085</v>
      </c>
      <c r="F137" s="16" t="s">
        <v>1084</v>
      </c>
      <c r="G137" s="18">
        <v>1.75</v>
      </c>
      <c r="H137" s="18">
        <v>75</v>
      </c>
      <c r="I137" s="17">
        <v>131.25</v>
      </c>
      <c r="J137"/>
      <c r="K137"/>
    </row>
    <row r="138" spans="1:11" x14ac:dyDescent="0.25">
      <c r="A138" s="16"/>
      <c r="C138" s="7"/>
      <c r="D138" s="7" t="s">
        <v>520</v>
      </c>
      <c r="E138" s="7"/>
      <c r="G138" s="18">
        <v>15.625</v>
      </c>
      <c r="H138" s="18">
        <v>79.75</v>
      </c>
      <c r="I138" s="17">
        <v>1268.541666666667</v>
      </c>
      <c r="J138"/>
      <c r="K138"/>
    </row>
    <row r="139" spans="1:11" ht="26.25" x14ac:dyDescent="0.25">
      <c r="A139" s="16"/>
      <c r="C139" s="7"/>
      <c r="D139" s="7" t="s">
        <v>82</v>
      </c>
      <c r="E139" s="11" t="s">
        <v>1075</v>
      </c>
      <c r="F139" s="16" t="s">
        <v>1074</v>
      </c>
      <c r="G139" s="18">
        <v>0.875</v>
      </c>
      <c r="H139" s="18">
        <v>80</v>
      </c>
      <c r="I139" s="17">
        <v>70</v>
      </c>
      <c r="J139"/>
      <c r="K139"/>
    </row>
    <row r="140" spans="1:11" x14ac:dyDescent="0.25">
      <c r="A140" s="16"/>
      <c r="C140" s="7"/>
      <c r="D140" s="7" t="s">
        <v>219</v>
      </c>
      <c r="E140" s="7"/>
      <c r="G140" s="18">
        <v>0.875</v>
      </c>
      <c r="H140" s="18">
        <v>80</v>
      </c>
      <c r="I140" s="17">
        <v>70</v>
      </c>
      <c r="J140"/>
      <c r="K140"/>
    </row>
    <row r="141" spans="1:11" x14ac:dyDescent="0.25">
      <c r="A141" s="16"/>
      <c r="C141" s="7" t="s">
        <v>319</v>
      </c>
      <c r="D141" s="7"/>
      <c r="E141" s="7"/>
      <c r="G141" s="18">
        <v>16.5</v>
      </c>
      <c r="H141" s="18">
        <v>79.777777777777771</v>
      </c>
      <c r="I141" s="17">
        <v>1338.541666666667</v>
      </c>
      <c r="J141"/>
      <c r="K141"/>
    </row>
    <row r="142" spans="1:11" x14ac:dyDescent="0.25">
      <c r="A142" s="16"/>
      <c r="B142" s="7" t="s">
        <v>224</v>
      </c>
      <c r="C142" s="7"/>
      <c r="D142" s="7"/>
      <c r="E142" s="7"/>
      <c r="G142" s="18">
        <v>45</v>
      </c>
      <c r="H142" s="18">
        <v>79.89473684210526</v>
      </c>
      <c r="I142" s="17">
        <v>3653.333333333333</v>
      </c>
      <c r="J142"/>
      <c r="K142"/>
    </row>
    <row r="143" spans="1:11" x14ac:dyDescent="0.25">
      <c r="A143" s="7" t="s">
        <v>1099</v>
      </c>
      <c r="B143" s="7"/>
      <c r="C143" s="7"/>
      <c r="D143" s="7"/>
      <c r="E143" s="7"/>
      <c r="G143" s="18">
        <v>45</v>
      </c>
      <c r="H143" s="18">
        <v>66</v>
      </c>
      <c r="I143" s="17">
        <v>4416.1533333333336</v>
      </c>
      <c r="J143"/>
      <c r="K143"/>
    </row>
    <row r="144" spans="1:11" x14ac:dyDescent="0.25">
      <c r="A144" s="10" t="s">
        <v>227</v>
      </c>
      <c r="B144" s="10"/>
      <c r="C144" s="10"/>
      <c r="D144" s="10"/>
      <c r="F144" s="10"/>
      <c r="G144" s="18">
        <v>157.5</v>
      </c>
      <c r="H144" s="18">
        <v>65.501811764705892</v>
      </c>
      <c r="I144" s="17">
        <v>14014.383833333331</v>
      </c>
      <c r="J144"/>
      <c r="K144"/>
    </row>
    <row r="145" spans="1:11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2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2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2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2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2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2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2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2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2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2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2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2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2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2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2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2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2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2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2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2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2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2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2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2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2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2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2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2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2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2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2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2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2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2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2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2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2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2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2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2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2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2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2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2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2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2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2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2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2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2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2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2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2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2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2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2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2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2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2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2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2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2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2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2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2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2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2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2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2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2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2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2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2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2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2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2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2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2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2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2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2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2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2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2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2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2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2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2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2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2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2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2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2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2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2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2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2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2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2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2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2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2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2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2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2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2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2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2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2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2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2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2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2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2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2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2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2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2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2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2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2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2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2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2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2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2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2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2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2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2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2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2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2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2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2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2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2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2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2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2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2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2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2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2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2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2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2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2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2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2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2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2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2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2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2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2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2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2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2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2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2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2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2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2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2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2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2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2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2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2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2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2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2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2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2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2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2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2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2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2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2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2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2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2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2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2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2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2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2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2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2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2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2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2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2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2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2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2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2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2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2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2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2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2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2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2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2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2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2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2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2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2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2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2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2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2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2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2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2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2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2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2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2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2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2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2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2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2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2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2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2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2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2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2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2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2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2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2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2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2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2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2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2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2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2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2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2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2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2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2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2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2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2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2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2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2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2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2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2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2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2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2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2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2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2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2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2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2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2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2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2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2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2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2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2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2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2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2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2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2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2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2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2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2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2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2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2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2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2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2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2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2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2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2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2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2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2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2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2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2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2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2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2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2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2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2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2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2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2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2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2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2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2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2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2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2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2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2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2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2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2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2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2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2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2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2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2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2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2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2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2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2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2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2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2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2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2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2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2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2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2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2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2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2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2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2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2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2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2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2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2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2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2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2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2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2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2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2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2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2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2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2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2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2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2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2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2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2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2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2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2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2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2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2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2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2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2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2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2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2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2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2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2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2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2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2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2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2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2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2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2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2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2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2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2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2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2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2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2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2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2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2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2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2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2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2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2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2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2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2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2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2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2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2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2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2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2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2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2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2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2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2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2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2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2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2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2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2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2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2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2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2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2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2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2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2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2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2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2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2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2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2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2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2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2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2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2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2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2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2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2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2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2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2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2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2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2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2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2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2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2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2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2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2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2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2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2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2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2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2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2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2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2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2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2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2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2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2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2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2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2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2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2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2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2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2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2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2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2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2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2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2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2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2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2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2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2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2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2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2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2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2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2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2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2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2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2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2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2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2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2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2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2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2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2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2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2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2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2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2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2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2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2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2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2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2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2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2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2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2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2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2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2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2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2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2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2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2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2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2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2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2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2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2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2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2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2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2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2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2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2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2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2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2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2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2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2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2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2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2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2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2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2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2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2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2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2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2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2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2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2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2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2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2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2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2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2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2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2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2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2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2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2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2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2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2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2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2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2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2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2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2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2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2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2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2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2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2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25">
      <c r="A1550"/>
      <c r="B1550"/>
      <c r="C1550"/>
      <c r="D1550"/>
      <c r="E1550"/>
      <c r="F1550"/>
      <c r="G1550"/>
      <c r="H1550"/>
      <c r="I1550"/>
      <c r="J1550"/>
      <c r="K1550"/>
    </row>
  </sheetData>
  <mergeCells count="1">
    <mergeCell ref="A1:I1"/>
  </mergeCells>
  <pageMargins left="0.7" right="0.7" top="0.75" bottom="0.75" header="0.3" footer="0.3"/>
  <pageSetup scale="24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1285-0EE2-40E6-BD09-F801633DA7AC}">
  <sheetPr>
    <tabColor rgb="FF92D050"/>
    <pageSetUpPr fitToPage="1"/>
  </sheetPr>
  <dimension ref="A1:O1304"/>
  <sheetViews>
    <sheetView view="pageBreakPreview" zoomScaleNormal="90" zoomScaleSheetLayoutView="100" workbookViewId="0">
      <selection activeCell="E13" sqref="E13"/>
    </sheetView>
  </sheetViews>
  <sheetFormatPr defaultRowHeight="15" x14ac:dyDescent="0.25"/>
  <cols>
    <col min="1" max="1" width="13.85546875" style="7" customWidth="1"/>
    <col min="2" max="2" width="17.42578125" style="6" customWidth="1"/>
    <col min="3" max="4" width="8.85546875" style="6" customWidth="1"/>
    <col min="5" max="5" width="26.140625" style="10" customWidth="1"/>
    <col min="6" max="6" width="8.85546875" style="7" customWidth="1"/>
    <col min="7" max="7" width="11.5703125" style="18" customWidth="1"/>
    <col min="8" max="8" width="17.140625" style="7" customWidth="1"/>
    <col min="9" max="10" width="8.85546875" style="7" customWidth="1"/>
    <col min="11" max="11" width="8.7109375" style="7"/>
    <col min="12" max="12" width="6.85546875" style="7" customWidth="1"/>
    <col min="13" max="13" width="5.85546875" style="7" customWidth="1"/>
    <col min="14" max="14" width="10.85546875" style="7" customWidth="1"/>
    <col min="15" max="15" width="16.85546875" style="7" customWidth="1"/>
  </cols>
  <sheetData>
    <row r="1" spans="1:15" ht="15.75" x14ac:dyDescent="0.25">
      <c r="A1" s="90" t="s">
        <v>1408</v>
      </c>
      <c r="B1" s="90"/>
      <c r="C1" s="90"/>
      <c r="D1" s="90"/>
      <c r="E1" s="90"/>
      <c r="F1" s="90"/>
      <c r="G1" s="90"/>
    </row>
    <row r="2" spans="1:15" ht="15.75" x14ac:dyDescent="0.25">
      <c r="A2" s="5"/>
      <c r="C2" s="7"/>
      <c r="E2" s="8"/>
    </row>
    <row r="3" spans="1:15" x14ac:dyDescent="0.25">
      <c r="A3" s="9" t="s">
        <v>1409</v>
      </c>
      <c r="B3" s="7"/>
      <c r="C3" s="10"/>
      <c r="E3" s="9" t="s">
        <v>1410</v>
      </c>
      <c r="G3" s="80"/>
      <c r="H3" s="6"/>
    </row>
    <row r="4" spans="1:15" x14ac:dyDescent="0.25">
      <c r="A4" s="7" t="s">
        <v>197</v>
      </c>
      <c r="B4" s="7"/>
      <c r="C4" s="17">
        <v>237</v>
      </c>
      <c r="D4" s="11" t="s">
        <v>198</v>
      </c>
      <c r="E4" s="7" t="s">
        <v>197</v>
      </c>
      <c r="G4" s="17">
        <v>376</v>
      </c>
      <c r="H4" s="6" t="s">
        <v>198</v>
      </c>
    </row>
    <row r="5" spans="1:15" x14ac:dyDescent="0.25">
      <c r="A5" s="7" t="s">
        <v>199</v>
      </c>
      <c r="B5" s="7"/>
      <c r="C5" s="17">
        <v>24599.93</v>
      </c>
      <c r="D5" s="11" t="s">
        <v>200</v>
      </c>
      <c r="E5" s="7" t="s">
        <v>199</v>
      </c>
      <c r="G5" s="17">
        <v>43002.09</v>
      </c>
      <c r="H5" s="6" t="s">
        <v>200</v>
      </c>
    </row>
    <row r="6" spans="1:15" x14ac:dyDescent="0.25">
      <c r="A6" s="7" t="s">
        <v>1411</v>
      </c>
      <c r="C6" s="82">
        <f>C5/C4</f>
        <v>103.79717299578058</v>
      </c>
      <c r="E6" s="7" t="s">
        <v>1411</v>
      </c>
      <c r="G6" s="18">
        <f>G5/G4</f>
        <v>114.36726063829786</v>
      </c>
    </row>
    <row r="7" spans="1:15" x14ac:dyDescent="0.25">
      <c r="B7" s="7"/>
      <c r="C7" s="17"/>
      <c r="D7" s="11"/>
      <c r="E7" s="7"/>
      <c r="H7" s="6"/>
    </row>
    <row r="8" spans="1:15" x14ac:dyDescent="0.25">
      <c r="A8" s="9" t="s">
        <v>1412</v>
      </c>
      <c r="C8" s="17"/>
      <c r="D8" s="16"/>
      <c r="E8" s="9" t="s">
        <v>307</v>
      </c>
      <c r="G8" s="7"/>
    </row>
    <row r="9" spans="1:15" x14ac:dyDescent="0.25">
      <c r="A9" s="7" t="s">
        <v>197</v>
      </c>
      <c r="B9" s="7"/>
      <c r="C9" s="17">
        <v>860</v>
      </c>
      <c r="D9" s="6" t="s">
        <v>198</v>
      </c>
      <c r="E9" s="7" t="s">
        <v>1409</v>
      </c>
      <c r="G9" s="7"/>
      <c r="H9" s="45">
        <f>C5-GETPIVOTDATA(" Total ers tkr",$A$15,"Program","Arbetsterapeut")</f>
        <v>3.3333333703922108E-4</v>
      </c>
    </row>
    <row r="10" spans="1:15" x14ac:dyDescent="0.25">
      <c r="A10" s="7" t="s">
        <v>199</v>
      </c>
      <c r="B10" s="7"/>
      <c r="C10" s="17">
        <v>94996</v>
      </c>
      <c r="D10" s="6" t="s">
        <v>200</v>
      </c>
      <c r="E10" s="7" t="s">
        <v>1410</v>
      </c>
      <c r="G10" s="7"/>
      <c r="H10" s="45">
        <f>G5-GETPIVOTDATA(" Total ers tkr",$A$15,"Program","Fysioterapeut")</f>
        <v>4.5000000682193786E-4</v>
      </c>
    </row>
    <row r="11" spans="1:15" x14ac:dyDescent="0.25">
      <c r="A11" s="7" t="s">
        <v>1411</v>
      </c>
      <c r="C11" s="82">
        <f>C10/C9</f>
        <v>110.46046511627907</v>
      </c>
      <c r="E11" s="7" t="s">
        <v>1412</v>
      </c>
      <c r="G11" s="7"/>
      <c r="H11" s="45">
        <f>C10-GETPIVOTDATA(" Total ers tkr",$A$15,"Program","Sjuksköterske")</f>
        <v>1.3750031939707696E-5</v>
      </c>
    </row>
    <row r="12" spans="1:15" x14ac:dyDescent="0.25">
      <c r="B12" s="7"/>
      <c r="C12" s="7"/>
      <c r="D12" s="7"/>
      <c r="K12" s="15"/>
    </row>
    <row r="13" spans="1:15" x14ac:dyDescent="0.25">
      <c r="A13" s="21" t="s">
        <v>1</v>
      </c>
      <c r="B13" s="7" t="s">
        <v>1100</v>
      </c>
      <c r="C13" s="7"/>
      <c r="D13" s="7"/>
      <c r="E13" s="8"/>
      <c r="F13" s="15"/>
      <c r="K13" s="15"/>
    </row>
    <row r="15" spans="1:15" x14ac:dyDescent="0.25">
      <c r="B15" s="7"/>
      <c r="C15" s="7"/>
      <c r="D15" s="7"/>
      <c r="E15" s="7"/>
      <c r="F15" s="21" t="s">
        <v>202</v>
      </c>
      <c r="H15" s="18"/>
      <c r="I15"/>
      <c r="J15"/>
      <c r="K15"/>
    </row>
    <row r="16" spans="1:15" ht="39" x14ac:dyDescent="0.25">
      <c r="A16" s="22" t="s">
        <v>2</v>
      </c>
      <c r="B16" s="21" t="s">
        <v>0</v>
      </c>
      <c r="C16" s="22" t="s">
        <v>313</v>
      </c>
      <c r="D16" s="23" t="s">
        <v>8</v>
      </c>
      <c r="E16" s="22" t="s">
        <v>7</v>
      </c>
      <c r="F16" s="6" t="s">
        <v>204</v>
      </c>
      <c r="G16" s="18" t="s">
        <v>205</v>
      </c>
      <c r="H16" s="7" t="s">
        <v>264</v>
      </c>
      <c r="I16"/>
      <c r="J16"/>
      <c r="K16"/>
      <c r="L16" s="6"/>
      <c r="M16" s="6"/>
      <c r="N16" s="6"/>
      <c r="O16" s="6"/>
    </row>
    <row r="17" spans="1:11" ht="26.25" x14ac:dyDescent="0.25">
      <c r="A17" s="7" t="s">
        <v>1101</v>
      </c>
      <c r="B17" s="6" t="s">
        <v>36</v>
      </c>
      <c r="C17" s="7" t="s">
        <v>51</v>
      </c>
      <c r="D17" s="11" t="s">
        <v>40</v>
      </c>
      <c r="E17" s="16" t="s">
        <v>42</v>
      </c>
      <c r="F17" s="13">
        <v>0</v>
      </c>
      <c r="G17" s="18">
        <v>0</v>
      </c>
      <c r="H17" s="17">
        <v>73</v>
      </c>
      <c r="I17"/>
      <c r="J17"/>
      <c r="K17"/>
    </row>
    <row r="18" spans="1:11" x14ac:dyDescent="0.25">
      <c r="C18" s="7"/>
      <c r="D18" s="11"/>
      <c r="E18" s="16" t="s">
        <v>56</v>
      </c>
      <c r="F18" s="13">
        <v>0</v>
      </c>
      <c r="G18" s="18">
        <v>0</v>
      </c>
      <c r="H18" s="17">
        <v>1016.063</v>
      </c>
      <c r="I18"/>
      <c r="J18"/>
      <c r="K18"/>
    </row>
    <row r="19" spans="1:11" ht="26.25" x14ac:dyDescent="0.25">
      <c r="C19" s="7"/>
      <c r="D19" s="11"/>
      <c r="E19" s="16" t="s">
        <v>49</v>
      </c>
      <c r="F19" s="13">
        <v>0</v>
      </c>
      <c r="G19" s="18">
        <v>0</v>
      </c>
      <c r="H19" s="17">
        <v>622</v>
      </c>
      <c r="I19"/>
      <c r="J19"/>
      <c r="K19"/>
    </row>
    <row r="20" spans="1:11" ht="26.25" x14ac:dyDescent="0.25">
      <c r="C20" s="7"/>
      <c r="D20" s="11"/>
      <c r="E20" s="16" t="s">
        <v>295</v>
      </c>
      <c r="F20" s="13">
        <v>0</v>
      </c>
      <c r="G20" s="18">
        <v>0</v>
      </c>
      <c r="H20" s="17">
        <v>1867</v>
      </c>
      <c r="I20"/>
      <c r="J20"/>
      <c r="K20"/>
    </row>
    <row r="21" spans="1:11" x14ac:dyDescent="0.25">
      <c r="C21" s="7"/>
      <c r="D21" s="11"/>
      <c r="E21" s="16" t="s">
        <v>1104</v>
      </c>
      <c r="F21" s="13">
        <v>0</v>
      </c>
      <c r="G21" s="18">
        <v>0</v>
      </c>
      <c r="H21" s="17">
        <v>36</v>
      </c>
      <c r="I21"/>
      <c r="J21"/>
      <c r="K21"/>
    </row>
    <row r="22" spans="1:11" x14ac:dyDescent="0.25">
      <c r="C22" s="7"/>
      <c r="D22" s="11"/>
      <c r="E22" s="16" t="s">
        <v>1103</v>
      </c>
      <c r="F22" s="13">
        <v>0</v>
      </c>
      <c r="G22" s="18">
        <v>0</v>
      </c>
      <c r="H22" s="17">
        <v>181</v>
      </c>
      <c r="I22"/>
      <c r="J22"/>
      <c r="K22"/>
    </row>
    <row r="23" spans="1:11" x14ac:dyDescent="0.25">
      <c r="C23" s="7" t="s">
        <v>213</v>
      </c>
      <c r="D23" s="7"/>
      <c r="E23" s="7"/>
      <c r="F23" s="13">
        <v>0</v>
      </c>
      <c r="G23" s="18">
        <v>0</v>
      </c>
      <c r="H23" s="17">
        <v>3795.0630000000001</v>
      </c>
      <c r="I23"/>
      <c r="J23"/>
      <c r="K23"/>
    </row>
    <row r="24" spans="1:11" x14ac:dyDescent="0.25">
      <c r="B24" s="7" t="s">
        <v>235</v>
      </c>
      <c r="C24" s="7"/>
      <c r="D24" s="7"/>
      <c r="E24" s="7"/>
      <c r="F24" s="13">
        <v>0</v>
      </c>
      <c r="G24" s="18">
        <v>0</v>
      </c>
      <c r="H24" s="17">
        <v>3795.0630000000001</v>
      </c>
      <c r="I24"/>
      <c r="J24"/>
      <c r="K24"/>
    </row>
    <row r="25" spans="1:11" x14ac:dyDescent="0.25">
      <c r="B25" s="6" t="s">
        <v>59</v>
      </c>
      <c r="C25" s="7" t="s">
        <v>51</v>
      </c>
      <c r="D25" s="11" t="s">
        <v>40</v>
      </c>
      <c r="E25" s="16" t="s">
        <v>172</v>
      </c>
      <c r="F25" s="13">
        <v>2</v>
      </c>
      <c r="G25" s="18">
        <v>75.745000000000005</v>
      </c>
      <c r="H25" s="17">
        <v>151.49</v>
      </c>
      <c r="I25"/>
      <c r="J25"/>
      <c r="K25"/>
    </row>
    <row r="26" spans="1:11" x14ac:dyDescent="0.25">
      <c r="C26" s="7"/>
      <c r="D26" s="11"/>
      <c r="E26" s="16" t="s">
        <v>1102</v>
      </c>
      <c r="F26" s="13">
        <v>8.25</v>
      </c>
      <c r="G26" s="18">
        <v>71.344999999999999</v>
      </c>
      <c r="H26" s="17">
        <v>588.59625000000005</v>
      </c>
      <c r="I26"/>
      <c r="J26"/>
      <c r="K26"/>
    </row>
    <row r="27" spans="1:11" x14ac:dyDescent="0.25">
      <c r="C27" s="7"/>
      <c r="D27" s="11"/>
      <c r="E27" s="16" t="s">
        <v>513</v>
      </c>
      <c r="F27" s="13">
        <v>0</v>
      </c>
      <c r="G27" s="18">
        <v>0</v>
      </c>
      <c r="H27" s="17">
        <v>3290</v>
      </c>
      <c r="I27"/>
      <c r="J27"/>
      <c r="K27"/>
    </row>
    <row r="28" spans="1:11" ht="26.25" x14ac:dyDescent="0.25">
      <c r="C28" s="7"/>
      <c r="D28" s="11" t="s">
        <v>1106</v>
      </c>
      <c r="E28" s="16" t="s">
        <v>1105</v>
      </c>
      <c r="F28" s="13">
        <v>23</v>
      </c>
      <c r="G28" s="18">
        <v>75.844999999999999</v>
      </c>
      <c r="H28" s="17">
        <v>1744.4349999999999</v>
      </c>
      <c r="I28"/>
      <c r="J28"/>
      <c r="K28"/>
    </row>
    <row r="29" spans="1:11" x14ac:dyDescent="0.25">
      <c r="C29" s="7"/>
      <c r="D29" s="11" t="s">
        <v>1112</v>
      </c>
      <c r="E29" s="16" t="s">
        <v>1111</v>
      </c>
      <c r="F29" s="13">
        <v>21</v>
      </c>
      <c r="G29" s="18">
        <v>75.344999999999999</v>
      </c>
      <c r="H29" s="17">
        <v>1582.2449999999999</v>
      </c>
      <c r="I29"/>
      <c r="J29"/>
      <c r="K29"/>
    </row>
    <row r="30" spans="1:11" x14ac:dyDescent="0.25">
      <c r="C30" s="7"/>
      <c r="D30" s="11" t="s">
        <v>1114</v>
      </c>
      <c r="E30" s="16" t="s">
        <v>1113</v>
      </c>
      <c r="F30" s="13">
        <v>10.5</v>
      </c>
      <c r="G30" s="18">
        <v>72.844999999999999</v>
      </c>
      <c r="H30" s="17">
        <v>764.87249999999995</v>
      </c>
      <c r="I30"/>
      <c r="J30"/>
      <c r="K30"/>
    </row>
    <row r="31" spans="1:11" x14ac:dyDescent="0.25">
      <c r="C31" s="7"/>
      <c r="D31" s="11" t="s">
        <v>1118</v>
      </c>
      <c r="E31" s="16" t="s">
        <v>1117</v>
      </c>
      <c r="F31" s="13">
        <v>12.666666666666668</v>
      </c>
      <c r="G31" s="18">
        <v>69.344999999999999</v>
      </c>
      <c r="H31" s="17">
        <v>878.37</v>
      </c>
      <c r="I31"/>
      <c r="J31"/>
      <c r="K31"/>
    </row>
    <row r="32" spans="1:11" ht="26.25" x14ac:dyDescent="0.25">
      <c r="C32" s="7"/>
      <c r="D32" s="11" t="s">
        <v>1120</v>
      </c>
      <c r="E32" s="16" t="s">
        <v>1119</v>
      </c>
      <c r="F32" s="13">
        <v>6.3333333333333339</v>
      </c>
      <c r="G32" s="18">
        <v>71.344999999999999</v>
      </c>
      <c r="H32" s="17">
        <v>451.85166666666669</v>
      </c>
      <c r="I32"/>
      <c r="J32"/>
      <c r="K32"/>
    </row>
    <row r="33" spans="3:11" x14ac:dyDescent="0.25">
      <c r="C33" s="7"/>
      <c r="D33" s="11" t="s">
        <v>1122</v>
      </c>
      <c r="E33" s="16" t="s">
        <v>1121</v>
      </c>
      <c r="F33" s="13">
        <v>9.5</v>
      </c>
      <c r="G33" s="18">
        <v>71.344999999999999</v>
      </c>
      <c r="H33" s="17">
        <v>677.77750000000003</v>
      </c>
      <c r="I33"/>
      <c r="J33"/>
      <c r="K33"/>
    </row>
    <row r="34" spans="3:11" ht="39" x14ac:dyDescent="0.25">
      <c r="C34" s="7"/>
      <c r="D34" s="11" t="s">
        <v>1124</v>
      </c>
      <c r="E34" s="16" t="s">
        <v>1123</v>
      </c>
      <c r="F34" s="13">
        <v>9.25</v>
      </c>
      <c r="G34" s="18">
        <v>72.344999999999999</v>
      </c>
      <c r="H34" s="17">
        <v>669.19125000000008</v>
      </c>
      <c r="I34"/>
      <c r="J34"/>
      <c r="K34"/>
    </row>
    <row r="35" spans="3:11" ht="26.25" x14ac:dyDescent="0.25">
      <c r="C35" s="7"/>
      <c r="D35" s="11" t="s">
        <v>1126</v>
      </c>
      <c r="E35" s="16" t="s">
        <v>1125</v>
      </c>
      <c r="F35" s="13">
        <v>18.5</v>
      </c>
      <c r="G35" s="18">
        <v>72.344999999999999</v>
      </c>
      <c r="H35" s="17">
        <v>1338.3825000000002</v>
      </c>
      <c r="I35"/>
      <c r="J35"/>
      <c r="K35"/>
    </row>
    <row r="36" spans="3:11" ht="26.25" x14ac:dyDescent="0.25">
      <c r="C36" s="7"/>
      <c r="D36" s="11" t="s">
        <v>1128</v>
      </c>
      <c r="E36" s="16" t="s">
        <v>1127</v>
      </c>
      <c r="F36" s="13">
        <v>9.25</v>
      </c>
      <c r="G36" s="18">
        <v>72.344999999999999</v>
      </c>
      <c r="H36" s="17">
        <v>669.19125000000008</v>
      </c>
      <c r="I36"/>
      <c r="J36"/>
      <c r="K36"/>
    </row>
    <row r="37" spans="3:11" x14ac:dyDescent="0.25">
      <c r="C37" s="7"/>
      <c r="D37" s="11" t="s">
        <v>1130</v>
      </c>
      <c r="E37" s="16" t="s">
        <v>1129</v>
      </c>
      <c r="F37" s="13">
        <v>8.75</v>
      </c>
      <c r="G37" s="18">
        <v>72.344999999999999</v>
      </c>
      <c r="H37" s="17">
        <v>633.01874999999995</v>
      </c>
      <c r="I37"/>
      <c r="J37"/>
      <c r="K37"/>
    </row>
    <row r="38" spans="3:11" ht="26.25" x14ac:dyDescent="0.25">
      <c r="C38" s="7"/>
      <c r="D38" s="11" t="s">
        <v>1132</v>
      </c>
      <c r="E38" s="16" t="s">
        <v>1131</v>
      </c>
      <c r="F38" s="13">
        <v>17.5</v>
      </c>
      <c r="G38" s="18">
        <v>74.344999999999999</v>
      </c>
      <c r="H38" s="17">
        <v>1301.0374999999999</v>
      </c>
      <c r="I38"/>
      <c r="J38"/>
      <c r="K38"/>
    </row>
    <row r="39" spans="3:11" x14ac:dyDescent="0.25">
      <c r="C39" s="7"/>
      <c r="D39" s="11" t="s">
        <v>1134</v>
      </c>
      <c r="E39" s="16" t="s">
        <v>1133</v>
      </c>
      <c r="F39" s="13">
        <v>8.75</v>
      </c>
      <c r="G39" s="18">
        <v>74.344999999999999</v>
      </c>
      <c r="H39" s="17">
        <v>650.51874999999995</v>
      </c>
      <c r="I39"/>
      <c r="J39"/>
      <c r="K39"/>
    </row>
    <row r="40" spans="3:11" x14ac:dyDescent="0.25">
      <c r="C40" s="7"/>
      <c r="D40" s="11" t="s">
        <v>1135</v>
      </c>
      <c r="E40" s="16" t="s">
        <v>581</v>
      </c>
      <c r="F40" s="13">
        <v>4.9499999999999993</v>
      </c>
      <c r="G40" s="18">
        <v>71.344999999999999</v>
      </c>
      <c r="H40" s="17">
        <v>353.15774999999996</v>
      </c>
      <c r="I40"/>
      <c r="J40"/>
      <c r="K40"/>
    </row>
    <row r="41" spans="3:11" ht="26.25" x14ac:dyDescent="0.25">
      <c r="C41" s="7"/>
      <c r="D41" s="11" t="s">
        <v>1137</v>
      </c>
      <c r="E41" s="16" t="s">
        <v>1136</v>
      </c>
      <c r="F41" s="13">
        <v>3.3</v>
      </c>
      <c r="G41" s="18">
        <v>71.344999999999999</v>
      </c>
      <c r="H41" s="17">
        <v>235.43849999999998</v>
      </c>
      <c r="I41"/>
      <c r="J41"/>
      <c r="K41"/>
    </row>
    <row r="42" spans="3:11" x14ac:dyDescent="0.25">
      <c r="C42" s="7"/>
      <c r="D42" s="11" t="s">
        <v>1139</v>
      </c>
      <c r="E42" s="16" t="s">
        <v>1138</v>
      </c>
      <c r="F42" s="13">
        <v>16.5</v>
      </c>
      <c r="G42" s="18">
        <v>75.594999999999999</v>
      </c>
      <c r="H42" s="17">
        <v>1247.3175000000001</v>
      </c>
      <c r="I42"/>
      <c r="J42"/>
      <c r="K42"/>
    </row>
    <row r="43" spans="3:11" x14ac:dyDescent="0.25">
      <c r="C43" s="7"/>
      <c r="D43" s="11" t="s">
        <v>1141</v>
      </c>
      <c r="E43" s="16" t="s">
        <v>1140</v>
      </c>
      <c r="F43" s="13">
        <v>9.5</v>
      </c>
      <c r="G43" s="18">
        <v>72.344999999999999</v>
      </c>
      <c r="H43" s="17">
        <v>687.27750000000003</v>
      </c>
      <c r="I43"/>
      <c r="J43"/>
      <c r="K43"/>
    </row>
    <row r="44" spans="3:11" x14ac:dyDescent="0.25">
      <c r="C44" s="7"/>
      <c r="D44" s="11" t="s">
        <v>221</v>
      </c>
      <c r="E44" s="16" t="s">
        <v>1142</v>
      </c>
      <c r="F44" s="13">
        <v>4</v>
      </c>
      <c r="G44" s="18">
        <v>105.06</v>
      </c>
      <c r="H44" s="17">
        <v>420.24</v>
      </c>
      <c r="I44"/>
      <c r="J44"/>
      <c r="K44"/>
    </row>
    <row r="45" spans="3:11" x14ac:dyDescent="0.25">
      <c r="C45" s="7" t="s">
        <v>213</v>
      </c>
      <c r="D45" s="7"/>
      <c r="E45" s="7"/>
      <c r="F45" s="13">
        <v>203.5</v>
      </c>
      <c r="G45" s="18">
        <v>71.703648648648638</v>
      </c>
      <c r="H45" s="17">
        <v>18334.409166666661</v>
      </c>
      <c r="I45"/>
      <c r="J45"/>
      <c r="K45"/>
    </row>
    <row r="46" spans="3:11" x14ac:dyDescent="0.25">
      <c r="C46" s="7" t="s">
        <v>87</v>
      </c>
      <c r="D46" s="11" t="s">
        <v>1108</v>
      </c>
      <c r="E46" s="16" t="s">
        <v>1107</v>
      </c>
      <c r="F46" s="13">
        <v>23</v>
      </c>
      <c r="G46" s="18">
        <v>73.745000000000005</v>
      </c>
      <c r="H46" s="17">
        <v>1696.1350000000002</v>
      </c>
      <c r="I46"/>
      <c r="J46"/>
      <c r="K46"/>
    </row>
    <row r="47" spans="3:11" x14ac:dyDescent="0.25">
      <c r="C47" s="7" t="s">
        <v>237</v>
      </c>
      <c r="D47" s="7"/>
      <c r="E47" s="7"/>
      <c r="F47" s="13">
        <v>23</v>
      </c>
      <c r="G47" s="18">
        <v>73.745000000000005</v>
      </c>
      <c r="H47" s="17">
        <v>1696.1350000000002</v>
      </c>
      <c r="I47"/>
      <c r="J47"/>
      <c r="K47"/>
    </row>
    <row r="48" spans="3:11" x14ac:dyDescent="0.25">
      <c r="C48" s="7" t="s">
        <v>82</v>
      </c>
      <c r="D48" s="11" t="s">
        <v>1115</v>
      </c>
      <c r="E48" s="16" t="s">
        <v>327</v>
      </c>
      <c r="F48" s="13">
        <v>10.5</v>
      </c>
      <c r="G48" s="18">
        <v>73.745000000000005</v>
      </c>
      <c r="H48" s="17">
        <v>774.32249999999999</v>
      </c>
      <c r="I48"/>
      <c r="J48"/>
      <c r="K48"/>
    </row>
    <row r="49" spans="1:11" x14ac:dyDescent="0.25">
      <c r="C49" s="7" t="s">
        <v>219</v>
      </c>
      <c r="D49" s="7"/>
      <c r="E49" s="7"/>
      <c r="F49" s="13">
        <v>10.5</v>
      </c>
      <c r="G49" s="18">
        <v>73.745000000000005</v>
      </c>
      <c r="H49" s="17">
        <v>774.32249999999999</v>
      </c>
      <c r="I49"/>
      <c r="J49"/>
      <c r="K49"/>
    </row>
    <row r="50" spans="1:11" x14ac:dyDescent="0.25">
      <c r="B50" s="7" t="s">
        <v>224</v>
      </c>
      <c r="C50" s="7"/>
      <c r="D50" s="7"/>
      <c r="E50" s="7"/>
      <c r="F50" s="13">
        <v>237</v>
      </c>
      <c r="G50" s="18">
        <v>71.902804878048755</v>
      </c>
      <c r="H50" s="17">
        <v>20804.866666666665</v>
      </c>
      <c r="I50"/>
      <c r="J50"/>
      <c r="K50"/>
    </row>
    <row r="51" spans="1:11" x14ac:dyDescent="0.25">
      <c r="A51" s="7" t="s">
        <v>1413</v>
      </c>
      <c r="B51" s="7"/>
      <c r="C51" s="7"/>
      <c r="D51" s="7"/>
      <c r="E51" s="7"/>
      <c r="F51" s="13">
        <v>237</v>
      </c>
      <c r="G51" s="18">
        <v>65.511444444444422</v>
      </c>
      <c r="H51" s="17">
        <v>24599.929666666663</v>
      </c>
      <c r="I51"/>
      <c r="J51"/>
      <c r="K51"/>
    </row>
    <row r="52" spans="1:11" ht="26.25" x14ac:dyDescent="0.25">
      <c r="A52" s="7" t="s">
        <v>1143</v>
      </c>
      <c r="B52" s="6" t="s">
        <v>36</v>
      </c>
      <c r="C52" s="7" t="s">
        <v>51</v>
      </c>
      <c r="D52" s="11" t="s">
        <v>40</v>
      </c>
      <c r="E52" s="16" t="s">
        <v>42</v>
      </c>
      <c r="F52" s="13">
        <v>0</v>
      </c>
      <c r="G52" s="18">
        <v>0</v>
      </c>
      <c r="H52" s="17">
        <v>128</v>
      </c>
      <c r="I52"/>
      <c r="J52"/>
      <c r="K52"/>
    </row>
    <row r="53" spans="1:11" x14ac:dyDescent="0.25">
      <c r="C53" s="7"/>
      <c r="D53" s="11"/>
      <c r="E53" s="16" t="s">
        <v>56</v>
      </c>
      <c r="F53" s="13">
        <v>0</v>
      </c>
      <c r="G53" s="18">
        <v>0</v>
      </c>
      <c r="H53" s="17">
        <v>1213.9970000000001</v>
      </c>
      <c r="I53"/>
      <c r="J53"/>
      <c r="K53"/>
    </row>
    <row r="54" spans="1:11" ht="26.25" x14ac:dyDescent="0.25">
      <c r="C54" s="7"/>
      <c r="D54" s="11"/>
      <c r="E54" s="16" t="s">
        <v>49</v>
      </c>
      <c r="F54" s="13">
        <v>0</v>
      </c>
      <c r="G54" s="18">
        <v>0</v>
      </c>
      <c r="H54" s="17">
        <v>578.29999999999995</v>
      </c>
      <c r="I54"/>
      <c r="J54"/>
      <c r="K54"/>
    </row>
    <row r="55" spans="1:11" ht="26.25" x14ac:dyDescent="0.25">
      <c r="C55" s="7"/>
      <c r="D55" s="11"/>
      <c r="E55" s="16" t="s">
        <v>295</v>
      </c>
      <c r="F55" s="13">
        <v>0</v>
      </c>
      <c r="G55" s="18">
        <v>0</v>
      </c>
      <c r="H55" s="17">
        <v>868.4</v>
      </c>
      <c r="I55"/>
      <c r="J55"/>
      <c r="K55"/>
    </row>
    <row r="56" spans="1:11" x14ac:dyDescent="0.25">
      <c r="C56" s="7"/>
      <c r="D56" s="11"/>
      <c r="E56" s="16" t="s">
        <v>1104</v>
      </c>
      <c r="F56" s="13">
        <v>0</v>
      </c>
      <c r="G56" s="18">
        <v>0</v>
      </c>
      <c r="H56" s="17">
        <v>37</v>
      </c>
      <c r="I56"/>
      <c r="J56"/>
      <c r="K56"/>
    </row>
    <row r="57" spans="1:11" x14ac:dyDescent="0.25">
      <c r="C57" s="7"/>
      <c r="D57" s="11"/>
      <c r="E57" s="16" t="s">
        <v>1103</v>
      </c>
      <c r="F57" s="13">
        <v>0</v>
      </c>
      <c r="G57" s="18">
        <v>0</v>
      </c>
      <c r="H57" s="17">
        <v>745.4</v>
      </c>
      <c r="I57"/>
      <c r="J57"/>
      <c r="K57"/>
    </row>
    <row r="58" spans="1:11" x14ac:dyDescent="0.25">
      <c r="C58" s="7" t="s">
        <v>213</v>
      </c>
      <c r="D58" s="7"/>
      <c r="E58" s="7"/>
      <c r="F58" s="13">
        <v>0</v>
      </c>
      <c r="G58" s="18">
        <v>0</v>
      </c>
      <c r="H58" s="17">
        <v>3571.0970000000002</v>
      </c>
      <c r="I58"/>
      <c r="J58"/>
    </row>
    <row r="59" spans="1:11" x14ac:dyDescent="0.25">
      <c r="B59" s="7" t="s">
        <v>235</v>
      </c>
      <c r="C59" s="7"/>
      <c r="D59" s="7"/>
      <c r="E59" s="7"/>
      <c r="F59" s="13">
        <v>0</v>
      </c>
      <c r="G59" s="18">
        <v>0</v>
      </c>
      <c r="H59" s="17">
        <v>3571.0970000000002</v>
      </c>
      <c r="I59"/>
      <c r="J59"/>
    </row>
    <row r="60" spans="1:11" ht="26.25" x14ac:dyDescent="0.25">
      <c r="B60" s="6" t="s">
        <v>59</v>
      </c>
      <c r="C60" s="7" t="s">
        <v>69</v>
      </c>
      <c r="D60" s="11" t="s">
        <v>1156</v>
      </c>
      <c r="E60" s="16" t="s">
        <v>1155</v>
      </c>
      <c r="F60" s="13">
        <v>18</v>
      </c>
      <c r="G60" s="18">
        <v>90.777799999999999</v>
      </c>
      <c r="H60" s="17">
        <v>1634.0003999999999</v>
      </c>
      <c r="I60"/>
      <c r="J60"/>
    </row>
    <row r="61" spans="1:11" ht="26.25" x14ac:dyDescent="0.25">
      <c r="C61" s="7"/>
      <c r="D61" s="11" t="s">
        <v>1159</v>
      </c>
      <c r="E61" s="16" t="s">
        <v>1158</v>
      </c>
      <c r="F61" s="13">
        <v>7.2</v>
      </c>
      <c r="G61" s="18">
        <v>90.777799999999999</v>
      </c>
      <c r="H61" s="17">
        <v>653.60015999999996</v>
      </c>
      <c r="I61"/>
      <c r="J61"/>
    </row>
    <row r="62" spans="1:11" x14ac:dyDescent="0.25">
      <c r="C62" s="7"/>
      <c r="D62" s="11" t="s">
        <v>1164</v>
      </c>
      <c r="E62" s="16" t="s">
        <v>1163</v>
      </c>
      <c r="F62" s="13">
        <v>6.7</v>
      </c>
      <c r="G62" s="18">
        <v>90.777799999999999</v>
      </c>
      <c r="H62" s="17">
        <v>608.21126000000004</v>
      </c>
      <c r="I62"/>
      <c r="J62"/>
    </row>
    <row r="63" spans="1:11" x14ac:dyDescent="0.25">
      <c r="C63" s="7" t="s">
        <v>208</v>
      </c>
      <c r="D63" s="7"/>
      <c r="E63" s="7"/>
      <c r="F63" s="13">
        <v>31.900000000000006</v>
      </c>
      <c r="G63" s="18">
        <v>90.777799999999999</v>
      </c>
      <c r="H63" s="17">
        <v>2895.8118199999999</v>
      </c>
      <c r="I63"/>
      <c r="J63"/>
    </row>
    <row r="64" spans="1:11" x14ac:dyDescent="0.25">
      <c r="C64" s="7" t="s">
        <v>71</v>
      </c>
      <c r="D64" s="11" t="s">
        <v>1161</v>
      </c>
      <c r="E64" s="16" t="s">
        <v>1160</v>
      </c>
      <c r="F64" s="13">
        <v>18</v>
      </c>
      <c r="G64" s="18">
        <v>90.777799999999999</v>
      </c>
      <c r="H64" s="17">
        <v>1634.0003999999999</v>
      </c>
      <c r="I64"/>
      <c r="J64"/>
    </row>
    <row r="65" spans="3:10" x14ac:dyDescent="0.25">
      <c r="C65" s="7" t="s">
        <v>209</v>
      </c>
      <c r="D65" s="7"/>
      <c r="E65" s="7"/>
      <c r="F65" s="13">
        <v>18</v>
      </c>
      <c r="G65" s="18">
        <v>90.777799999999999</v>
      </c>
      <c r="H65" s="17">
        <v>1634.0003999999999</v>
      </c>
      <c r="I65"/>
      <c r="J65"/>
    </row>
    <row r="66" spans="3:10" ht="26.25" x14ac:dyDescent="0.25">
      <c r="C66" s="7" t="s">
        <v>92</v>
      </c>
      <c r="D66" s="11" t="s">
        <v>1149</v>
      </c>
      <c r="E66" s="16" t="s">
        <v>1148</v>
      </c>
      <c r="F66" s="13">
        <v>14.25</v>
      </c>
      <c r="G66" s="18">
        <v>90.127799999999993</v>
      </c>
      <c r="H66" s="17">
        <v>1284.32115</v>
      </c>
      <c r="I66"/>
      <c r="J66"/>
    </row>
    <row r="67" spans="3:10" x14ac:dyDescent="0.25">
      <c r="C67" s="7" t="s">
        <v>212</v>
      </c>
      <c r="D67" s="7"/>
      <c r="E67" s="7"/>
      <c r="F67" s="13">
        <v>14.25</v>
      </c>
      <c r="G67" s="18">
        <v>90.127799999999993</v>
      </c>
      <c r="H67" s="17">
        <v>1284.32115</v>
      </c>
      <c r="I67"/>
      <c r="J67"/>
    </row>
    <row r="68" spans="3:10" x14ac:dyDescent="0.25">
      <c r="C68" s="7" t="s">
        <v>51</v>
      </c>
      <c r="D68" s="11" t="s">
        <v>40</v>
      </c>
      <c r="E68" s="16" t="s">
        <v>172</v>
      </c>
      <c r="F68" s="13">
        <v>2</v>
      </c>
      <c r="G68" s="18">
        <v>90.277799999999999</v>
      </c>
      <c r="H68" s="17">
        <v>180.5556</v>
      </c>
      <c r="I68"/>
      <c r="J68"/>
    </row>
    <row r="69" spans="3:10" x14ac:dyDescent="0.25">
      <c r="C69" s="7"/>
      <c r="D69" s="11"/>
      <c r="E69" s="16" t="s">
        <v>381</v>
      </c>
      <c r="F69" s="13">
        <v>5</v>
      </c>
      <c r="G69" s="18">
        <v>114.96</v>
      </c>
      <c r="H69" s="17">
        <v>574.79999999999995</v>
      </c>
      <c r="I69"/>
      <c r="J69"/>
    </row>
    <row r="70" spans="3:10" x14ac:dyDescent="0.25">
      <c r="C70" s="7"/>
      <c r="D70" s="11"/>
      <c r="E70" s="16" t="s">
        <v>513</v>
      </c>
      <c r="F70" s="13">
        <v>0</v>
      </c>
      <c r="G70" s="18">
        <v>0</v>
      </c>
      <c r="H70" s="17">
        <v>5090.25</v>
      </c>
      <c r="I70"/>
      <c r="J70"/>
    </row>
    <row r="71" spans="3:10" ht="39" x14ac:dyDescent="0.25">
      <c r="C71" s="7"/>
      <c r="D71" s="11" t="s">
        <v>1184</v>
      </c>
      <c r="E71" s="16" t="s">
        <v>1183</v>
      </c>
      <c r="F71" s="13">
        <v>7.2</v>
      </c>
      <c r="G71" s="18">
        <v>91.077799999999996</v>
      </c>
      <c r="H71" s="17">
        <v>655.76016000000004</v>
      </c>
      <c r="I71"/>
      <c r="J71"/>
    </row>
    <row r="72" spans="3:10" ht="26.25" x14ac:dyDescent="0.25">
      <c r="C72" s="7"/>
      <c r="D72" s="11" t="s">
        <v>1196</v>
      </c>
      <c r="E72" s="16" t="s">
        <v>1195</v>
      </c>
      <c r="F72" s="13">
        <v>21.6</v>
      </c>
      <c r="G72" s="18">
        <v>91.777799999999999</v>
      </c>
      <c r="H72" s="17">
        <v>1982.40048</v>
      </c>
      <c r="I72"/>
      <c r="J72"/>
    </row>
    <row r="73" spans="3:10" ht="26.25" x14ac:dyDescent="0.25">
      <c r="C73" s="7"/>
      <c r="D73" s="11" t="s">
        <v>1166</v>
      </c>
      <c r="E73" s="16" t="s">
        <v>1165</v>
      </c>
      <c r="F73" s="13">
        <v>33.5</v>
      </c>
      <c r="G73" s="18">
        <v>90.777799999999999</v>
      </c>
      <c r="H73" s="17">
        <v>3041.0563000000002</v>
      </c>
      <c r="I73"/>
      <c r="J73"/>
    </row>
    <row r="74" spans="3:10" ht="26.25" x14ac:dyDescent="0.25">
      <c r="C74" s="7"/>
      <c r="D74" s="11" t="s">
        <v>1186</v>
      </c>
      <c r="E74" s="16" t="s">
        <v>1185</v>
      </c>
      <c r="F74" s="13">
        <v>15.125</v>
      </c>
      <c r="G74" s="18">
        <v>91.677800000000005</v>
      </c>
      <c r="H74" s="17">
        <v>1386.6267250000001</v>
      </c>
      <c r="I74"/>
      <c r="J74"/>
    </row>
    <row r="75" spans="3:10" ht="26.25" x14ac:dyDescent="0.25">
      <c r="C75" s="7"/>
      <c r="D75" s="11" t="s">
        <v>1188</v>
      </c>
      <c r="E75" s="16" t="s">
        <v>1187</v>
      </c>
      <c r="F75" s="13">
        <v>30.25</v>
      </c>
      <c r="G75" s="18">
        <v>91.677800000000005</v>
      </c>
      <c r="H75" s="17">
        <v>2773.2534500000002</v>
      </c>
      <c r="I75"/>
      <c r="J75"/>
    </row>
    <row r="76" spans="3:10" ht="26.25" x14ac:dyDescent="0.25">
      <c r="C76" s="7"/>
      <c r="D76" s="11" t="s">
        <v>1174</v>
      </c>
      <c r="E76" s="16" t="s">
        <v>1173</v>
      </c>
      <c r="F76" s="13">
        <v>14.25</v>
      </c>
      <c r="G76" s="18">
        <v>90.777799999999999</v>
      </c>
      <c r="H76" s="17">
        <v>1293.58365</v>
      </c>
      <c r="I76"/>
      <c r="J76"/>
    </row>
    <row r="77" spans="3:10" ht="26.25" x14ac:dyDescent="0.25">
      <c r="C77" s="7"/>
      <c r="D77" s="11" t="s">
        <v>1190</v>
      </c>
      <c r="E77" s="16" t="s">
        <v>1189</v>
      </c>
      <c r="F77" s="13">
        <v>8.5500000000000007</v>
      </c>
      <c r="G77" s="18">
        <v>91.677800000000005</v>
      </c>
      <c r="H77" s="17">
        <v>783.84519000000012</v>
      </c>
      <c r="I77"/>
      <c r="J77"/>
    </row>
    <row r="78" spans="3:10" ht="26.25" x14ac:dyDescent="0.25">
      <c r="C78" s="7"/>
      <c r="D78" s="11" t="s">
        <v>1192</v>
      </c>
      <c r="E78" s="16" t="s">
        <v>1191</v>
      </c>
      <c r="F78" s="13">
        <v>19.95</v>
      </c>
      <c r="G78" s="18">
        <v>91.677800000000005</v>
      </c>
      <c r="H78" s="17">
        <v>1828.9721099999999</v>
      </c>
      <c r="I78"/>
      <c r="J78"/>
    </row>
    <row r="79" spans="3:10" ht="39" x14ac:dyDescent="0.25">
      <c r="C79" s="7"/>
      <c r="D79" s="11" t="s">
        <v>1152</v>
      </c>
      <c r="E79" s="16" t="s">
        <v>1151</v>
      </c>
      <c r="F79" s="13">
        <v>5.75</v>
      </c>
      <c r="G79" s="18">
        <v>90.127799999999993</v>
      </c>
      <c r="H79" s="17">
        <v>518.23484999999994</v>
      </c>
      <c r="I79"/>
      <c r="J79"/>
    </row>
    <row r="80" spans="3:10" ht="26.25" x14ac:dyDescent="0.25">
      <c r="C80" s="7"/>
      <c r="D80" s="11" t="s">
        <v>1194</v>
      </c>
      <c r="E80" s="16" t="s">
        <v>1193</v>
      </c>
      <c r="F80" s="13">
        <v>35.75</v>
      </c>
      <c r="G80" s="18">
        <v>91.677800000000005</v>
      </c>
      <c r="H80" s="17">
        <v>3277.48135</v>
      </c>
      <c r="I80"/>
      <c r="J80"/>
    </row>
    <row r="81" spans="1:10" x14ac:dyDescent="0.25">
      <c r="C81" s="7"/>
      <c r="D81" s="11" t="s">
        <v>1178</v>
      </c>
      <c r="E81" s="16" t="s">
        <v>1177</v>
      </c>
      <c r="F81" s="13">
        <v>5.5</v>
      </c>
      <c r="G81" s="18">
        <v>90.777799999999999</v>
      </c>
      <c r="H81" s="17">
        <v>499.27789999999999</v>
      </c>
      <c r="I81"/>
      <c r="J81"/>
    </row>
    <row r="82" spans="1:10" ht="26.25" x14ac:dyDescent="0.25">
      <c r="C82" s="7"/>
      <c r="D82" s="11" t="s">
        <v>1154</v>
      </c>
      <c r="E82" s="16" t="s">
        <v>1153</v>
      </c>
      <c r="F82" s="13">
        <v>17.25</v>
      </c>
      <c r="G82" s="18">
        <v>90.127799999999993</v>
      </c>
      <c r="H82" s="17">
        <v>1554.7045499999999</v>
      </c>
      <c r="I82"/>
      <c r="J82"/>
    </row>
    <row r="83" spans="1:10" ht="26.25" x14ac:dyDescent="0.25">
      <c r="C83" s="7"/>
      <c r="D83" s="11" t="s">
        <v>1180</v>
      </c>
      <c r="E83" s="16" t="s">
        <v>1179</v>
      </c>
      <c r="F83" s="13">
        <v>28.75</v>
      </c>
      <c r="G83" s="18">
        <v>90.777799999999999</v>
      </c>
      <c r="H83" s="17">
        <v>2609.86175</v>
      </c>
      <c r="I83"/>
      <c r="J83"/>
    </row>
    <row r="84" spans="1:10" ht="26.25" x14ac:dyDescent="0.25">
      <c r="C84" s="7"/>
      <c r="D84" s="11" t="s">
        <v>1182</v>
      </c>
      <c r="E84" s="16" t="s">
        <v>1181</v>
      </c>
      <c r="F84" s="13">
        <v>5.75</v>
      </c>
      <c r="G84" s="18">
        <v>90.777799999999999</v>
      </c>
      <c r="H84" s="17">
        <v>521.97235000000001</v>
      </c>
      <c r="I84"/>
      <c r="J84"/>
    </row>
    <row r="85" spans="1:10" x14ac:dyDescent="0.25">
      <c r="C85" s="7" t="s">
        <v>213</v>
      </c>
      <c r="D85" s="7"/>
      <c r="E85" s="7"/>
      <c r="F85" s="13">
        <v>256.17500000000001</v>
      </c>
      <c r="G85" s="18">
        <v>91.867206666666632</v>
      </c>
      <c r="H85" s="17">
        <v>28572.636415000001</v>
      </c>
      <c r="I85"/>
      <c r="J85"/>
    </row>
    <row r="86" spans="1:10" x14ac:dyDescent="0.25">
      <c r="C86" s="7" t="s">
        <v>87</v>
      </c>
      <c r="D86" s="11" t="s">
        <v>1171</v>
      </c>
      <c r="E86" s="16" t="s">
        <v>1170</v>
      </c>
      <c r="F86" s="13">
        <v>10.050000000000001</v>
      </c>
      <c r="G86" s="18">
        <v>90.777799999999999</v>
      </c>
      <c r="H86" s="17">
        <v>912.31689000000006</v>
      </c>
      <c r="I86"/>
      <c r="J86"/>
    </row>
    <row r="87" spans="1:10" x14ac:dyDescent="0.25">
      <c r="C87" s="7" t="s">
        <v>237</v>
      </c>
      <c r="D87" s="7"/>
      <c r="E87" s="7"/>
      <c r="F87" s="13">
        <v>10.050000000000001</v>
      </c>
      <c r="G87" s="18">
        <v>90.777799999999999</v>
      </c>
      <c r="H87" s="17">
        <v>912.31689000000006</v>
      </c>
      <c r="I87"/>
      <c r="J87"/>
    </row>
    <row r="88" spans="1:10" ht="26.25" x14ac:dyDescent="0.25">
      <c r="C88" s="7" t="s">
        <v>103</v>
      </c>
      <c r="D88" s="11" t="s">
        <v>1145</v>
      </c>
      <c r="E88" s="16" t="s">
        <v>1144</v>
      </c>
      <c r="F88" s="13">
        <v>15.125</v>
      </c>
      <c r="G88" s="18">
        <v>90.127799999999993</v>
      </c>
      <c r="H88" s="17">
        <v>1363.1829749999997</v>
      </c>
      <c r="I88"/>
      <c r="J88"/>
    </row>
    <row r="89" spans="1:10" x14ac:dyDescent="0.25">
      <c r="C89" s="7" t="s">
        <v>216</v>
      </c>
      <c r="D89" s="7"/>
      <c r="E89" s="7"/>
      <c r="F89" s="13">
        <v>15.125</v>
      </c>
      <c r="G89" s="18">
        <v>90.127799999999993</v>
      </c>
      <c r="H89" s="17">
        <v>1363.1829749999997</v>
      </c>
      <c r="I89"/>
      <c r="J89"/>
    </row>
    <row r="90" spans="1:10" x14ac:dyDescent="0.25">
      <c r="C90" s="7" t="s">
        <v>82</v>
      </c>
      <c r="D90" s="11" t="s">
        <v>1168</v>
      </c>
      <c r="E90" s="16" t="s">
        <v>1167</v>
      </c>
      <c r="F90" s="13">
        <v>16.75</v>
      </c>
      <c r="G90" s="18">
        <v>90.777799999999999</v>
      </c>
      <c r="H90" s="17">
        <v>1520.5281500000001</v>
      </c>
      <c r="I90"/>
      <c r="J90"/>
    </row>
    <row r="91" spans="1:10" ht="39" x14ac:dyDescent="0.25">
      <c r="C91" s="7"/>
      <c r="D91" s="11" t="s">
        <v>1176</v>
      </c>
      <c r="E91" s="16" t="s">
        <v>1175</v>
      </c>
      <c r="F91" s="13">
        <v>13.75</v>
      </c>
      <c r="G91" s="18">
        <v>90.777799999999999</v>
      </c>
      <c r="H91" s="17">
        <v>1248.1947499999999</v>
      </c>
      <c r="I91"/>
      <c r="J91"/>
    </row>
    <row r="92" spans="1:10" x14ac:dyDescent="0.25">
      <c r="C92" s="7" t="s">
        <v>219</v>
      </c>
      <c r="D92" s="7"/>
      <c r="E92" s="7"/>
      <c r="F92" s="13">
        <v>30.5</v>
      </c>
      <c r="G92" s="18">
        <v>90.777799999999999</v>
      </c>
      <c r="H92" s="17">
        <v>2768.7228999999998</v>
      </c>
      <c r="I92"/>
      <c r="J92"/>
    </row>
    <row r="93" spans="1:10" x14ac:dyDescent="0.25">
      <c r="B93" s="7" t="s">
        <v>224</v>
      </c>
      <c r="C93" s="7"/>
      <c r="D93" s="7"/>
      <c r="E93" s="7"/>
      <c r="F93" s="13">
        <v>375.99999999999994</v>
      </c>
      <c r="G93" s="18">
        <v>91.404512499999967</v>
      </c>
      <c r="H93" s="17">
        <v>39430.992549999995</v>
      </c>
      <c r="I93"/>
      <c r="J93"/>
    </row>
    <row r="94" spans="1:10" x14ac:dyDescent="0.25">
      <c r="A94" s="7" t="s">
        <v>1414</v>
      </c>
      <c r="B94" s="7"/>
      <c r="C94" s="7"/>
      <c r="D94" s="7"/>
      <c r="E94" s="7"/>
      <c r="F94" s="13">
        <v>375.99999999999994</v>
      </c>
      <c r="G94" s="18">
        <v>84.37339615384613</v>
      </c>
      <c r="H94" s="17">
        <v>43002.08954999999</v>
      </c>
      <c r="I94"/>
      <c r="J94"/>
    </row>
    <row r="95" spans="1:10" ht="26.25" x14ac:dyDescent="0.25">
      <c r="A95" s="7" t="s">
        <v>1226</v>
      </c>
      <c r="B95" s="6" t="s">
        <v>36</v>
      </c>
      <c r="C95" s="7" t="s">
        <v>51</v>
      </c>
      <c r="D95" s="11" t="s">
        <v>40</v>
      </c>
      <c r="E95" s="16" t="s">
        <v>42</v>
      </c>
      <c r="F95" s="13">
        <v>0</v>
      </c>
      <c r="G95" s="18">
        <v>0</v>
      </c>
      <c r="H95" s="17">
        <v>282.8</v>
      </c>
      <c r="I95"/>
      <c r="J95"/>
    </row>
    <row r="96" spans="1:10" x14ac:dyDescent="0.25">
      <c r="C96" s="7"/>
      <c r="D96" s="11"/>
      <c r="E96" s="16" t="s">
        <v>56</v>
      </c>
      <c r="F96" s="13">
        <v>0</v>
      </c>
      <c r="G96" s="18">
        <v>0</v>
      </c>
      <c r="H96" s="17">
        <v>1497.7830000000001</v>
      </c>
      <c r="I96"/>
      <c r="J96"/>
    </row>
    <row r="97" spans="2:10" ht="26.25" x14ac:dyDescent="0.25">
      <c r="C97" s="7"/>
      <c r="D97" s="11"/>
      <c r="E97" s="16" t="s">
        <v>49</v>
      </c>
      <c r="F97" s="13">
        <v>0</v>
      </c>
      <c r="G97" s="18">
        <v>0</v>
      </c>
      <c r="H97" s="17">
        <v>771</v>
      </c>
      <c r="I97"/>
      <c r="J97"/>
    </row>
    <row r="98" spans="2:10" ht="26.25" x14ac:dyDescent="0.25">
      <c r="C98" s="7"/>
      <c r="D98" s="11"/>
      <c r="E98" s="16" t="s">
        <v>295</v>
      </c>
      <c r="F98" s="13">
        <v>0</v>
      </c>
      <c r="G98" s="18">
        <v>0</v>
      </c>
      <c r="H98" s="17">
        <v>6035</v>
      </c>
      <c r="I98"/>
      <c r="J98"/>
    </row>
    <row r="99" spans="2:10" x14ac:dyDescent="0.25">
      <c r="C99" s="7"/>
      <c r="D99" s="11"/>
      <c r="E99" s="16" t="s">
        <v>1104</v>
      </c>
      <c r="F99" s="13">
        <v>0</v>
      </c>
      <c r="G99" s="18">
        <v>0</v>
      </c>
      <c r="H99" s="17">
        <v>83</v>
      </c>
      <c r="I99"/>
      <c r="J99"/>
    </row>
    <row r="100" spans="2:10" x14ac:dyDescent="0.25">
      <c r="C100" s="7"/>
      <c r="D100" s="11"/>
      <c r="E100" s="16" t="s">
        <v>1103</v>
      </c>
      <c r="F100" s="13">
        <v>0</v>
      </c>
      <c r="G100" s="18">
        <v>0</v>
      </c>
      <c r="H100" s="17">
        <v>1650</v>
      </c>
      <c r="I100"/>
      <c r="J100"/>
    </row>
    <row r="101" spans="2:10" x14ac:dyDescent="0.25">
      <c r="C101" s="7" t="s">
        <v>213</v>
      </c>
      <c r="D101" s="7"/>
      <c r="E101" s="7"/>
      <c r="F101" s="13">
        <v>0</v>
      </c>
      <c r="G101" s="18">
        <v>0</v>
      </c>
      <c r="H101" s="17">
        <v>10319.583000000001</v>
      </c>
      <c r="I101"/>
      <c r="J101"/>
    </row>
    <row r="102" spans="2:10" x14ac:dyDescent="0.25">
      <c r="B102" s="7" t="s">
        <v>235</v>
      </c>
      <c r="C102" s="7"/>
      <c r="D102" s="7"/>
      <c r="E102" s="7"/>
      <c r="F102" s="13">
        <v>0</v>
      </c>
      <c r="G102" s="18">
        <v>0</v>
      </c>
      <c r="H102" s="17">
        <v>10319.583000000001</v>
      </c>
      <c r="I102"/>
      <c r="J102"/>
    </row>
    <row r="103" spans="2:10" x14ac:dyDescent="0.25">
      <c r="B103" s="6" t="s">
        <v>59</v>
      </c>
      <c r="C103" s="7" t="s">
        <v>493</v>
      </c>
      <c r="D103" s="11" t="s">
        <v>1251</v>
      </c>
      <c r="E103" s="16" t="s">
        <v>1250</v>
      </c>
      <c r="F103" s="13">
        <v>20.174999999999997</v>
      </c>
      <c r="G103" s="18">
        <v>79.783455000000004</v>
      </c>
      <c r="H103" s="17">
        <v>1611.5680132499999</v>
      </c>
      <c r="I103"/>
      <c r="J103"/>
    </row>
    <row r="104" spans="2:10" x14ac:dyDescent="0.25">
      <c r="C104" s="7" t="s">
        <v>520</v>
      </c>
      <c r="D104" s="7"/>
      <c r="E104" s="7"/>
      <c r="F104" s="13">
        <v>20.174999999999997</v>
      </c>
      <c r="G104" s="18">
        <v>79.783455000000004</v>
      </c>
      <c r="H104" s="17">
        <v>1611.5680132499999</v>
      </c>
      <c r="I104"/>
      <c r="J104"/>
    </row>
    <row r="105" spans="2:10" x14ac:dyDescent="0.25">
      <c r="C105" s="7" t="s">
        <v>51</v>
      </c>
      <c r="D105" s="11" t="s">
        <v>40</v>
      </c>
      <c r="E105" s="16" t="s">
        <v>172</v>
      </c>
      <c r="F105" s="13">
        <v>3</v>
      </c>
      <c r="G105" s="18">
        <v>75.47157</v>
      </c>
      <c r="H105" s="17">
        <v>226.41471000000001</v>
      </c>
      <c r="I105"/>
      <c r="J105"/>
    </row>
    <row r="106" spans="2:10" x14ac:dyDescent="0.25">
      <c r="C106" s="7"/>
      <c r="D106" s="11"/>
      <c r="E106" s="16" t="s">
        <v>174</v>
      </c>
      <c r="F106" s="13">
        <v>0</v>
      </c>
      <c r="G106" s="18">
        <v>113.53</v>
      </c>
      <c r="H106" s="17">
        <v>0</v>
      </c>
      <c r="I106"/>
      <c r="J106"/>
    </row>
    <row r="107" spans="2:10" x14ac:dyDescent="0.25">
      <c r="C107" s="7"/>
      <c r="D107" s="11"/>
      <c r="E107" s="16" t="s">
        <v>1228</v>
      </c>
      <c r="F107" s="13">
        <v>31</v>
      </c>
      <c r="G107" s="18">
        <v>76.969239999999999</v>
      </c>
      <c r="H107" s="17">
        <v>2386.0464400000001</v>
      </c>
      <c r="I107"/>
      <c r="J107"/>
    </row>
    <row r="108" spans="2:10" x14ac:dyDescent="0.25">
      <c r="C108" s="7"/>
      <c r="D108" s="11"/>
      <c r="E108" s="16" t="s">
        <v>513</v>
      </c>
      <c r="F108" s="13">
        <v>0</v>
      </c>
      <c r="G108" s="18">
        <v>0</v>
      </c>
      <c r="H108" s="17">
        <v>18088</v>
      </c>
      <c r="I108"/>
      <c r="J108"/>
    </row>
    <row r="109" spans="2:10" ht="26.25" x14ac:dyDescent="0.25">
      <c r="C109" s="7"/>
      <c r="D109" s="11" t="s">
        <v>1231</v>
      </c>
      <c r="E109" s="16" t="s">
        <v>1230</v>
      </c>
      <c r="F109" s="13">
        <v>92.4</v>
      </c>
      <c r="G109" s="18">
        <v>76.969239999999999</v>
      </c>
      <c r="H109" s="17">
        <v>7111.9577760000002</v>
      </c>
      <c r="I109"/>
      <c r="J109"/>
    </row>
    <row r="110" spans="2:10" x14ac:dyDescent="0.25">
      <c r="C110" s="7"/>
      <c r="D110" s="11" t="s">
        <v>1232</v>
      </c>
      <c r="E110" s="16" t="s">
        <v>443</v>
      </c>
      <c r="F110" s="13">
        <v>31.1</v>
      </c>
      <c r="G110" s="18">
        <v>76.969239999999999</v>
      </c>
      <c r="H110" s="17">
        <v>2393.7433639999999</v>
      </c>
      <c r="I110"/>
      <c r="J110"/>
    </row>
    <row r="111" spans="2:10" ht="26.25" x14ac:dyDescent="0.25">
      <c r="C111" s="7"/>
      <c r="D111" s="11" t="s">
        <v>1234</v>
      </c>
      <c r="E111" s="16" t="s">
        <v>1233</v>
      </c>
      <c r="F111" s="13">
        <v>124.4</v>
      </c>
      <c r="G111" s="18">
        <v>76.969239999999999</v>
      </c>
      <c r="H111" s="17">
        <v>9574.9734559999997</v>
      </c>
      <c r="I111"/>
      <c r="J111"/>
    </row>
    <row r="112" spans="2:10" ht="26.25" x14ac:dyDescent="0.25">
      <c r="C112" s="7"/>
      <c r="D112" s="11" t="s">
        <v>1236</v>
      </c>
      <c r="E112" s="16" t="s">
        <v>1235</v>
      </c>
      <c r="F112" s="13">
        <v>148.5</v>
      </c>
      <c r="G112" s="18">
        <v>76.969239999999999</v>
      </c>
      <c r="H112" s="17">
        <v>11429.932140000001</v>
      </c>
      <c r="I112"/>
      <c r="J112"/>
    </row>
    <row r="113" spans="1:10" ht="26.25" x14ac:dyDescent="0.25">
      <c r="C113" s="7"/>
      <c r="D113" s="11" t="s">
        <v>1238</v>
      </c>
      <c r="E113" s="16" t="s">
        <v>1237</v>
      </c>
      <c r="F113" s="13">
        <v>53.800000000000004</v>
      </c>
      <c r="G113" s="18">
        <v>76.969239999999999</v>
      </c>
      <c r="H113" s="17">
        <v>4140.9451120000003</v>
      </c>
      <c r="I113"/>
      <c r="J113"/>
    </row>
    <row r="114" spans="1:10" ht="39" x14ac:dyDescent="0.25">
      <c r="C114" s="7"/>
      <c r="D114" s="11" t="s">
        <v>1240</v>
      </c>
      <c r="E114" s="16" t="s">
        <v>1239</v>
      </c>
      <c r="F114" s="13">
        <v>36.674999999999997</v>
      </c>
      <c r="G114" s="18">
        <v>76.969239999999999</v>
      </c>
      <c r="H114" s="17">
        <v>2822.8468769999999</v>
      </c>
      <c r="I114"/>
      <c r="J114"/>
    </row>
    <row r="115" spans="1:10" ht="39" x14ac:dyDescent="0.25">
      <c r="C115" s="7"/>
      <c r="D115" s="11"/>
      <c r="E115" s="16" t="s">
        <v>1241</v>
      </c>
      <c r="F115" s="13">
        <v>23.85</v>
      </c>
      <c r="G115" s="18">
        <v>76.969239999999999</v>
      </c>
      <c r="H115" s="17">
        <v>1835.7163740000001</v>
      </c>
      <c r="I115"/>
      <c r="J115"/>
    </row>
    <row r="116" spans="1:10" x14ac:dyDescent="0.25">
      <c r="C116" s="7"/>
      <c r="D116" s="11" t="s">
        <v>1243</v>
      </c>
      <c r="E116" s="16" t="s">
        <v>1242</v>
      </c>
      <c r="F116" s="13">
        <v>68.2</v>
      </c>
      <c r="G116" s="18">
        <v>76.969239999999999</v>
      </c>
      <c r="H116" s="17">
        <v>5249.3021680000002</v>
      </c>
      <c r="I116"/>
      <c r="J116"/>
    </row>
    <row r="117" spans="1:10" ht="26.25" x14ac:dyDescent="0.25">
      <c r="C117" s="7"/>
      <c r="D117" s="11" t="s">
        <v>1245</v>
      </c>
      <c r="E117" s="16" t="s">
        <v>1244</v>
      </c>
      <c r="F117" s="13">
        <v>24.8</v>
      </c>
      <c r="G117" s="18">
        <v>76.969239999999999</v>
      </c>
      <c r="H117" s="17">
        <v>1908.8371520000001</v>
      </c>
      <c r="I117"/>
      <c r="J117"/>
    </row>
    <row r="118" spans="1:10" ht="26.25" x14ac:dyDescent="0.25">
      <c r="C118" s="7"/>
      <c r="D118" s="11" t="s">
        <v>1247</v>
      </c>
      <c r="E118" s="16" t="s">
        <v>1246</v>
      </c>
      <c r="F118" s="13">
        <v>50.6</v>
      </c>
      <c r="G118" s="18">
        <v>76.969239999999999</v>
      </c>
      <c r="H118" s="17">
        <v>3894.643544</v>
      </c>
      <c r="I118"/>
      <c r="J118"/>
    </row>
    <row r="119" spans="1:10" ht="26.25" x14ac:dyDescent="0.25">
      <c r="C119" s="7"/>
      <c r="D119" s="11" t="s">
        <v>1257</v>
      </c>
      <c r="E119" s="16" t="s">
        <v>1256</v>
      </c>
      <c r="F119" s="13">
        <v>12.65</v>
      </c>
      <c r="G119" s="18">
        <v>85.969239999999999</v>
      </c>
      <c r="H119" s="17">
        <v>1087.510886</v>
      </c>
      <c r="I119"/>
      <c r="J119"/>
    </row>
    <row r="120" spans="1:10" x14ac:dyDescent="0.25">
      <c r="C120" s="7"/>
      <c r="D120" s="11" t="s">
        <v>1249</v>
      </c>
      <c r="E120" s="16" t="s">
        <v>1248</v>
      </c>
      <c r="F120" s="13">
        <v>63.25</v>
      </c>
      <c r="G120" s="18">
        <v>76.969239999999999</v>
      </c>
      <c r="H120" s="17">
        <v>4868.3044300000001</v>
      </c>
      <c r="I120"/>
      <c r="J120"/>
    </row>
    <row r="121" spans="1:10" x14ac:dyDescent="0.25">
      <c r="C121" s="7" t="s">
        <v>213</v>
      </c>
      <c r="D121" s="7"/>
      <c r="E121" s="7"/>
      <c r="F121" s="13">
        <v>764.22500000000002</v>
      </c>
      <c r="G121" s="18">
        <v>78.390501799999925</v>
      </c>
      <c r="H121" s="17">
        <v>77019.174428999992</v>
      </c>
      <c r="I121"/>
      <c r="J121"/>
    </row>
    <row r="122" spans="1:10" x14ac:dyDescent="0.25">
      <c r="C122" s="7" t="s">
        <v>87</v>
      </c>
      <c r="D122" s="11" t="s">
        <v>1254</v>
      </c>
      <c r="E122" s="16" t="s">
        <v>1107</v>
      </c>
      <c r="F122" s="13">
        <v>75.599999999999994</v>
      </c>
      <c r="G122" s="18">
        <v>79.969239999999999</v>
      </c>
      <c r="H122" s="17">
        <v>6045.6745439999995</v>
      </c>
      <c r="I122"/>
      <c r="J122"/>
    </row>
    <row r="123" spans="1:10" x14ac:dyDescent="0.25">
      <c r="C123" s="7" t="s">
        <v>237</v>
      </c>
      <c r="D123" s="7"/>
      <c r="E123" s="7"/>
      <c r="F123" s="13">
        <v>75.599999999999994</v>
      </c>
      <c r="G123" s="18">
        <v>79.969239999999999</v>
      </c>
      <c r="H123" s="17">
        <v>6045.6745439999995</v>
      </c>
      <c r="I123"/>
      <c r="J123"/>
    </row>
    <row r="124" spans="1:10" x14ac:dyDescent="0.25">
      <c r="B124" s="7" t="s">
        <v>224</v>
      </c>
      <c r="C124" s="7"/>
      <c r="D124" s="7"/>
      <c r="E124" s="7"/>
      <c r="F124" s="13">
        <v>859.99999999999989</v>
      </c>
      <c r="G124" s="18">
        <v>78.59544603448272</v>
      </c>
      <c r="H124" s="17">
        <v>84676.416986249955</v>
      </c>
      <c r="I124"/>
      <c r="J124"/>
    </row>
    <row r="125" spans="1:10" x14ac:dyDescent="0.25">
      <c r="A125" s="7" t="s">
        <v>1415</v>
      </c>
      <c r="B125" s="7"/>
      <c r="C125" s="7"/>
      <c r="D125" s="7"/>
      <c r="E125" s="7"/>
      <c r="F125" s="13">
        <v>859.99999999999989</v>
      </c>
      <c r="G125" s="18">
        <v>73.524772096774157</v>
      </c>
      <c r="H125" s="17">
        <v>94995.999986249968</v>
      </c>
      <c r="I125"/>
      <c r="J125"/>
    </row>
    <row r="126" spans="1:10" x14ac:dyDescent="0.25">
      <c r="A126" s="10" t="s">
        <v>227</v>
      </c>
      <c r="B126" s="10"/>
      <c r="C126" s="10"/>
      <c r="D126" s="10"/>
      <c r="F126" s="13">
        <v>1473.0000000000005</v>
      </c>
      <c r="G126" s="18">
        <v>74.804826855346022</v>
      </c>
      <c r="H126" s="17">
        <v>162598.01920291671</v>
      </c>
      <c r="I126"/>
      <c r="J126"/>
    </row>
    <row r="127" spans="1:10" x14ac:dyDescent="0.25">
      <c r="A127"/>
      <c r="B127"/>
      <c r="C127"/>
      <c r="D127"/>
      <c r="E127"/>
      <c r="F127"/>
      <c r="G127"/>
      <c r="H127"/>
      <c r="I127"/>
      <c r="J127"/>
    </row>
    <row r="128" spans="1:10" x14ac:dyDescent="0.25">
      <c r="A128"/>
      <c r="B128"/>
      <c r="C128"/>
      <c r="D128"/>
      <c r="E128"/>
      <c r="F128"/>
      <c r="G128"/>
      <c r="H128"/>
      <c r="I128"/>
      <c r="J128"/>
    </row>
    <row r="129" spans="1:10" x14ac:dyDescent="0.25">
      <c r="A129"/>
      <c r="B129"/>
      <c r="C129"/>
      <c r="D129"/>
      <c r="E129"/>
      <c r="F129"/>
      <c r="G129"/>
      <c r="H129"/>
      <c r="I129"/>
      <c r="J129"/>
    </row>
    <row r="130" spans="1:10" x14ac:dyDescent="0.25">
      <c r="A130"/>
      <c r="B130"/>
      <c r="C130"/>
      <c r="D130"/>
      <c r="E130"/>
      <c r="F130"/>
      <c r="G130"/>
      <c r="H130"/>
      <c r="I130"/>
      <c r="J130"/>
    </row>
    <row r="131" spans="1:10" x14ac:dyDescent="0.25">
      <c r="A131"/>
      <c r="B131"/>
      <c r="C131"/>
      <c r="D131"/>
      <c r="E131"/>
      <c r="F131"/>
      <c r="G131"/>
      <c r="H131"/>
      <c r="I131"/>
      <c r="J131"/>
    </row>
    <row r="132" spans="1:10" x14ac:dyDescent="0.25">
      <c r="A132"/>
      <c r="B132"/>
      <c r="C132"/>
      <c r="D132"/>
      <c r="E132"/>
      <c r="F132"/>
      <c r="G132"/>
      <c r="H132"/>
      <c r="I132"/>
      <c r="J132"/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 s="20"/>
      <c r="H140"/>
      <c r="I140"/>
      <c r="J140"/>
    </row>
    <row r="141" spans="1:10" x14ac:dyDescent="0.25">
      <c r="A141"/>
      <c r="B141"/>
      <c r="C141"/>
      <c r="D141"/>
      <c r="E141"/>
      <c r="F141"/>
      <c r="G141" s="20"/>
      <c r="H141"/>
      <c r="I141"/>
      <c r="J141"/>
    </row>
    <row r="142" spans="1:10" x14ac:dyDescent="0.25">
      <c r="A142"/>
      <c r="B142"/>
      <c r="C142"/>
      <c r="D142"/>
      <c r="E142"/>
      <c r="F142"/>
      <c r="G142" s="20"/>
      <c r="H142"/>
      <c r="I142"/>
      <c r="J142"/>
    </row>
    <row r="143" spans="1:10" x14ac:dyDescent="0.25">
      <c r="A143"/>
      <c r="B143"/>
      <c r="C143"/>
      <c r="D143"/>
      <c r="E143"/>
      <c r="F143"/>
      <c r="G143" s="20"/>
      <c r="H143"/>
      <c r="I143"/>
      <c r="J143"/>
    </row>
    <row r="144" spans="1:10" x14ac:dyDescent="0.25">
      <c r="A144"/>
      <c r="B144"/>
      <c r="C144"/>
      <c r="D144"/>
      <c r="E144"/>
      <c r="F144"/>
      <c r="G144" s="20"/>
      <c r="H144"/>
      <c r="I144"/>
      <c r="J144"/>
    </row>
    <row r="145" spans="1:10" x14ac:dyDescent="0.25">
      <c r="A145"/>
      <c r="B145"/>
      <c r="C145"/>
      <c r="D145"/>
      <c r="E145"/>
      <c r="F145"/>
      <c r="G145" s="20"/>
      <c r="H145"/>
      <c r="I145"/>
      <c r="J145"/>
    </row>
    <row r="146" spans="1:10" x14ac:dyDescent="0.25">
      <c r="A146"/>
      <c r="B146"/>
      <c r="C146"/>
      <c r="D146"/>
      <c r="E146"/>
      <c r="F146"/>
      <c r="G146" s="20"/>
      <c r="H146"/>
      <c r="I146"/>
      <c r="J146"/>
    </row>
    <row r="147" spans="1:10" x14ac:dyDescent="0.25">
      <c r="A147"/>
      <c r="B147"/>
      <c r="C147"/>
      <c r="D147"/>
      <c r="E147"/>
      <c r="F147"/>
      <c r="G147" s="20"/>
      <c r="H147"/>
      <c r="I147"/>
      <c r="J147"/>
    </row>
    <row r="148" spans="1:10" x14ac:dyDescent="0.25">
      <c r="A148"/>
      <c r="B148"/>
      <c r="C148"/>
      <c r="D148"/>
      <c r="E148"/>
      <c r="F148"/>
      <c r="G148" s="20"/>
      <c r="H148"/>
      <c r="I148"/>
      <c r="J148"/>
    </row>
    <row r="149" spans="1:10" x14ac:dyDescent="0.25">
      <c r="A149"/>
      <c r="B149"/>
      <c r="C149"/>
      <c r="D149"/>
      <c r="E149"/>
      <c r="F149"/>
      <c r="G149" s="20"/>
      <c r="H149"/>
      <c r="I149"/>
      <c r="J149"/>
    </row>
    <row r="150" spans="1:10" x14ac:dyDescent="0.25">
      <c r="A150"/>
      <c r="B150"/>
      <c r="C150"/>
      <c r="D150"/>
      <c r="E150"/>
      <c r="F150"/>
      <c r="G150" s="20"/>
      <c r="H150"/>
      <c r="I150"/>
      <c r="J150"/>
    </row>
    <row r="151" spans="1:10" x14ac:dyDescent="0.25">
      <c r="A151"/>
      <c r="B151"/>
      <c r="C151"/>
      <c r="D151"/>
      <c r="E151"/>
      <c r="F151"/>
      <c r="G151" s="20"/>
      <c r="H151"/>
      <c r="I151"/>
      <c r="J151"/>
    </row>
    <row r="152" spans="1:10" x14ac:dyDescent="0.25">
      <c r="A152"/>
      <c r="B152"/>
      <c r="C152"/>
      <c r="D152"/>
      <c r="E152"/>
      <c r="F152"/>
      <c r="G152" s="20"/>
      <c r="H152"/>
      <c r="I152"/>
      <c r="J152"/>
    </row>
    <row r="153" spans="1:10" x14ac:dyDescent="0.25">
      <c r="A153"/>
      <c r="B153"/>
      <c r="C153"/>
      <c r="D153"/>
      <c r="E153"/>
      <c r="F153"/>
      <c r="G153" s="20"/>
      <c r="H153"/>
      <c r="I153"/>
      <c r="J153"/>
    </row>
    <row r="154" spans="1:10" x14ac:dyDescent="0.25">
      <c r="A154"/>
      <c r="B154"/>
      <c r="C154"/>
      <c r="D154"/>
      <c r="E154"/>
      <c r="F154"/>
      <c r="G154" s="20"/>
      <c r="H154"/>
      <c r="I154"/>
      <c r="J154"/>
    </row>
    <row r="155" spans="1:10" x14ac:dyDescent="0.25">
      <c r="A155"/>
      <c r="B155"/>
      <c r="C155"/>
      <c r="D155"/>
      <c r="E155"/>
      <c r="F155"/>
      <c r="G155" s="20"/>
      <c r="H155"/>
      <c r="I155"/>
      <c r="J155"/>
    </row>
    <row r="156" spans="1:10" x14ac:dyDescent="0.25">
      <c r="A156"/>
      <c r="B156"/>
      <c r="C156"/>
      <c r="D156"/>
      <c r="E156"/>
      <c r="F156"/>
      <c r="G156" s="20"/>
      <c r="H156"/>
      <c r="I156"/>
      <c r="J156"/>
    </row>
    <row r="157" spans="1:10" x14ac:dyDescent="0.25">
      <c r="A157"/>
      <c r="B157"/>
      <c r="C157"/>
      <c r="D157"/>
      <c r="E157"/>
      <c r="F157"/>
      <c r="G157" s="20"/>
      <c r="H157"/>
      <c r="I157"/>
      <c r="J157"/>
    </row>
    <row r="158" spans="1:10" x14ac:dyDescent="0.25">
      <c r="A158"/>
      <c r="B158"/>
      <c r="C158"/>
      <c r="D158"/>
      <c r="E158"/>
      <c r="F158"/>
      <c r="G158" s="20"/>
      <c r="H158"/>
      <c r="I158"/>
      <c r="J158"/>
    </row>
    <row r="159" spans="1:10" x14ac:dyDescent="0.25">
      <c r="A159"/>
      <c r="B159"/>
      <c r="C159"/>
      <c r="D159"/>
      <c r="E159"/>
      <c r="F159"/>
      <c r="G159" s="20"/>
      <c r="H159"/>
      <c r="I159"/>
      <c r="J159"/>
    </row>
    <row r="160" spans="1:10" x14ac:dyDescent="0.25">
      <c r="A160"/>
      <c r="B160"/>
      <c r="C160"/>
      <c r="D160"/>
      <c r="E160"/>
      <c r="F160"/>
      <c r="G160" s="20"/>
      <c r="H160"/>
      <c r="I160"/>
      <c r="J160"/>
    </row>
    <row r="161" spans="1:10" x14ac:dyDescent="0.25">
      <c r="A161"/>
      <c r="B161"/>
      <c r="C161"/>
      <c r="D161"/>
      <c r="E161"/>
      <c r="F161"/>
      <c r="G161" s="20"/>
      <c r="H161"/>
      <c r="I161"/>
      <c r="J161"/>
    </row>
    <row r="162" spans="1:10" x14ac:dyDescent="0.25">
      <c r="A162"/>
      <c r="B162"/>
      <c r="C162"/>
      <c r="D162"/>
      <c r="E162"/>
      <c r="F162"/>
      <c r="G162" s="20"/>
      <c r="H162"/>
      <c r="I162"/>
      <c r="J162"/>
    </row>
    <row r="163" spans="1:10" x14ac:dyDescent="0.25">
      <c r="A163"/>
      <c r="B163"/>
      <c r="C163"/>
      <c r="D163"/>
      <c r="E163"/>
      <c r="F163"/>
      <c r="G163" s="20"/>
      <c r="H163"/>
      <c r="I163"/>
      <c r="J163"/>
    </row>
    <row r="164" spans="1:10" x14ac:dyDescent="0.25">
      <c r="A164"/>
      <c r="B164"/>
      <c r="C164"/>
      <c r="D164"/>
      <c r="E164"/>
      <c r="F164"/>
      <c r="G164" s="20"/>
      <c r="H164"/>
      <c r="I164"/>
      <c r="J164"/>
    </row>
    <row r="165" spans="1:10" x14ac:dyDescent="0.25">
      <c r="A165"/>
      <c r="B165"/>
      <c r="C165"/>
      <c r="D165"/>
      <c r="E165"/>
      <c r="F165"/>
      <c r="G165" s="20"/>
      <c r="H165"/>
      <c r="I165"/>
      <c r="J165"/>
    </row>
    <row r="166" spans="1:10" x14ac:dyDescent="0.25">
      <c r="A166"/>
      <c r="B166"/>
      <c r="C166"/>
      <c r="D166"/>
      <c r="E166"/>
      <c r="F166"/>
      <c r="G166" s="20"/>
      <c r="H166"/>
      <c r="I166"/>
      <c r="J166"/>
    </row>
    <row r="167" spans="1:10" x14ac:dyDescent="0.25">
      <c r="A167"/>
      <c r="B167"/>
      <c r="C167"/>
      <c r="D167"/>
      <c r="E167"/>
      <c r="F167"/>
      <c r="G167" s="20"/>
      <c r="H167"/>
      <c r="I167"/>
      <c r="J167"/>
    </row>
    <row r="168" spans="1:10" x14ac:dyDescent="0.25">
      <c r="A168"/>
      <c r="B168"/>
      <c r="C168"/>
      <c r="D168"/>
      <c r="E168"/>
      <c r="F168"/>
      <c r="G168" s="20"/>
      <c r="H168"/>
      <c r="I168"/>
      <c r="J168"/>
    </row>
    <row r="169" spans="1:10" x14ac:dyDescent="0.25">
      <c r="A169"/>
      <c r="B169"/>
      <c r="C169"/>
      <c r="D169"/>
      <c r="E169"/>
      <c r="F169"/>
      <c r="G169" s="20"/>
      <c r="H169"/>
      <c r="I169"/>
      <c r="J169"/>
    </row>
    <row r="170" spans="1:10" x14ac:dyDescent="0.25">
      <c r="A170"/>
      <c r="B170"/>
      <c r="C170"/>
      <c r="D170"/>
      <c r="E170"/>
      <c r="F170"/>
      <c r="G170" s="20"/>
      <c r="H170"/>
      <c r="I170"/>
      <c r="J170"/>
    </row>
    <row r="171" spans="1:10" x14ac:dyDescent="0.25">
      <c r="A171"/>
      <c r="B171"/>
      <c r="C171"/>
      <c r="D171"/>
      <c r="E171"/>
      <c r="F171"/>
      <c r="G171" s="20"/>
      <c r="H171"/>
      <c r="I171"/>
      <c r="J171"/>
    </row>
    <row r="172" spans="1:10" x14ac:dyDescent="0.25">
      <c r="A172"/>
      <c r="B172"/>
      <c r="C172"/>
      <c r="D172"/>
      <c r="E172"/>
      <c r="F172"/>
      <c r="G172" s="20"/>
      <c r="H172"/>
      <c r="I172"/>
      <c r="J172"/>
    </row>
    <row r="173" spans="1:10" x14ac:dyDescent="0.25">
      <c r="A173"/>
      <c r="B173"/>
      <c r="C173"/>
      <c r="D173"/>
      <c r="E173"/>
      <c r="F173"/>
      <c r="G173" s="20"/>
      <c r="H173"/>
      <c r="I173"/>
      <c r="J173"/>
    </row>
    <row r="174" spans="1:10" x14ac:dyDescent="0.25">
      <c r="A174"/>
      <c r="B174"/>
      <c r="C174"/>
      <c r="D174"/>
      <c r="E174"/>
      <c r="F174"/>
      <c r="G174" s="20"/>
      <c r="H174"/>
      <c r="I174"/>
      <c r="J174"/>
    </row>
    <row r="175" spans="1:10" x14ac:dyDescent="0.25">
      <c r="A175"/>
      <c r="B175"/>
      <c r="C175"/>
      <c r="D175"/>
      <c r="E175"/>
      <c r="F175"/>
      <c r="G175" s="20"/>
      <c r="H175"/>
      <c r="I175"/>
      <c r="J175"/>
    </row>
    <row r="176" spans="1:10" x14ac:dyDescent="0.25">
      <c r="A176"/>
      <c r="B176"/>
      <c r="C176"/>
      <c r="D176"/>
      <c r="E176"/>
      <c r="F176"/>
      <c r="G176" s="20"/>
      <c r="H176"/>
      <c r="I176"/>
      <c r="J176"/>
    </row>
    <row r="177" spans="1:10" x14ac:dyDescent="0.25">
      <c r="A177"/>
      <c r="B177"/>
      <c r="C177"/>
      <c r="D177"/>
      <c r="E177"/>
      <c r="F177"/>
      <c r="G177" s="20"/>
      <c r="H177"/>
      <c r="I177"/>
      <c r="J177"/>
    </row>
    <row r="178" spans="1:10" x14ac:dyDescent="0.25">
      <c r="A178"/>
      <c r="B178"/>
      <c r="C178"/>
      <c r="D178"/>
      <c r="E178"/>
      <c r="F178"/>
      <c r="G178" s="20"/>
      <c r="H178"/>
      <c r="I178"/>
      <c r="J178"/>
    </row>
    <row r="179" spans="1:10" x14ac:dyDescent="0.25">
      <c r="A179"/>
      <c r="B179"/>
      <c r="C179"/>
      <c r="D179"/>
      <c r="E179"/>
      <c r="F179"/>
      <c r="G179" s="20"/>
      <c r="H179"/>
      <c r="I179"/>
      <c r="J179"/>
    </row>
    <row r="180" spans="1:10" x14ac:dyDescent="0.25">
      <c r="A180"/>
      <c r="B180"/>
      <c r="C180"/>
      <c r="D180"/>
      <c r="E180"/>
      <c r="F180"/>
      <c r="G180" s="20"/>
      <c r="H180"/>
      <c r="I180"/>
      <c r="J180"/>
    </row>
    <row r="181" spans="1:10" x14ac:dyDescent="0.25">
      <c r="A181"/>
      <c r="B181"/>
      <c r="C181"/>
      <c r="D181"/>
      <c r="E181"/>
      <c r="F181"/>
      <c r="G181" s="20"/>
      <c r="H181"/>
      <c r="I181"/>
      <c r="J181"/>
    </row>
    <row r="182" spans="1:10" x14ac:dyDescent="0.25">
      <c r="A182"/>
      <c r="B182"/>
      <c r="C182"/>
      <c r="D182"/>
      <c r="E182"/>
      <c r="F182"/>
      <c r="G182" s="20"/>
      <c r="H182"/>
      <c r="I182"/>
      <c r="J182"/>
    </row>
    <row r="183" spans="1:10" x14ac:dyDescent="0.25">
      <c r="A183"/>
      <c r="B183"/>
      <c r="C183"/>
      <c r="D183"/>
      <c r="E183"/>
      <c r="F183"/>
      <c r="G183" s="20"/>
      <c r="H183"/>
      <c r="I183"/>
      <c r="J183"/>
    </row>
    <row r="184" spans="1:10" x14ac:dyDescent="0.25">
      <c r="A184"/>
      <c r="B184"/>
      <c r="C184"/>
      <c r="D184"/>
      <c r="E184"/>
      <c r="F184"/>
      <c r="G184" s="20"/>
      <c r="H184"/>
      <c r="I184"/>
      <c r="J184"/>
    </row>
    <row r="185" spans="1:10" x14ac:dyDescent="0.25">
      <c r="A185"/>
      <c r="B185"/>
      <c r="C185"/>
      <c r="D185"/>
      <c r="E185"/>
      <c r="F185"/>
      <c r="G185" s="20"/>
      <c r="H185"/>
      <c r="I185"/>
      <c r="J185"/>
    </row>
    <row r="186" spans="1:10" x14ac:dyDescent="0.25">
      <c r="A186"/>
      <c r="B186"/>
      <c r="C186"/>
      <c r="D186"/>
      <c r="E186"/>
      <c r="F186"/>
      <c r="G186" s="20"/>
      <c r="H186"/>
      <c r="I186"/>
      <c r="J186"/>
    </row>
    <row r="187" spans="1:10" x14ac:dyDescent="0.25">
      <c r="A187"/>
      <c r="B187"/>
      <c r="C187"/>
      <c r="D187"/>
      <c r="E187"/>
      <c r="F187"/>
      <c r="G187" s="20"/>
      <c r="H187"/>
      <c r="I187"/>
      <c r="J187"/>
    </row>
    <row r="188" spans="1:10" x14ac:dyDescent="0.25">
      <c r="A188"/>
      <c r="B188"/>
      <c r="C188"/>
      <c r="D188"/>
      <c r="E188"/>
      <c r="F188"/>
      <c r="G188" s="20"/>
      <c r="H188"/>
      <c r="I188"/>
      <c r="J188"/>
    </row>
    <row r="189" spans="1:10" x14ac:dyDescent="0.25">
      <c r="A189"/>
      <c r="B189"/>
      <c r="C189"/>
      <c r="D189"/>
      <c r="E189"/>
      <c r="F189"/>
      <c r="G189" s="20"/>
      <c r="H189"/>
      <c r="I189"/>
      <c r="J189"/>
    </row>
    <row r="190" spans="1:10" x14ac:dyDescent="0.25">
      <c r="A190"/>
      <c r="B190"/>
      <c r="C190"/>
      <c r="D190"/>
      <c r="E190"/>
      <c r="F190"/>
      <c r="G190" s="20"/>
      <c r="H190"/>
      <c r="I190"/>
      <c r="J190"/>
    </row>
    <row r="191" spans="1:10" x14ac:dyDescent="0.25">
      <c r="A191"/>
      <c r="B191"/>
      <c r="C191"/>
      <c r="D191"/>
      <c r="E191"/>
      <c r="F191"/>
      <c r="G191" s="20"/>
      <c r="H191"/>
      <c r="I191"/>
      <c r="J191"/>
    </row>
    <row r="192" spans="1:10" x14ac:dyDescent="0.25">
      <c r="A192"/>
      <c r="B192"/>
      <c r="C192"/>
      <c r="D192"/>
      <c r="E192"/>
      <c r="F192"/>
      <c r="G192" s="20"/>
      <c r="H192"/>
      <c r="I192"/>
      <c r="J192"/>
    </row>
    <row r="193" spans="1:10" x14ac:dyDescent="0.25">
      <c r="A193"/>
      <c r="B193"/>
      <c r="C193"/>
      <c r="D193"/>
      <c r="E193"/>
      <c r="F193"/>
      <c r="G193" s="20"/>
      <c r="H193"/>
      <c r="I193"/>
      <c r="J193"/>
    </row>
    <row r="194" spans="1:10" x14ac:dyDescent="0.25">
      <c r="A194"/>
      <c r="B194"/>
      <c r="C194"/>
      <c r="D194"/>
      <c r="E194"/>
      <c r="F194"/>
      <c r="G194" s="20"/>
      <c r="H194"/>
      <c r="I194"/>
      <c r="J194"/>
    </row>
    <row r="195" spans="1:10" x14ac:dyDescent="0.25">
      <c r="A195"/>
      <c r="B195"/>
      <c r="C195"/>
      <c r="D195"/>
      <c r="E195"/>
      <c r="F195"/>
      <c r="G195" s="20"/>
      <c r="H195"/>
      <c r="I195"/>
      <c r="J195"/>
    </row>
    <row r="196" spans="1:10" x14ac:dyDescent="0.25">
      <c r="A196"/>
      <c r="B196"/>
      <c r="C196"/>
      <c r="D196"/>
      <c r="E196"/>
      <c r="F196"/>
      <c r="G196" s="20"/>
      <c r="H196"/>
      <c r="I196"/>
      <c r="J196"/>
    </row>
    <row r="197" spans="1:10" x14ac:dyDescent="0.25">
      <c r="A197"/>
      <c r="B197"/>
      <c r="C197"/>
      <c r="D197"/>
      <c r="E197"/>
      <c r="F197"/>
      <c r="G197" s="20"/>
      <c r="H197"/>
      <c r="I197"/>
      <c r="J197"/>
    </row>
    <row r="198" spans="1:10" x14ac:dyDescent="0.25">
      <c r="A198"/>
      <c r="B198"/>
      <c r="C198"/>
      <c r="D198"/>
      <c r="E198"/>
      <c r="F198"/>
      <c r="G198" s="20"/>
      <c r="H198"/>
      <c r="I198"/>
      <c r="J198"/>
    </row>
    <row r="199" spans="1:10" x14ac:dyDescent="0.25">
      <c r="A199"/>
      <c r="B199"/>
      <c r="C199"/>
      <c r="D199"/>
      <c r="E199"/>
      <c r="F199"/>
      <c r="G199" s="20"/>
      <c r="H199"/>
      <c r="I199"/>
      <c r="J199"/>
    </row>
    <row r="200" spans="1:10" x14ac:dyDescent="0.25">
      <c r="A200"/>
      <c r="B200"/>
      <c r="C200"/>
      <c r="D200"/>
      <c r="E200"/>
      <c r="F200"/>
      <c r="G200" s="20"/>
      <c r="H200"/>
      <c r="I200"/>
      <c r="J200"/>
    </row>
    <row r="201" spans="1:10" x14ac:dyDescent="0.25">
      <c r="A201"/>
      <c r="B201"/>
      <c r="C201"/>
      <c r="D201"/>
      <c r="E201"/>
      <c r="F201"/>
      <c r="G201" s="20"/>
      <c r="H201"/>
      <c r="I201"/>
      <c r="J201"/>
    </row>
    <row r="202" spans="1:10" x14ac:dyDescent="0.25">
      <c r="A202"/>
      <c r="B202"/>
      <c r="C202"/>
      <c r="D202"/>
      <c r="E202"/>
      <c r="F202"/>
      <c r="G202" s="20"/>
      <c r="H202"/>
      <c r="I202"/>
      <c r="J202"/>
    </row>
    <row r="203" spans="1:10" x14ac:dyDescent="0.25">
      <c r="A203"/>
      <c r="B203"/>
      <c r="C203"/>
      <c r="D203"/>
      <c r="E203"/>
      <c r="F203"/>
      <c r="G203" s="20"/>
      <c r="H203"/>
      <c r="I203"/>
      <c r="J203"/>
    </row>
    <row r="204" spans="1:10" x14ac:dyDescent="0.25">
      <c r="A204"/>
      <c r="B204"/>
      <c r="C204"/>
      <c r="D204"/>
      <c r="E204"/>
      <c r="F204"/>
      <c r="G204" s="20"/>
      <c r="H204"/>
      <c r="I204"/>
      <c r="J204"/>
    </row>
    <row r="205" spans="1:10" x14ac:dyDescent="0.25">
      <c r="A205"/>
      <c r="B205"/>
      <c r="C205"/>
      <c r="D205"/>
      <c r="E205"/>
      <c r="F205"/>
      <c r="G205" s="20"/>
      <c r="H205"/>
      <c r="I205"/>
      <c r="J205"/>
    </row>
    <row r="206" spans="1:10" x14ac:dyDescent="0.25">
      <c r="A206"/>
      <c r="B206"/>
      <c r="C206"/>
      <c r="D206"/>
      <c r="E206"/>
      <c r="F206"/>
      <c r="G206" s="20"/>
      <c r="H206"/>
      <c r="I206"/>
      <c r="J206"/>
    </row>
    <row r="207" spans="1:10" x14ac:dyDescent="0.25">
      <c r="A207"/>
      <c r="B207"/>
      <c r="C207"/>
      <c r="D207"/>
      <c r="E207"/>
      <c r="F207"/>
      <c r="G207" s="20"/>
      <c r="H207"/>
      <c r="I207"/>
      <c r="J207"/>
    </row>
    <row r="208" spans="1:10" x14ac:dyDescent="0.25">
      <c r="A208"/>
      <c r="B208"/>
      <c r="C208"/>
      <c r="D208"/>
      <c r="E208"/>
      <c r="F208"/>
      <c r="G208" s="20"/>
      <c r="H208"/>
      <c r="I208"/>
      <c r="J208"/>
    </row>
    <row r="209" spans="1:10" x14ac:dyDescent="0.25">
      <c r="A209"/>
      <c r="B209"/>
      <c r="C209"/>
      <c r="D209"/>
      <c r="E209"/>
      <c r="F209"/>
      <c r="G209" s="20"/>
      <c r="H209"/>
      <c r="I209"/>
      <c r="J209"/>
    </row>
    <row r="210" spans="1:10" x14ac:dyDescent="0.25">
      <c r="A210"/>
      <c r="B210"/>
      <c r="C210"/>
      <c r="D210"/>
      <c r="E210"/>
      <c r="F210"/>
      <c r="G210" s="20"/>
      <c r="H210"/>
      <c r="I210"/>
      <c r="J210"/>
    </row>
    <row r="211" spans="1:10" x14ac:dyDescent="0.25">
      <c r="A211"/>
      <c r="B211"/>
      <c r="C211"/>
      <c r="D211"/>
      <c r="E211"/>
      <c r="F211"/>
      <c r="G211" s="20"/>
      <c r="H211"/>
      <c r="I211"/>
      <c r="J211"/>
    </row>
    <row r="212" spans="1:10" x14ac:dyDescent="0.25">
      <c r="A212"/>
      <c r="B212"/>
      <c r="C212"/>
      <c r="D212"/>
      <c r="E212"/>
      <c r="F212"/>
      <c r="G212" s="20"/>
      <c r="H212"/>
      <c r="I212"/>
      <c r="J212"/>
    </row>
    <row r="213" spans="1:10" x14ac:dyDescent="0.25">
      <c r="A213"/>
      <c r="B213"/>
      <c r="C213"/>
      <c r="D213"/>
      <c r="E213"/>
      <c r="F213"/>
      <c r="G213" s="20"/>
      <c r="H213"/>
      <c r="I213"/>
      <c r="J213"/>
    </row>
    <row r="214" spans="1:10" x14ac:dyDescent="0.25">
      <c r="A214"/>
      <c r="B214"/>
      <c r="C214"/>
      <c r="D214"/>
      <c r="E214"/>
      <c r="F214"/>
      <c r="G214" s="20"/>
      <c r="H214"/>
      <c r="I214"/>
      <c r="J214"/>
    </row>
    <row r="215" spans="1:10" x14ac:dyDescent="0.25">
      <c r="A215"/>
      <c r="B215"/>
      <c r="C215"/>
      <c r="D215"/>
      <c r="E215"/>
      <c r="F215"/>
      <c r="G215" s="20"/>
      <c r="H215"/>
      <c r="I215"/>
      <c r="J215"/>
    </row>
    <row r="216" spans="1:10" x14ac:dyDescent="0.25">
      <c r="A216"/>
      <c r="B216"/>
      <c r="C216"/>
      <c r="D216"/>
      <c r="E216"/>
      <c r="F216"/>
      <c r="G216" s="20"/>
      <c r="H216"/>
      <c r="I216"/>
      <c r="J216"/>
    </row>
    <row r="217" spans="1:10" x14ac:dyDescent="0.25">
      <c r="A217"/>
      <c r="B217"/>
      <c r="C217"/>
      <c r="D217"/>
      <c r="E217"/>
      <c r="F217"/>
      <c r="G217" s="20"/>
      <c r="H217"/>
      <c r="I217"/>
      <c r="J217"/>
    </row>
    <row r="218" spans="1:10" x14ac:dyDescent="0.25">
      <c r="A218"/>
      <c r="B218"/>
      <c r="C218"/>
      <c r="D218"/>
      <c r="E218"/>
      <c r="F218"/>
      <c r="G218" s="20"/>
      <c r="H218"/>
      <c r="I218"/>
      <c r="J218"/>
    </row>
    <row r="219" spans="1:10" x14ac:dyDescent="0.25">
      <c r="A219"/>
      <c r="B219"/>
      <c r="C219"/>
      <c r="D219"/>
      <c r="E219"/>
      <c r="F219"/>
      <c r="G219" s="20"/>
      <c r="H219"/>
      <c r="I219"/>
      <c r="J219"/>
    </row>
    <row r="220" spans="1:10" x14ac:dyDescent="0.25">
      <c r="A220"/>
      <c r="B220"/>
      <c r="C220"/>
      <c r="D220"/>
      <c r="E220"/>
      <c r="F220"/>
      <c r="G220" s="20"/>
      <c r="H220"/>
      <c r="I220"/>
      <c r="J220"/>
    </row>
    <row r="221" spans="1:10" x14ac:dyDescent="0.25">
      <c r="A221"/>
      <c r="B221"/>
      <c r="C221"/>
      <c r="D221"/>
      <c r="E221"/>
      <c r="F221"/>
      <c r="G221" s="20"/>
      <c r="H221"/>
      <c r="I221"/>
      <c r="J221"/>
    </row>
    <row r="222" spans="1:10" x14ac:dyDescent="0.25">
      <c r="A222"/>
      <c r="B222"/>
      <c r="C222"/>
      <c r="D222"/>
      <c r="E222"/>
      <c r="F222"/>
      <c r="G222" s="20"/>
      <c r="H222"/>
      <c r="I222"/>
      <c r="J222"/>
    </row>
    <row r="223" spans="1:10" x14ac:dyDescent="0.25">
      <c r="A223"/>
      <c r="B223"/>
      <c r="C223"/>
      <c r="D223"/>
      <c r="E223"/>
      <c r="F223"/>
      <c r="G223" s="20"/>
      <c r="H223"/>
      <c r="I223"/>
      <c r="J223"/>
    </row>
    <row r="224" spans="1:10" x14ac:dyDescent="0.25">
      <c r="A224"/>
      <c r="B224"/>
      <c r="C224"/>
      <c r="D224"/>
      <c r="E224"/>
      <c r="F224"/>
      <c r="G224" s="20"/>
      <c r="H224"/>
      <c r="I224"/>
      <c r="J224"/>
    </row>
    <row r="225" spans="1:10" x14ac:dyDescent="0.25">
      <c r="A225"/>
      <c r="B225"/>
      <c r="C225"/>
      <c r="D225"/>
      <c r="E225"/>
      <c r="F225"/>
      <c r="G225" s="20"/>
      <c r="H225"/>
      <c r="I225"/>
      <c r="J225"/>
    </row>
    <row r="226" spans="1:10" x14ac:dyDescent="0.25">
      <c r="A226"/>
      <c r="B226"/>
      <c r="C226"/>
      <c r="D226"/>
      <c r="E226"/>
      <c r="F226"/>
      <c r="G226" s="20"/>
      <c r="H226"/>
      <c r="I226"/>
      <c r="J226"/>
    </row>
    <row r="227" spans="1:10" x14ac:dyDescent="0.25">
      <c r="A227"/>
      <c r="B227"/>
      <c r="C227"/>
      <c r="D227"/>
      <c r="E227"/>
      <c r="F227"/>
      <c r="G227" s="20"/>
      <c r="H227"/>
      <c r="I227"/>
      <c r="J227"/>
    </row>
    <row r="228" spans="1:10" x14ac:dyDescent="0.25">
      <c r="A228"/>
      <c r="B228"/>
      <c r="C228"/>
      <c r="D228"/>
      <c r="E228"/>
      <c r="F228"/>
      <c r="G228" s="20"/>
      <c r="H228"/>
      <c r="I228"/>
      <c r="J228"/>
    </row>
    <row r="229" spans="1:10" x14ac:dyDescent="0.25">
      <c r="A229"/>
      <c r="B229"/>
      <c r="C229"/>
      <c r="D229"/>
      <c r="E229"/>
      <c r="F229"/>
      <c r="G229" s="20"/>
      <c r="H229"/>
      <c r="I229"/>
      <c r="J229"/>
    </row>
    <row r="230" spans="1:10" x14ac:dyDescent="0.25">
      <c r="A230"/>
      <c r="B230"/>
      <c r="C230"/>
      <c r="D230"/>
      <c r="E230"/>
      <c r="F230"/>
      <c r="G230" s="20"/>
      <c r="H230"/>
      <c r="I230"/>
      <c r="J230"/>
    </row>
    <row r="231" spans="1:10" x14ac:dyDescent="0.25">
      <c r="A231"/>
      <c r="B231"/>
      <c r="C231"/>
      <c r="D231"/>
      <c r="E231"/>
      <c r="F231"/>
      <c r="G231" s="20"/>
      <c r="H231"/>
      <c r="I231"/>
      <c r="J231"/>
    </row>
    <row r="232" spans="1:10" x14ac:dyDescent="0.25">
      <c r="A232"/>
      <c r="B232"/>
      <c r="C232"/>
      <c r="D232"/>
      <c r="E232"/>
      <c r="F232"/>
      <c r="G232" s="20"/>
      <c r="H232"/>
      <c r="I232"/>
      <c r="J232"/>
    </row>
    <row r="233" spans="1:10" x14ac:dyDescent="0.25">
      <c r="A233"/>
      <c r="B233"/>
      <c r="C233"/>
      <c r="D233"/>
      <c r="E233"/>
      <c r="F233"/>
      <c r="G233" s="20"/>
      <c r="H233"/>
      <c r="I233"/>
      <c r="J233"/>
    </row>
    <row r="234" spans="1:10" x14ac:dyDescent="0.25">
      <c r="A234"/>
      <c r="B234"/>
      <c r="C234"/>
      <c r="D234"/>
      <c r="E234"/>
      <c r="F234"/>
      <c r="G234" s="20"/>
      <c r="H234"/>
      <c r="I234"/>
      <c r="J234"/>
    </row>
    <row r="235" spans="1:10" x14ac:dyDescent="0.25">
      <c r="A235"/>
      <c r="B235"/>
      <c r="C235"/>
      <c r="D235"/>
      <c r="E235"/>
      <c r="F235"/>
      <c r="G235" s="20"/>
      <c r="H235"/>
      <c r="I235"/>
      <c r="J235"/>
    </row>
    <row r="236" spans="1:10" x14ac:dyDescent="0.25">
      <c r="A236"/>
      <c r="B236"/>
      <c r="C236"/>
      <c r="D236"/>
      <c r="E236"/>
      <c r="F236"/>
      <c r="G236" s="20"/>
      <c r="H236"/>
      <c r="I236"/>
      <c r="J236"/>
    </row>
    <row r="237" spans="1:10" x14ac:dyDescent="0.25">
      <c r="A237"/>
      <c r="B237"/>
      <c r="C237"/>
      <c r="D237"/>
      <c r="E237"/>
      <c r="F237"/>
      <c r="G237" s="20"/>
      <c r="H237"/>
      <c r="I237"/>
      <c r="J237"/>
    </row>
    <row r="238" spans="1:10" x14ac:dyDescent="0.25">
      <c r="A238"/>
      <c r="B238"/>
      <c r="C238"/>
      <c r="D238"/>
      <c r="E238"/>
      <c r="F238"/>
      <c r="G238" s="20"/>
      <c r="H238"/>
      <c r="I238"/>
      <c r="J238"/>
    </row>
    <row r="239" spans="1:10" x14ac:dyDescent="0.25">
      <c r="A239"/>
      <c r="B239"/>
      <c r="C239"/>
      <c r="D239"/>
      <c r="E239"/>
      <c r="F239"/>
      <c r="G239" s="20"/>
      <c r="H239"/>
      <c r="I239"/>
      <c r="J239"/>
    </row>
    <row r="240" spans="1:10" x14ac:dyDescent="0.25">
      <c r="A240"/>
      <c r="B240"/>
      <c r="C240"/>
      <c r="D240"/>
      <c r="E240"/>
      <c r="F240"/>
      <c r="G240" s="20"/>
      <c r="H240"/>
      <c r="I240"/>
      <c r="J240"/>
    </row>
    <row r="241" spans="1:10" x14ac:dyDescent="0.25">
      <c r="A241"/>
      <c r="B241"/>
      <c r="C241"/>
      <c r="D241"/>
      <c r="E241"/>
      <c r="F241"/>
      <c r="G241" s="20"/>
      <c r="H241"/>
      <c r="I241"/>
      <c r="J241"/>
    </row>
    <row r="242" spans="1:10" x14ac:dyDescent="0.25">
      <c r="A242"/>
      <c r="B242"/>
      <c r="C242"/>
      <c r="D242"/>
      <c r="E242"/>
      <c r="F242"/>
      <c r="G242" s="20"/>
      <c r="H242"/>
      <c r="I242"/>
      <c r="J242"/>
    </row>
    <row r="243" spans="1:10" x14ac:dyDescent="0.25">
      <c r="A243"/>
      <c r="B243"/>
      <c r="C243"/>
      <c r="D243"/>
      <c r="E243"/>
      <c r="F243"/>
      <c r="G243" s="20"/>
      <c r="H243"/>
      <c r="I243"/>
      <c r="J243"/>
    </row>
    <row r="244" spans="1:10" x14ac:dyDescent="0.25">
      <c r="A244"/>
      <c r="B244"/>
      <c r="C244"/>
      <c r="D244"/>
      <c r="E244"/>
      <c r="F244"/>
      <c r="G244" s="20"/>
      <c r="H244"/>
      <c r="I244"/>
      <c r="J244"/>
    </row>
    <row r="245" spans="1:10" x14ac:dyDescent="0.25">
      <c r="A245"/>
      <c r="B245"/>
      <c r="C245"/>
      <c r="D245"/>
      <c r="E245"/>
      <c r="F245"/>
      <c r="G245" s="20"/>
      <c r="H245"/>
      <c r="I245"/>
      <c r="J245"/>
    </row>
    <row r="246" spans="1:10" x14ac:dyDescent="0.25">
      <c r="A246"/>
      <c r="B246"/>
      <c r="C246"/>
      <c r="D246"/>
      <c r="E246"/>
      <c r="F246"/>
      <c r="G246" s="20"/>
      <c r="H246"/>
      <c r="I246"/>
      <c r="J246"/>
    </row>
    <row r="247" spans="1:10" x14ac:dyDescent="0.25">
      <c r="A247"/>
      <c r="B247"/>
      <c r="C247"/>
      <c r="D247"/>
      <c r="E247"/>
      <c r="F247"/>
      <c r="G247" s="20"/>
      <c r="H247"/>
      <c r="I247"/>
      <c r="J247"/>
    </row>
    <row r="248" spans="1:10" x14ac:dyDescent="0.25">
      <c r="A248"/>
      <c r="B248"/>
      <c r="C248"/>
      <c r="D248"/>
      <c r="E248"/>
      <c r="F248"/>
      <c r="G248" s="20"/>
      <c r="H248"/>
      <c r="I248"/>
      <c r="J248"/>
    </row>
    <row r="249" spans="1:10" x14ac:dyDescent="0.25">
      <c r="A249"/>
      <c r="B249"/>
      <c r="C249"/>
      <c r="D249"/>
      <c r="E249"/>
      <c r="F249"/>
      <c r="G249" s="20"/>
      <c r="H249"/>
      <c r="I249"/>
      <c r="J249"/>
    </row>
    <row r="250" spans="1:10" x14ac:dyDescent="0.25">
      <c r="A250"/>
      <c r="B250"/>
      <c r="C250"/>
      <c r="D250"/>
      <c r="E250"/>
      <c r="F250"/>
      <c r="G250" s="20"/>
      <c r="H250"/>
      <c r="I250"/>
      <c r="J250"/>
    </row>
    <row r="251" spans="1:10" x14ac:dyDescent="0.25">
      <c r="A251"/>
      <c r="B251"/>
      <c r="C251"/>
      <c r="D251"/>
      <c r="E251"/>
      <c r="F251"/>
      <c r="G251" s="20"/>
      <c r="H251"/>
      <c r="I251"/>
      <c r="J251"/>
    </row>
    <row r="252" spans="1:10" x14ac:dyDescent="0.25">
      <c r="A252"/>
      <c r="B252"/>
      <c r="C252"/>
      <c r="D252"/>
      <c r="E252"/>
      <c r="F252"/>
      <c r="G252" s="20"/>
      <c r="H252"/>
      <c r="I252"/>
      <c r="J252"/>
    </row>
    <row r="253" spans="1:10" x14ac:dyDescent="0.25">
      <c r="A253"/>
      <c r="B253"/>
      <c r="C253"/>
      <c r="D253"/>
      <c r="E253"/>
      <c r="F253"/>
      <c r="G253" s="20"/>
      <c r="H253"/>
      <c r="I253"/>
      <c r="J253"/>
    </row>
    <row r="254" spans="1:10" x14ac:dyDescent="0.25">
      <c r="A254"/>
      <c r="B254"/>
      <c r="C254"/>
      <c r="D254"/>
      <c r="E254"/>
      <c r="F254"/>
      <c r="G254" s="20"/>
      <c r="H254"/>
      <c r="I254"/>
      <c r="J254"/>
    </row>
    <row r="255" spans="1:10" x14ac:dyDescent="0.25">
      <c r="A255"/>
      <c r="B255"/>
      <c r="C255"/>
      <c r="D255"/>
      <c r="E255"/>
      <c r="F255"/>
      <c r="G255" s="20"/>
      <c r="H255"/>
      <c r="I255"/>
      <c r="J255"/>
    </row>
    <row r="256" spans="1:10" x14ac:dyDescent="0.25">
      <c r="A256"/>
      <c r="B256"/>
      <c r="C256"/>
      <c r="D256"/>
      <c r="E256"/>
      <c r="F256"/>
      <c r="G256" s="20"/>
      <c r="H256"/>
      <c r="I256"/>
      <c r="J256"/>
    </row>
    <row r="257" spans="1:10" x14ac:dyDescent="0.25">
      <c r="A257"/>
      <c r="B257"/>
      <c r="C257"/>
      <c r="D257"/>
      <c r="E257"/>
      <c r="F257"/>
      <c r="G257" s="20"/>
      <c r="H257"/>
      <c r="I257"/>
      <c r="J257"/>
    </row>
    <row r="258" spans="1:10" x14ac:dyDescent="0.25">
      <c r="A258"/>
      <c r="B258"/>
      <c r="C258"/>
      <c r="D258"/>
      <c r="E258"/>
      <c r="F258"/>
      <c r="G258" s="20"/>
      <c r="H258"/>
      <c r="I258"/>
      <c r="J258"/>
    </row>
    <row r="259" spans="1:10" x14ac:dyDescent="0.25">
      <c r="A259"/>
      <c r="B259"/>
      <c r="C259"/>
      <c r="D259"/>
      <c r="E259"/>
      <c r="F259"/>
      <c r="G259" s="20"/>
      <c r="H259"/>
      <c r="I259"/>
      <c r="J259"/>
    </row>
    <row r="260" spans="1:10" x14ac:dyDescent="0.25">
      <c r="A260"/>
      <c r="B260"/>
      <c r="C260"/>
      <c r="D260"/>
      <c r="E260"/>
      <c r="F260"/>
      <c r="G260" s="20"/>
      <c r="H260"/>
      <c r="I260"/>
      <c r="J260"/>
    </row>
    <row r="261" spans="1:10" x14ac:dyDescent="0.25">
      <c r="A261"/>
      <c r="B261"/>
      <c r="C261"/>
      <c r="D261"/>
      <c r="E261"/>
      <c r="F261"/>
      <c r="G261" s="20"/>
      <c r="H261"/>
      <c r="I261"/>
      <c r="J261"/>
    </row>
    <row r="262" spans="1:10" x14ac:dyDescent="0.25">
      <c r="A262"/>
      <c r="B262"/>
      <c r="C262"/>
      <c r="D262"/>
      <c r="E262"/>
      <c r="F262"/>
      <c r="G262" s="20"/>
      <c r="H262"/>
      <c r="I262"/>
      <c r="J262"/>
    </row>
    <row r="263" spans="1:10" x14ac:dyDescent="0.25">
      <c r="A263"/>
      <c r="B263"/>
      <c r="C263"/>
      <c r="D263"/>
      <c r="E263"/>
      <c r="F263"/>
      <c r="G263" s="20"/>
      <c r="H263"/>
      <c r="I263"/>
      <c r="J263"/>
    </row>
    <row r="264" spans="1:10" x14ac:dyDescent="0.25">
      <c r="A264"/>
      <c r="B264"/>
      <c r="C264"/>
      <c r="D264"/>
      <c r="E264"/>
      <c r="F264"/>
      <c r="G264" s="20"/>
      <c r="H264"/>
      <c r="I264"/>
      <c r="J264"/>
    </row>
    <row r="265" spans="1:10" x14ac:dyDescent="0.25">
      <c r="A265"/>
      <c r="B265"/>
      <c r="C265"/>
      <c r="D265"/>
      <c r="E265"/>
      <c r="F265"/>
      <c r="G265" s="20"/>
      <c r="H265"/>
      <c r="I265"/>
      <c r="J265"/>
    </row>
    <row r="266" spans="1:10" x14ac:dyDescent="0.25">
      <c r="A266"/>
      <c r="B266"/>
      <c r="C266"/>
      <c r="D266"/>
      <c r="E266"/>
      <c r="F266"/>
      <c r="G266" s="20"/>
      <c r="H266"/>
      <c r="I266"/>
      <c r="J266"/>
    </row>
    <row r="267" spans="1:10" x14ac:dyDescent="0.25">
      <c r="A267"/>
      <c r="B267"/>
      <c r="C267"/>
      <c r="D267"/>
      <c r="E267"/>
      <c r="F267"/>
      <c r="G267" s="20"/>
      <c r="H267"/>
      <c r="I267"/>
      <c r="J267"/>
    </row>
    <row r="268" spans="1:10" x14ac:dyDescent="0.25">
      <c r="A268"/>
      <c r="B268"/>
      <c r="C268"/>
      <c r="D268"/>
      <c r="E268"/>
      <c r="F268"/>
      <c r="G268" s="20"/>
      <c r="H268"/>
      <c r="I268"/>
      <c r="J268"/>
    </row>
    <row r="269" spans="1:10" x14ac:dyDescent="0.25">
      <c r="A269"/>
      <c r="B269"/>
      <c r="C269"/>
      <c r="D269"/>
      <c r="E269"/>
      <c r="F269"/>
      <c r="G269" s="20"/>
      <c r="H269"/>
      <c r="I269"/>
      <c r="J269"/>
    </row>
    <row r="270" spans="1:10" x14ac:dyDescent="0.25">
      <c r="A270"/>
      <c r="B270"/>
      <c r="C270"/>
      <c r="D270"/>
      <c r="E270"/>
      <c r="F270"/>
      <c r="G270" s="20"/>
      <c r="H270"/>
      <c r="I270"/>
      <c r="J270"/>
    </row>
    <row r="271" spans="1:10" x14ac:dyDescent="0.25">
      <c r="A271"/>
      <c r="B271"/>
      <c r="C271"/>
      <c r="D271"/>
      <c r="E271"/>
      <c r="F271"/>
      <c r="G271" s="20"/>
      <c r="H271"/>
      <c r="I271"/>
      <c r="J271"/>
    </row>
    <row r="272" spans="1:10" x14ac:dyDescent="0.25">
      <c r="A272"/>
      <c r="B272"/>
      <c r="C272"/>
      <c r="D272"/>
      <c r="E272"/>
      <c r="F272"/>
      <c r="G272" s="20"/>
      <c r="H272"/>
      <c r="I272"/>
      <c r="J272"/>
    </row>
    <row r="273" spans="1:10" x14ac:dyDescent="0.25">
      <c r="A273"/>
      <c r="B273"/>
      <c r="C273"/>
      <c r="D273"/>
      <c r="E273"/>
      <c r="F273"/>
      <c r="G273" s="20"/>
      <c r="H273"/>
      <c r="I273"/>
      <c r="J273"/>
    </row>
    <row r="274" spans="1:10" x14ac:dyDescent="0.25">
      <c r="A274"/>
      <c r="B274"/>
      <c r="C274"/>
      <c r="D274"/>
      <c r="E274"/>
      <c r="F274"/>
      <c r="G274" s="20"/>
      <c r="H274"/>
      <c r="I274"/>
      <c r="J274"/>
    </row>
    <row r="275" spans="1:10" x14ac:dyDescent="0.25">
      <c r="A275"/>
      <c r="B275"/>
      <c r="C275"/>
      <c r="D275"/>
      <c r="E275"/>
      <c r="F275"/>
      <c r="G275" s="20"/>
      <c r="H275"/>
      <c r="I275"/>
      <c r="J275"/>
    </row>
    <row r="276" spans="1:10" x14ac:dyDescent="0.25">
      <c r="A276"/>
      <c r="B276"/>
      <c r="C276"/>
      <c r="D276"/>
      <c r="E276"/>
      <c r="F276"/>
      <c r="G276" s="20"/>
      <c r="H276"/>
      <c r="I276"/>
      <c r="J276"/>
    </row>
    <row r="277" spans="1:10" x14ac:dyDescent="0.25">
      <c r="A277"/>
      <c r="B277"/>
      <c r="C277"/>
      <c r="D277"/>
      <c r="E277"/>
      <c r="F277"/>
      <c r="G277" s="20"/>
      <c r="H277"/>
      <c r="I277"/>
      <c r="J277"/>
    </row>
    <row r="278" spans="1:10" x14ac:dyDescent="0.25">
      <c r="A278"/>
      <c r="B278"/>
      <c r="C278"/>
      <c r="D278"/>
      <c r="E278"/>
      <c r="F278"/>
      <c r="G278" s="20"/>
      <c r="H278"/>
      <c r="I278"/>
      <c r="J278"/>
    </row>
    <row r="279" spans="1:10" x14ac:dyDescent="0.25">
      <c r="A279"/>
      <c r="B279"/>
      <c r="C279"/>
      <c r="D279"/>
      <c r="E279"/>
      <c r="F279"/>
      <c r="G279" s="20"/>
      <c r="H279"/>
      <c r="I279"/>
      <c r="J279"/>
    </row>
    <row r="280" spans="1:10" x14ac:dyDescent="0.25">
      <c r="A280"/>
      <c r="B280"/>
      <c r="C280"/>
      <c r="D280"/>
      <c r="E280"/>
      <c r="F280"/>
      <c r="G280" s="20"/>
      <c r="H280"/>
      <c r="I280"/>
      <c r="J280"/>
    </row>
    <row r="281" spans="1:10" x14ac:dyDescent="0.25">
      <c r="A281"/>
      <c r="B281"/>
      <c r="C281"/>
      <c r="D281"/>
      <c r="E281"/>
      <c r="F281"/>
      <c r="G281" s="20"/>
      <c r="H281"/>
      <c r="I281"/>
      <c r="J281"/>
    </row>
    <row r="282" spans="1:10" x14ac:dyDescent="0.25">
      <c r="A282"/>
      <c r="B282"/>
      <c r="C282"/>
      <c r="D282"/>
      <c r="E282"/>
      <c r="F282"/>
      <c r="G282" s="20"/>
      <c r="H282"/>
      <c r="I282"/>
      <c r="J282"/>
    </row>
    <row r="283" spans="1:10" x14ac:dyDescent="0.25">
      <c r="A283"/>
      <c r="B283"/>
      <c r="C283"/>
      <c r="D283"/>
      <c r="E283"/>
      <c r="F283"/>
      <c r="G283" s="20"/>
      <c r="H283"/>
      <c r="I283"/>
      <c r="J283"/>
    </row>
    <row r="284" spans="1:10" x14ac:dyDescent="0.25">
      <c r="A284"/>
      <c r="B284"/>
      <c r="C284"/>
      <c r="D284"/>
      <c r="E284"/>
      <c r="F284"/>
      <c r="G284" s="20"/>
      <c r="H284"/>
      <c r="I284"/>
      <c r="J284"/>
    </row>
    <row r="285" spans="1:10" x14ac:dyDescent="0.25">
      <c r="A285"/>
      <c r="B285"/>
      <c r="C285"/>
      <c r="D285"/>
      <c r="E285"/>
      <c r="F285"/>
      <c r="G285" s="20"/>
      <c r="H285"/>
      <c r="I285"/>
      <c r="J285"/>
    </row>
    <row r="286" spans="1:10" x14ac:dyDescent="0.25">
      <c r="A286"/>
      <c r="B286"/>
      <c r="C286"/>
      <c r="D286"/>
      <c r="E286"/>
      <c r="F286"/>
      <c r="G286" s="20"/>
      <c r="H286"/>
      <c r="I286"/>
      <c r="J286"/>
    </row>
    <row r="287" spans="1:10" x14ac:dyDescent="0.25">
      <c r="A287"/>
      <c r="B287"/>
      <c r="C287"/>
      <c r="D287"/>
      <c r="E287"/>
      <c r="F287"/>
      <c r="G287" s="20"/>
      <c r="H287"/>
      <c r="I287"/>
      <c r="J287"/>
    </row>
    <row r="288" spans="1:10" x14ac:dyDescent="0.25">
      <c r="A288"/>
      <c r="B288"/>
      <c r="C288"/>
      <c r="D288"/>
      <c r="E288"/>
      <c r="F288"/>
      <c r="G288" s="20"/>
      <c r="H288"/>
      <c r="I288"/>
      <c r="J288"/>
    </row>
    <row r="289" spans="1:10" x14ac:dyDescent="0.25">
      <c r="A289"/>
      <c r="B289"/>
      <c r="C289"/>
      <c r="D289"/>
      <c r="E289"/>
      <c r="F289"/>
      <c r="G289" s="20"/>
      <c r="H289"/>
      <c r="I289"/>
      <c r="J289"/>
    </row>
    <row r="290" spans="1:10" x14ac:dyDescent="0.25">
      <c r="A290"/>
      <c r="B290"/>
      <c r="C290"/>
      <c r="D290"/>
      <c r="E290"/>
      <c r="F290"/>
      <c r="G290" s="20"/>
      <c r="H290"/>
      <c r="I290"/>
      <c r="J290"/>
    </row>
    <row r="291" spans="1:10" x14ac:dyDescent="0.25">
      <c r="A291"/>
      <c r="B291"/>
      <c r="C291"/>
      <c r="D291"/>
      <c r="E291"/>
      <c r="F291"/>
      <c r="G291" s="20"/>
      <c r="H291"/>
      <c r="I291"/>
      <c r="J291"/>
    </row>
    <row r="292" spans="1:10" x14ac:dyDescent="0.25">
      <c r="A292"/>
      <c r="B292"/>
      <c r="C292"/>
      <c r="D292"/>
      <c r="E292"/>
      <c r="F292"/>
      <c r="G292" s="20"/>
      <c r="H292"/>
      <c r="I292"/>
      <c r="J292"/>
    </row>
    <row r="293" spans="1:10" x14ac:dyDescent="0.25">
      <c r="A293"/>
      <c r="B293"/>
      <c r="C293"/>
      <c r="D293"/>
      <c r="E293"/>
      <c r="F293"/>
      <c r="G293" s="20"/>
      <c r="H293"/>
      <c r="I293"/>
      <c r="J293"/>
    </row>
    <row r="294" spans="1:10" x14ac:dyDescent="0.25">
      <c r="A294"/>
      <c r="B294"/>
      <c r="C294"/>
      <c r="D294"/>
      <c r="E294"/>
      <c r="F294"/>
      <c r="G294" s="20"/>
      <c r="H294"/>
      <c r="I294"/>
      <c r="J294"/>
    </row>
    <row r="295" spans="1:10" x14ac:dyDescent="0.25">
      <c r="A295"/>
      <c r="B295"/>
      <c r="C295"/>
      <c r="D295"/>
      <c r="E295"/>
      <c r="F295"/>
      <c r="G295" s="20"/>
      <c r="H295"/>
      <c r="I295"/>
      <c r="J295"/>
    </row>
    <row r="296" spans="1:10" x14ac:dyDescent="0.25">
      <c r="A296"/>
      <c r="B296"/>
      <c r="C296"/>
      <c r="D296"/>
      <c r="E296"/>
      <c r="F296"/>
      <c r="G296" s="20"/>
      <c r="H296"/>
      <c r="I296"/>
      <c r="J296"/>
    </row>
    <row r="297" spans="1:10" x14ac:dyDescent="0.25">
      <c r="A297"/>
      <c r="B297"/>
      <c r="C297"/>
      <c r="D297"/>
      <c r="E297"/>
      <c r="F297"/>
      <c r="G297" s="20"/>
      <c r="H297"/>
      <c r="I297"/>
      <c r="J297"/>
    </row>
    <row r="298" spans="1:10" x14ac:dyDescent="0.25">
      <c r="A298"/>
      <c r="B298"/>
      <c r="C298"/>
      <c r="D298"/>
      <c r="E298"/>
      <c r="F298"/>
      <c r="G298" s="20"/>
      <c r="H298"/>
      <c r="I298"/>
      <c r="J298"/>
    </row>
    <row r="299" spans="1:10" x14ac:dyDescent="0.25">
      <c r="A299"/>
      <c r="B299"/>
      <c r="C299"/>
      <c r="D299"/>
      <c r="E299"/>
      <c r="F299"/>
      <c r="G299" s="20"/>
      <c r="H299"/>
      <c r="I299"/>
      <c r="J299"/>
    </row>
    <row r="300" spans="1:10" x14ac:dyDescent="0.25">
      <c r="A300"/>
      <c r="B300"/>
      <c r="C300"/>
      <c r="D300"/>
      <c r="E300"/>
      <c r="F300"/>
      <c r="G300" s="20"/>
      <c r="H300"/>
      <c r="I300"/>
      <c r="J300"/>
    </row>
    <row r="301" spans="1:10" x14ac:dyDescent="0.25">
      <c r="A301"/>
      <c r="B301"/>
      <c r="C301"/>
      <c r="D301"/>
      <c r="E301"/>
      <c r="F301"/>
      <c r="G301" s="20"/>
      <c r="H301"/>
      <c r="I301"/>
      <c r="J301"/>
    </row>
    <row r="302" spans="1:10" x14ac:dyDescent="0.25">
      <c r="A302"/>
      <c r="B302"/>
      <c r="C302"/>
      <c r="D302"/>
      <c r="E302"/>
      <c r="F302"/>
      <c r="G302" s="20"/>
      <c r="H302"/>
      <c r="I302"/>
      <c r="J302"/>
    </row>
    <row r="303" spans="1:10" x14ac:dyDescent="0.25">
      <c r="A303"/>
      <c r="B303"/>
      <c r="C303"/>
      <c r="D303"/>
      <c r="E303"/>
      <c r="F303"/>
      <c r="G303" s="20"/>
      <c r="H303"/>
      <c r="I303"/>
      <c r="J303"/>
    </row>
    <row r="304" spans="1:10" x14ac:dyDescent="0.25">
      <c r="A304"/>
      <c r="B304"/>
      <c r="C304"/>
      <c r="D304"/>
      <c r="E304"/>
      <c r="F304"/>
      <c r="G304" s="20"/>
      <c r="H304"/>
      <c r="I304"/>
      <c r="J304"/>
    </row>
    <row r="305" spans="1:10" x14ac:dyDescent="0.25">
      <c r="A305"/>
      <c r="B305"/>
      <c r="C305"/>
      <c r="D305"/>
      <c r="E305"/>
      <c r="F305"/>
      <c r="G305" s="20"/>
      <c r="H305"/>
      <c r="I305"/>
      <c r="J305"/>
    </row>
    <row r="306" spans="1:10" x14ac:dyDescent="0.25">
      <c r="A306"/>
      <c r="B306"/>
      <c r="C306"/>
      <c r="D306"/>
      <c r="E306"/>
      <c r="F306"/>
      <c r="G306" s="20"/>
      <c r="H306"/>
      <c r="I306"/>
      <c r="J306"/>
    </row>
    <row r="307" spans="1:10" x14ac:dyDescent="0.25">
      <c r="A307"/>
      <c r="B307"/>
      <c r="C307"/>
      <c r="D307"/>
      <c r="E307"/>
      <c r="F307"/>
      <c r="G307" s="20"/>
      <c r="H307"/>
      <c r="I307"/>
      <c r="J307"/>
    </row>
    <row r="308" spans="1:10" x14ac:dyDescent="0.25">
      <c r="A308"/>
      <c r="B308"/>
      <c r="C308"/>
      <c r="D308"/>
      <c r="E308"/>
      <c r="F308"/>
      <c r="G308" s="20"/>
      <c r="H308"/>
      <c r="I308"/>
      <c r="J308"/>
    </row>
    <row r="309" spans="1:10" x14ac:dyDescent="0.25">
      <c r="A309"/>
      <c r="B309"/>
      <c r="C309"/>
      <c r="D309"/>
      <c r="E309"/>
      <c r="F309"/>
      <c r="G309" s="20"/>
      <c r="H309"/>
      <c r="I309"/>
      <c r="J309"/>
    </row>
    <row r="310" spans="1:10" x14ac:dyDescent="0.25">
      <c r="A310"/>
      <c r="B310"/>
      <c r="C310"/>
      <c r="D310"/>
      <c r="E310"/>
      <c r="F310"/>
      <c r="G310" s="20"/>
      <c r="H310"/>
      <c r="I310"/>
      <c r="J310"/>
    </row>
    <row r="311" spans="1:10" x14ac:dyDescent="0.25">
      <c r="A311"/>
      <c r="B311"/>
      <c r="C311"/>
      <c r="D311"/>
      <c r="E311"/>
      <c r="F311"/>
      <c r="G311" s="20"/>
      <c r="H311"/>
      <c r="I311"/>
      <c r="J311"/>
    </row>
    <row r="312" spans="1:10" x14ac:dyDescent="0.25">
      <c r="A312"/>
      <c r="B312"/>
      <c r="C312"/>
      <c r="D312"/>
      <c r="E312"/>
      <c r="F312"/>
      <c r="G312" s="20"/>
      <c r="H312"/>
      <c r="I312"/>
      <c r="J312"/>
    </row>
    <row r="313" spans="1:10" x14ac:dyDescent="0.25">
      <c r="A313"/>
      <c r="B313"/>
      <c r="C313"/>
      <c r="D313"/>
      <c r="E313"/>
      <c r="F313"/>
      <c r="G313" s="20"/>
      <c r="H313"/>
      <c r="I313"/>
      <c r="J313"/>
    </row>
    <row r="314" spans="1:10" x14ac:dyDescent="0.25">
      <c r="A314"/>
      <c r="B314"/>
      <c r="C314"/>
      <c r="D314"/>
      <c r="E314"/>
      <c r="F314"/>
      <c r="G314" s="20"/>
      <c r="H314"/>
      <c r="I314"/>
      <c r="J314"/>
    </row>
    <row r="315" spans="1:10" x14ac:dyDescent="0.25">
      <c r="A315"/>
      <c r="B315"/>
      <c r="C315"/>
      <c r="D315"/>
      <c r="E315"/>
      <c r="F315"/>
      <c r="G315" s="20"/>
      <c r="H315"/>
      <c r="I315"/>
      <c r="J315"/>
    </row>
    <row r="316" spans="1:10" x14ac:dyDescent="0.25">
      <c r="A316"/>
      <c r="B316"/>
      <c r="C316"/>
      <c r="D316"/>
      <c r="E316"/>
      <c r="F316"/>
      <c r="G316" s="20"/>
      <c r="H316"/>
      <c r="I316"/>
      <c r="J316"/>
    </row>
    <row r="317" spans="1:10" x14ac:dyDescent="0.25">
      <c r="A317"/>
      <c r="B317"/>
      <c r="C317"/>
      <c r="D317"/>
      <c r="E317"/>
      <c r="F317"/>
      <c r="G317" s="20"/>
      <c r="H317"/>
      <c r="I317"/>
      <c r="J317"/>
    </row>
    <row r="318" spans="1:10" x14ac:dyDescent="0.25">
      <c r="A318"/>
      <c r="B318"/>
      <c r="C318"/>
      <c r="D318"/>
      <c r="E318"/>
      <c r="F318"/>
      <c r="G318" s="20"/>
      <c r="H318"/>
      <c r="I318"/>
      <c r="J318"/>
    </row>
    <row r="319" spans="1:10" x14ac:dyDescent="0.25">
      <c r="A319"/>
      <c r="B319"/>
      <c r="C319"/>
      <c r="D319"/>
      <c r="E319"/>
      <c r="F319"/>
      <c r="G319" s="20"/>
      <c r="H319"/>
      <c r="I319"/>
      <c r="J319"/>
    </row>
    <row r="320" spans="1:10" x14ac:dyDescent="0.25">
      <c r="A320"/>
      <c r="B320"/>
      <c r="C320"/>
      <c r="D320"/>
      <c r="E320"/>
      <c r="F320"/>
      <c r="G320" s="20"/>
      <c r="H320"/>
      <c r="I320"/>
      <c r="J320"/>
    </row>
    <row r="321" spans="1:10" x14ac:dyDescent="0.25">
      <c r="A321"/>
      <c r="B321"/>
      <c r="C321"/>
      <c r="D321"/>
      <c r="E321"/>
      <c r="F321"/>
      <c r="G321" s="20"/>
      <c r="H321"/>
      <c r="I321"/>
      <c r="J321"/>
    </row>
    <row r="322" spans="1:10" x14ac:dyDescent="0.25">
      <c r="A322"/>
      <c r="B322"/>
      <c r="C322"/>
      <c r="D322"/>
      <c r="E322"/>
      <c r="F322"/>
      <c r="G322" s="20"/>
      <c r="H322"/>
      <c r="I322"/>
      <c r="J322"/>
    </row>
    <row r="323" spans="1:10" x14ac:dyDescent="0.25">
      <c r="A323"/>
      <c r="B323"/>
      <c r="C323"/>
      <c r="D323"/>
      <c r="E323"/>
      <c r="F323"/>
      <c r="G323" s="20"/>
      <c r="H323"/>
      <c r="I323"/>
      <c r="J323"/>
    </row>
    <row r="324" spans="1:10" x14ac:dyDescent="0.25">
      <c r="A324"/>
      <c r="B324"/>
      <c r="C324"/>
      <c r="D324"/>
      <c r="E324"/>
      <c r="F324"/>
      <c r="G324" s="20"/>
      <c r="H324"/>
      <c r="I324"/>
      <c r="J324"/>
    </row>
    <row r="325" spans="1:10" x14ac:dyDescent="0.25">
      <c r="A325"/>
      <c r="B325"/>
      <c r="C325"/>
      <c r="D325"/>
      <c r="E325"/>
      <c r="F325"/>
      <c r="G325" s="20"/>
      <c r="H325"/>
      <c r="I325"/>
      <c r="J325"/>
    </row>
    <row r="326" spans="1:10" x14ac:dyDescent="0.25">
      <c r="A326"/>
      <c r="B326"/>
      <c r="C326"/>
      <c r="D326"/>
      <c r="E326"/>
      <c r="F326"/>
      <c r="G326" s="20"/>
      <c r="H326"/>
      <c r="I326"/>
      <c r="J326"/>
    </row>
    <row r="327" spans="1:10" x14ac:dyDescent="0.25">
      <c r="A327"/>
      <c r="B327"/>
      <c r="C327"/>
      <c r="D327"/>
      <c r="E327"/>
      <c r="F327"/>
      <c r="G327" s="20"/>
      <c r="H327"/>
      <c r="I327"/>
      <c r="J327"/>
    </row>
    <row r="328" spans="1:10" x14ac:dyDescent="0.25">
      <c r="A328"/>
      <c r="B328"/>
      <c r="C328"/>
      <c r="D328"/>
      <c r="E328"/>
      <c r="F328"/>
      <c r="G328" s="20"/>
      <c r="H328"/>
      <c r="I328"/>
      <c r="J328"/>
    </row>
    <row r="329" spans="1:10" x14ac:dyDescent="0.25">
      <c r="A329"/>
      <c r="B329"/>
      <c r="C329"/>
      <c r="D329"/>
      <c r="E329"/>
      <c r="F329"/>
      <c r="G329" s="20"/>
      <c r="H329"/>
      <c r="I329"/>
      <c r="J329"/>
    </row>
    <row r="330" spans="1:10" x14ac:dyDescent="0.25">
      <c r="A330"/>
      <c r="B330"/>
      <c r="C330"/>
      <c r="D330"/>
      <c r="E330"/>
      <c r="F330"/>
      <c r="G330" s="20"/>
      <c r="H330"/>
      <c r="I330"/>
      <c r="J330"/>
    </row>
    <row r="331" spans="1:10" x14ac:dyDescent="0.25">
      <c r="A331"/>
      <c r="B331"/>
      <c r="C331"/>
      <c r="D331"/>
      <c r="E331"/>
      <c r="F331"/>
      <c r="G331" s="20"/>
      <c r="H331"/>
      <c r="I331"/>
      <c r="J331"/>
    </row>
    <row r="332" spans="1:10" x14ac:dyDescent="0.25">
      <c r="A332"/>
      <c r="B332"/>
      <c r="C332"/>
      <c r="D332"/>
      <c r="E332"/>
      <c r="F332"/>
      <c r="G332" s="20"/>
      <c r="H332"/>
      <c r="I332"/>
      <c r="J332"/>
    </row>
    <row r="333" spans="1:10" x14ac:dyDescent="0.25">
      <c r="A333"/>
      <c r="B333"/>
      <c r="C333"/>
      <c r="D333"/>
      <c r="E333"/>
      <c r="F333"/>
      <c r="G333" s="20"/>
      <c r="H333"/>
      <c r="I333"/>
      <c r="J333"/>
    </row>
    <row r="334" spans="1:10" x14ac:dyDescent="0.25">
      <c r="A334"/>
      <c r="B334"/>
      <c r="C334"/>
      <c r="D334"/>
      <c r="E334"/>
      <c r="F334"/>
      <c r="G334" s="20"/>
      <c r="H334"/>
      <c r="I334"/>
      <c r="J334"/>
    </row>
    <row r="335" spans="1:10" x14ac:dyDescent="0.25">
      <c r="A335"/>
      <c r="B335"/>
      <c r="C335"/>
      <c r="D335"/>
      <c r="E335"/>
      <c r="F335"/>
      <c r="G335" s="20"/>
      <c r="H335"/>
      <c r="I335"/>
      <c r="J335"/>
    </row>
    <row r="336" spans="1:10" x14ac:dyDescent="0.25">
      <c r="A336"/>
      <c r="B336"/>
      <c r="C336"/>
      <c r="D336"/>
      <c r="E336"/>
      <c r="F336"/>
      <c r="G336" s="20"/>
      <c r="H336"/>
      <c r="I336"/>
      <c r="J336"/>
    </row>
    <row r="337" spans="1:10" x14ac:dyDescent="0.25">
      <c r="A337"/>
      <c r="B337"/>
      <c r="C337"/>
      <c r="D337"/>
      <c r="E337"/>
      <c r="F337"/>
      <c r="G337" s="20"/>
      <c r="H337"/>
      <c r="I337"/>
      <c r="J337"/>
    </row>
    <row r="338" spans="1:10" x14ac:dyDescent="0.25">
      <c r="A338"/>
      <c r="B338"/>
      <c r="C338"/>
      <c r="D338"/>
      <c r="E338"/>
      <c r="F338"/>
      <c r="G338" s="20"/>
      <c r="H338"/>
      <c r="I338"/>
      <c r="J338"/>
    </row>
    <row r="339" spans="1:10" x14ac:dyDescent="0.25">
      <c r="A339"/>
      <c r="B339"/>
      <c r="C339"/>
      <c r="D339"/>
      <c r="E339"/>
      <c r="F339"/>
      <c r="G339" s="20"/>
      <c r="H339"/>
      <c r="I339"/>
      <c r="J339"/>
    </row>
    <row r="340" spans="1:10" x14ac:dyDescent="0.25">
      <c r="A340"/>
      <c r="B340"/>
      <c r="C340"/>
      <c r="D340"/>
      <c r="E340"/>
      <c r="F340"/>
      <c r="G340" s="20"/>
      <c r="H340"/>
      <c r="I340"/>
      <c r="J340"/>
    </row>
    <row r="341" spans="1:10" x14ac:dyDescent="0.25">
      <c r="A341"/>
      <c r="B341"/>
      <c r="C341"/>
      <c r="D341"/>
      <c r="E341"/>
      <c r="F341"/>
      <c r="G341" s="20"/>
      <c r="H341"/>
      <c r="I341"/>
      <c r="J341"/>
    </row>
    <row r="342" spans="1:10" x14ac:dyDescent="0.25">
      <c r="A342"/>
      <c r="B342"/>
      <c r="C342"/>
      <c r="D342"/>
      <c r="E342"/>
      <c r="F342"/>
      <c r="G342" s="20"/>
      <c r="H342"/>
      <c r="I342"/>
      <c r="J342"/>
    </row>
    <row r="343" spans="1:10" x14ac:dyDescent="0.25">
      <c r="A343"/>
      <c r="B343"/>
      <c r="C343"/>
      <c r="D343"/>
      <c r="E343"/>
      <c r="F343"/>
      <c r="G343" s="20"/>
      <c r="H343"/>
      <c r="I343"/>
      <c r="J343"/>
    </row>
    <row r="344" spans="1:10" x14ac:dyDescent="0.25">
      <c r="A344"/>
      <c r="B344"/>
      <c r="C344"/>
      <c r="D344"/>
      <c r="E344"/>
      <c r="F344"/>
      <c r="G344" s="20"/>
      <c r="H344"/>
      <c r="I344"/>
      <c r="J344"/>
    </row>
    <row r="345" spans="1:10" x14ac:dyDescent="0.25">
      <c r="A345"/>
      <c r="B345"/>
      <c r="C345"/>
      <c r="D345"/>
      <c r="E345"/>
      <c r="F345"/>
      <c r="G345" s="20"/>
      <c r="H345"/>
      <c r="I345"/>
      <c r="J345"/>
    </row>
    <row r="346" spans="1:10" x14ac:dyDescent="0.25">
      <c r="A346"/>
      <c r="B346"/>
      <c r="C346"/>
      <c r="D346"/>
      <c r="E346"/>
      <c r="F346"/>
      <c r="G346" s="20"/>
      <c r="H346"/>
      <c r="I346"/>
      <c r="J346"/>
    </row>
    <row r="347" spans="1:10" x14ac:dyDescent="0.25">
      <c r="A347"/>
      <c r="B347"/>
      <c r="C347"/>
      <c r="D347"/>
      <c r="E347"/>
      <c r="F347"/>
      <c r="G347" s="20"/>
      <c r="H347"/>
      <c r="I347"/>
      <c r="J347"/>
    </row>
    <row r="348" spans="1:10" x14ac:dyDescent="0.25">
      <c r="A348"/>
      <c r="B348"/>
      <c r="C348"/>
      <c r="D348"/>
      <c r="E348"/>
      <c r="F348"/>
      <c r="G348" s="20"/>
      <c r="H348"/>
      <c r="I348"/>
      <c r="J348"/>
    </row>
    <row r="349" spans="1:10" x14ac:dyDescent="0.25">
      <c r="A349"/>
      <c r="B349"/>
      <c r="C349"/>
      <c r="D349"/>
      <c r="E349"/>
      <c r="F349"/>
      <c r="G349" s="20"/>
      <c r="H349"/>
      <c r="I349"/>
      <c r="J349"/>
    </row>
    <row r="350" spans="1:10" x14ac:dyDescent="0.25">
      <c r="A350"/>
      <c r="B350"/>
      <c r="C350"/>
      <c r="D350"/>
      <c r="E350"/>
      <c r="F350"/>
      <c r="G350" s="20"/>
      <c r="H350"/>
      <c r="I350"/>
      <c r="J350"/>
    </row>
    <row r="351" spans="1:10" x14ac:dyDescent="0.25">
      <c r="A351"/>
      <c r="B351"/>
      <c r="C351"/>
      <c r="D351"/>
      <c r="E351"/>
      <c r="F351"/>
      <c r="G351" s="20"/>
      <c r="H351"/>
      <c r="I351"/>
      <c r="J351"/>
    </row>
    <row r="352" spans="1:10" x14ac:dyDescent="0.25">
      <c r="A352"/>
      <c r="B352"/>
      <c r="C352"/>
      <c r="D352"/>
      <c r="E352"/>
      <c r="F352"/>
      <c r="G352" s="20"/>
      <c r="H352"/>
      <c r="I352"/>
      <c r="J352"/>
    </row>
    <row r="353" spans="1:10" x14ac:dyDescent="0.25">
      <c r="A353"/>
      <c r="B353"/>
      <c r="C353"/>
      <c r="D353"/>
      <c r="E353"/>
      <c r="F353"/>
      <c r="G353" s="20"/>
      <c r="H353"/>
      <c r="I353"/>
      <c r="J353"/>
    </row>
    <row r="354" spans="1:10" x14ac:dyDescent="0.25">
      <c r="A354"/>
      <c r="B354"/>
      <c r="C354"/>
      <c r="D354"/>
      <c r="E354"/>
      <c r="F354"/>
      <c r="G354" s="20"/>
      <c r="H354"/>
      <c r="I354"/>
      <c r="J354"/>
    </row>
    <row r="355" spans="1:10" x14ac:dyDescent="0.25">
      <c r="A355"/>
      <c r="B355"/>
      <c r="C355"/>
      <c r="D355"/>
      <c r="E355"/>
      <c r="F355"/>
      <c r="G355" s="20"/>
      <c r="H355"/>
      <c r="I355"/>
      <c r="J355"/>
    </row>
    <row r="356" spans="1:10" x14ac:dyDescent="0.25">
      <c r="A356"/>
      <c r="B356"/>
      <c r="C356"/>
      <c r="D356"/>
      <c r="E356"/>
      <c r="F356"/>
      <c r="G356" s="20"/>
      <c r="H356"/>
      <c r="I356"/>
      <c r="J356"/>
    </row>
    <row r="357" spans="1:10" x14ac:dyDescent="0.25">
      <c r="A357"/>
      <c r="B357"/>
      <c r="C357"/>
      <c r="D357"/>
      <c r="E357"/>
      <c r="F357"/>
      <c r="G357" s="20"/>
      <c r="H357"/>
      <c r="I357"/>
      <c r="J357"/>
    </row>
    <row r="358" spans="1:10" x14ac:dyDescent="0.25">
      <c r="A358"/>
      <c r="B358"/>
      <c r="C358"/>
      <c r="D358"/>
      <c r="E358"/>
      <c r="F358"/>
      <c r="G358" s="20"/>
      <c r="H358"/>
      <c r="I358"/>
      <c r="J358"/>
    </row>
    <row r="359" spans="1:10" x14ac:dyDescent="0.25">
      <c r="A359"/>
      <c r="B359"/>
      <c r="C359"/>
      <c r="D359"/>
      <c r="E359"/>
      <c r="F359"/>
      <c r="G359" s="20"/>
      <c r="H359"/>
      <c r="I359"/>
      <c r="J359"/>
    </row>
    <row r="360" spans="1:10" x14ac:dyDescent="0.25">
      <c r="A360"/>
      <c r="B360"/>
      <c r="C360"/>
      <c r="D360"/>
      <c r="E360"/>
      <c r="F360"/>
      <c r="G360" s="20"/>
      <c r="H360"/>
      <c r="I360"/>
      <c r="J360"/>
    </row>
    <row r="361" spans="1:10" x14ac:dyDescent="0.25">
      <c r="A361"/>
      <c r="B361"/>
      <c r="C361"/>
      <c r="D361"/>
      <c r="E361"/>
      <c r="F361"/>
      <c r="G361" s="20"/>
      <c r="H361"/>
      <c r="I361"/>
      <c r="J361"/>
    </row>
    <row r="362" spans="1:10" x14ac:dyDescent="0.25">
      <c r="A362"/>
      <c r="B362"/>
      <c r="C362"/>
      <c r="D362"/>
      <c r="E362"/>
      <c r="F362"/>
      <c r="G362" s="20"/>
      <c r="H362"/>
      <c r="I362"/>
      <c r="J362"/>
    </row>
    <row r="363" spans="1:10" x14ac:dyDescent="0.25">
      <c r="A363"/>
      <c r="B363"/>
      <c r="C363"/>
      <c r="D363"/>
      <c r="E363"/>
      <c r="F363"/>
      <c r="G363" s="20"/>
      <c r="H363"/>
      <c r="I363"/>
      <c r="J363"/>
    </row>
    <row r="364" spans="1:10" x14ac:dyDescent="0.25">
      <c r="A364"/>
      <c r="B364"/>
      <c r="C364"/>
      <c r="D364"/>
      <c r="E364"/>
      <c r="F364"/>
      <c r="G364" s="20"/>
      <c r="H364"/>
      <c r="I364"/>
      <c r="J364"/>
    </row>
    <row r="365" spans="1:10" x14ac:dyDescent="0.25">
      <c r="A365"/>
      <c r="B365"/>
      <c r="C365"/>
      <c r="D365"/>
      <c r="E365"/>
      <c r="F365"/>
      <c r="G365" s="20"/>
      <c r="H365"/>
      <c r="I365"/>
      <c r="J365"/>
    </row>
    <row r="366" spans="1:10" x14ac:dyDescent="0.25">
      <c r="A366"/>
      <c r="B366"/>
      <c r="C366"/>
      <c r="D366"/>
      <c r="E366"/>
      <c r="F366"/>
      <c r="G366" s="20"/>
      <c r="H366"/>
      <c r="I366"/>
      <c r="J366"/>
    </row>
    <row r="367" spans="1:10" x14ac:dyDescent="0.25">
      <c r="A367"/>
      <c r="B367"/>
      <c r="C367"/>
      <c r="D367"/>
      <c r="E367"/>
      <c r="F367"/>
      <c r="G367" s="20"/>
      <c r="H367"/>
      <c r="I367"/>
      <c r="J367"/>
    </row>
    <row r="368" spans="1:10" x14ac:dyDescent="0.25">
      <c r="A368"/>
      <c r="B368"/>
      <c r="C368"/>
      <c r="D368"/>
      <c r="E368"/>
      <c r="F368"/>
      <c r="G368" s="20"/>
      <c r="H368"/>
      <c r="I368"/>
      <c r="J368"/>
    </row>
    <row r="369" spans="1:10" x14ac:dyDescent="0.25">
      <c r="A369"/>
      <c r="B369"/>
      <c r="C369"/>
      <c r="D369"/>
      <c r="E369"/>
      <c r="F369"/>
      <c r="G369" s="20"/>
      <c r="H369"/>
      <c r="I369"/>
      <c r="J369"/>
    </row>
    <row r="370" spans="1:10" x14ac:dyDescent="0.25">
      <c r="A370"/>
      <c r="B370"/>
      <c r="C370"/>
      <c r="D370"/>
      <c r="E370"/>
      <c r="F370"/>
      <c r="G370" s="20"/>
      <c r="H370"/>
      <c r="I370"/>
      <c r="J370"/>
    </row>
    <row r="371" spans="1:10" x14ac:dyDescent="0.25">
      <c r="A371"/>
      <c r="B371"/>
      <c r="C371"/>
      <c r="D371"/>
      <c r="E371"/>
      <c r="F371"/>
      <c r="G371" s="20"/>
      <c r="H371"/>
      <c r="I371"/>
      <c r="J371"/>
    </row>
    <row r="372" spans="1:10" x14ac:dyDescent="0.25">
      <c r="A372"/>
      <c r="B372"/>
      <c r="C372"/>
      <c r="D372"/>
      <c r="E372"/>
      <c r="F372"/>
      <c r="G372" s="20"/>
      <c r="H372"/>
      <c r="I372"/>
      <c r="J372"/>
    </row>
    <row r="373" spans="1:10" x14ac:dyDescent="0.25">
      <c r="A373"/>
      <c r="B373"/>
      <c r="C373"/>
      <c r="D373"/>
      <c r="E373"/>
      <c r="F373"/>
      <c r="G373" s="20"/>
      <c r="H373"/>
      <c r="I373"/>
      <c r="J373"/>
    </row>
    <row r="374" spans="1:10" x14ac:dyDescent="0.25">
      <c r="A374"/>
      <c r="B374"/>
      <c r="C374"/>
      <c r="D374"/>
      <c r="E374"/>
      <c r="F374"/>
      <c r="G374" s="20"/>
      <c r="H374"/>
      <c r="I374"/>
      <c r="J374"/>
    </row>
    <row r="375" spans="1:10" x14ac:dyDescent="0.25">
      <c r="A375"/>
      <c r="B375"/>
      <c r="C375"/>
      <c r="D375"/>
      <c r="E375"/>
      <c r="F375"/>
      <c r="G375" s="20"/>
      <c r="H375"/>
      <c r="I375"/>
      <c r="J375"/>
    </row>
    <row r="376" spans="1:10" x14ac:dyDescent="0.25">
      <c r="A376"/>
      <c r="B376"/>
      <c r="C376"/>
      <c r="D376"/>
      <c r="E376"/>
      <c r="F376"/>
      <c r="G376" s="20"/>
      <c r="H376"/>
      <c r="I376"/>
      <c r="J376"/>
    </row>
    <row r="377" spans="1:10" x14ac:dyDescent="0.25">
      <c r="A377"/>
      <c r="B377"/>
      <c r="C377"/>
      <c r="D377"/>
      <c r="E377"/>
      <c r="F377"/>
      <c r="G377" s="20"/>
      <c r="H377"/>
      <c r="I377"/>
      <c r="J377"/>
    </row>
    <row r="378" spans="1:10" x14ac:dyDescent="0.25">
      <c r="A378"/>
      <c r="B378"/>
      <c r="C378"/>
      <c r="D378"/>
      <c r="E378"/>
      <c r="F378"/>
      <c r="G378" s="20"/>
      <c r="H378"/>
      <c r="I378"/>
      <c r="J378"/>
    </row>
    <row r="379" spans="1:10" x14ac:dyDescent="0.25">
      <c r="A379"/>
      <c r="B379"/>
      <c r="C379"/>
      <c r="D379"/>
      <c r="E379"/>
      <c r="F379"/>
      <c r="G379" s="20"/>
      <c r="H379"/>
      <c r="I379"/>
      <c r="J379"/>
    </row>
    <row r="380" spans="1:10" x14ac:dyDescent="0.25">
      <c r="A380"/>
      <c r="B380"/>
      <c r="C380"/>
      <c r="D380"/>
      <c r="E380"/>
      <c r="F380"/>
      <c r="G380" s="20"/>
      <c r="H380"/>
      <c r="I380"/>
      <c r="J380"/>
    </row>
    <row r="381" spans="1:10" x14ac:dyDescent="0.25">
      <c r="A381"/>
      <c r="B381"/>
      <c r="C381"/>
      <c r="D381"/>
      <c r="E381"/>
      <c r="F381"/>
      <c r="G381" s="20"/>
      <c r="H381"/>
      <c r="I381"/>
      <c r="J381"/>
    </row>
    <row r="382" spans="1:10" x14ac:dyDescent="0.25">
      <c r="A382"/>
      <c r="B382"/>
      <c r="C382"/>
      <c r="D382"/>
      <c r="E382"/>
      <c r="F382"/>
      <c r="G382" s="20"/>
      <c r="H382"/>
      <c r="I382"/>
      <c r="J382"/>
    </row>
    <row r="383" spans="1:10" x14ac:dyDescent="0.25">
      <c r="A383"/>
      <c r="B383"/>
      <c r="C383"/>
      <c r="D383"/>
      <c r="E383"/>
      <c r="F383"/>
      <c r="G383" s="20"/>
      <c r="H383"/>
      <c r="I383"/>
      <c r="J383"/>
    </row>
    <row r="384" spans="1:10" x14ac:dyDescent="0.25">
      <c r="A384"/>
      <c r="B384"/>
      <c r="C384"/>
      <c r="D384"/>
      <c r="E384"/>
      <c r="F384"/>
      <c r="G384" s="20"/>
      <c r="H384"/>
      <c r="I384"/>
      <c r="J384"/>
    </row>
    <row r="385" spans="1:10" x14ac:dyDescent="0.25">
      <c r="A385"/>
      <c r="B385"/>
      <c r="C385"/>
      <c r="D385"/>
      <c r="E385"/>
      <c r="F385"/>
      <c r="G385" s="20"/>
      <c r="H385"/>
      <c r="I385"/>
      <c r="J385"/>
    </row>
    <row r="386" spans="1:10" x14ac:dyDescent="0.25">
      <c r="A386"/>
      <c r="B386"/>
      <c r="C386"/>
      <c r="D386"/>
      <c r="E386"/>
      <c r="F386"/>
      <c r="G386" s="20"/>
      <c r="H386"/>
      <c r="I386"/>
      <c r="J386"/>
    </row>
    <row r="387" spans="1:10" x14ac:dyDescent="0.25">
      <c r="A387"/>
      <c r="B387"/>
      <c r="C387"/>
      <c r="D387"/>
      <c r="E387"/>
      <c r="F387"/>
      <c r="G387" s="20"/>
      <c r="H387"/>
      <c r="I387"/>
      <c r="J387"/>
    </row>
    <row r="388" spans="1:10" x14ac:dyDescent="0.25">
      <c r="A388"/>
      <c r="B388"/>
      <c r="C388"/>
      <c r="D388"/>
      <c r="E388"/>
      <c r="F388"/>
      <c r="G388" s="20"/>
      <c r="H388"/>
      <c r="I388"/>
      <c r="J388"/>
    </row>
    <row r="389" spans="1:10" x14ac:dyDescent="0.25">
      <c r="A389"/>
      <c r="B389"/>
      <c r="C389"/>
      <c r="D389"/>
      <c r="E389"/>
      <c r="F389"/>
      <c r="G389" s="20"/>
      <c r="H389"/>
      <c r="I389"/>
      <c r="J389"/>
    </row>
    <row r="390" spans="1:10" x14ac:dyDescent="0.25">
      <c r="A390"/>
      <c r="B390"/>
      <c r="C390"/>
      <c r="D390"/>
      <c r="E390"/>
      <c r="F390"/>
      <c r="G390" s="20"/>
      <c r="H390"/>
      <c r="I390"/>
      <c r="J390"/>
    </row>
    <row r="391" spans="1:10" x14ac:dyDescent="0.25">
      <c r="A391"/>
      <c r="B391"/>
      <c r="C391"/>
      <c r="D391"/>
      <c r="E391"/>
      <c r="F391"/>
      <c r="G391" s="20"/>
      <c r="H391"/>
      <c r="I391"/>
      <c r="J391"/>
    </row>
    <row r="392" spans="1:10" x14ac:dyDescent="0.25">
      <c r="A392"/>
      <c r="B392"/>
      <c r="C392"/>
      <c r="D392"/>
      <c r="E392"/>
      <c r="F392"/>
      <c r="G392" s="20"/>
      <c r="H392"/>
      <c r="I392"/>
      <c r="J392"/>
    </row>
    <row r="393" spans="1:10" x14ac:dyDescent="0.25">
      <c r="A393"/>
      <c r="B393"/>
      <c r="C393"/>
      <c r="D393"/>
      <c r="E393"/>
      <c r="F393"/>
      <c r="G393" s="20"/>
      <c r="H393"/>
      <c r="I393"/>
      <c r="J393"/>
    </row>
    <row r="394" spans="1:10" x14ac:dyDescent="0.25">
      <c r="A394"/>
      <c r="B394"/>
      <c r="C394"/>
      <c r="D394"/>
      <c r="E394"/>
      <c r="F394"/>
      <c r="G394" s="20"/>
      <c r="H394"/>
      <c r="I394"/>
      <c r="J394"/>
    </row>
    <row r="395" spans="1:10" x14ac:dyDescent="0.25">
      <c r="A395"/>
      <c r="B395"/>
      <c r="C395"/>
      <c r="D395"/>
      <c r="E395"/>
      <c r="F395"/>
      <c r="G395" s="20"/>
      <c r="H395"/>
      <c r="I395"/>
      <c r="J395"/>
    </row>
    <row r="396" spans="1:10" x14ac:dyDescent="0.25">
      <c r="A396"/>
      <c r="B396"/>
      <c r="C396"/>
      <c r="D396"/>
      <c r="E396"/>
      <c r="F396"/>
      <c r="G396" s="20"/>
      <c r="H396"/>
      <c r="I396"/>
      <c r="J396"/>
    </row>
    <row r="397" spans="1:10" x14ac:dyDescent="0.25">
      <c r="A397"/>
      <c r="B397"/>
      <c r="C397"/>
      <c r="D397"/>
      <c r="E397"/>
      <c r="F397"/>
      <c r="G397" s="20"/>
      <c r="H397"/>
      <c r="I397"/>
      <c r="J397"/>
    </row>
    <row r="398" spans="1:10" x14ac:dyDescent="0.25">
      <c r="A398"/>
      <c r="B398"/>
      <c r="C398"/>
      <c r="D398"/>
      <c r="E398"/>
      <c r="F398"/>
      <c r="G398" s="20"/>
      <c r="H398"/>
      <c r="I398"/>
      <c r="J398"/>
    </row>
    <row r="399" spans="1:10" x14ac:dyDescent="0.25">
      <c r="A399"/>
      <c r="B399"/>
      <c r="C399"/>
      <c r="D399"/>
      <c r="E399"/>
      <c r="F399"/>
      <c r="G399" s="20"/>
      <c r="H399"/>
      <c r="I399"/>
      <c r="J399"/>
    </row>
    <row r="400" spans="1:10" x14ac:dyDescent="0.25">
      <c r="A400"/>
      <c r="B400"/>
      <c r="C400"/>
      <c r="D400"/>
      <c r="E400"/>
      <c r="F400"/>
      <c r="G400" s="20"/>
      <c r="H400"/>
      <c r="I400"/>
      <c r="J400"/>
    </row>
    <row r="401" spans="1:10" x14ac:dyDescent="0.25">
      <c r="A401"/>
      <c r="B401"/>
      <c r="C401"/>
      <c r="D401"/>
      <c r="E401"/>
      <c r="F401"/>
      <c r="G401" s="20"/>
      <c r="H401"/>
      <c r="I401"/>
      <c r="J401"/>
    </row>
    <row r="402" spans="1:10" x14ac:dyDescent="0.25">
      <c r="A402"/>
      <c r="B402"/>
      <c r="C402"/>
      <c r="D402"/>
      <c r="E402"/>
      <c r="F402"/>
      <c r="G402" s="20"/>
      <c r="H402"/>
      <c r="I402"/>
      <c r="J402"/>
    </row>
    <row r="403" spans="1:10" x14ac:dyDescent="0.25">
      <c r="A403"/>
      <c r="B403"/>
      <c r="C403"/>
      <c r="D403"/>
      <c r="E403"/>
      <c r="F403"/>
      <c r="G403" s="20"/>
      <c r="H403"/>
      <c r="I403"/>
      <c r="J403"/>
    </row>
    <row r="404" spans="1:10" x14ac:dyDescent="0.25">
      <c r="A404"/>
      <c r="B404"/>
      <c r="C404"/>
      <c r="D404"/>
      <c r="E404"/>
      <c r="F404"/>
      <c r="G404" s="20"/>
      <c r="H404"/>
      <c r="I404"/>
      <c r="J404"/>
    </row>
    <row r="405" spans="1:10" x14ac:dyDescent="0.25">
      <c r="A405"/>
      <c r="B405"/>
      <c r="C405"/>
      <c r="D405"/>
      <c r="E405"/>
      <c r="F405"/>
      <c r="G405" s="20"/>
      <c r="H405"/>
      <c r="I405"/>
      <c r="J405"/>
    </row>
    <row r="406" spans="1:10" x14ac:dyDescent="0.25">
      <c r="A406"/>
      <c r="B406"/>
      <c r="C406"/>
      <c r="D406"/>
      <c r="E406"/>
      <c r="F406"/>
      <c r="G406" s="20"/>
      <c r="H406"/>
      <c r="I406"/>
      <c r="J406"/>
    </row>
    <row r="407" spans="1:10" x14ac:dyDescent="0.25">
      <c r="A407"/>
      <c r="B407"/>
      <c r="C407"/>
      <c r="D407"/>
      <c r="E407"/>
      <c r="F407"/>
      <c r="G407" s="20"/>
      <c r="H407"/>
      <c r="I407"/>
      <c r="J407"/>
    </row>
    <row r="408" spans="1:10" x14ac:dyDescent="0.25">
      <c r="A408"/>
      <c r="B408"/>
      <c r="C408"/>
      <c r="D408"/>
      <c r="E408"/>
      <c r="F408"/>
      <c r="G408" s="20"/>
      <c r="H408"/>
      <c r="I408"/>
      <c r="J408"/>
    </row>
    <row r="409" spans="1:10" x14ac:dyDescent="0.25">
      <c r="A409"/>
      <c r="B409"/>
      <c r="C409"/>
      <c r="D409"/>
      <c r="E409"/>
      <c r="F409"/>
      <c r="G409" s="20"/>
      <c r="H409"/>
      <c r="I409"/>
      <c r="J409"/>
    </row>
    <row r="410" spans="1:10" x14ac:dyDescent="0.25">
      <c r="A410"/>
      <c r="B410"/>
      <c r="C410"/>
      <c r="D410"/>
      <c r="E410"/>
      <c r="F410"/>
      <c r="G410" s="20"/>
      <c r="H410"/>
      <c r="I410"/>
      <c r="J410"/>
    </row>
    <row r="411" spans="1:10" x14ac:dyDescent="0.25">
      <c r="A411"/>
      <c r="B411"/>
      <c r="C411"/>
      <c r="D411"/>
      <c r="E411"/>
      <c r="F411"/>
      <c r="G411" s="20"/>
      <c r="H411"/>
      <c r="I411"/>
      <c r="J411"/>
    </row>
    <row r="412" spans="1:10" x14ac:dyDescent="0.25">
      <c r="A412"/>
      <c r="B412"/>
      <c r="C412"/>
      <c r="D412"/>
      <c r="E412"/>
      <c r="F412"/>
      <c r="G412" s="20"/>
      <c r="H412"/>
      <c r="I412"/>
      <c r="J412"/>
    </row>
    <row r="413" spans="1:10" x14ac:dyDescent="0.25">
      <c r="A413"/>
      <c r="B413"/>
      <c r="C413"/>
      <c r="D413"/>
      <c r="E413"/>
      <c r="F413"/>
      <c r="G413" s="20"/>
      <c r="H413"/>
      <c r="I413"/>
      <c r="J413"/>
    </row>
    <row r="414" spans="1:10" x14ac:dyDescent="0.25">
      <c r="A414"/>
      <c r="B414"/>
      <c r="C414"/>
      <c r="D414"/>
      <c r="E414"/>
      <c r="F414"/>
      <c r="G414" s="20"/>
      <c r="H414"/>
      <c r="I414"/>
      <c r="J414"/>
    </row>
    <row r="415" spans="1:10" x14ac:dyDescent="0.25">
      <c r="A415"/>
      <c r="B415"/>
      <c r="C415"/>
      <c r="D415"/>
      <c r="E415"/>
      <c r="F415"/>
      <c r="G415" s="20"/>
      <c r="H415"/>
      <c r="I415"/>
      <c r="J415"/>
    </row>
    <row r="416" spans="1:10" x14ac:dyDescent="0.25">
      <c r="A416"/>
      <c r="B416"/>
      <c r="C416"/>
      <c r="D416"/>
      <c r="E416"/>
      <c r="F416"/>
      <c r="G416" s="20"/>
      <c r="H416"/>
      <c r="I416"/>
      <c r="J416"/>
    </row>
    <row r="417" spans="1:10" x14ac:dyDescent="0.25">
      <c r="A417"/>
      <c r="B417"/>
      <c r="C417"/>
      <c r="D417"/>
      <c r="E417"/>
      <c r="F417"/>
      <c r="G417" s="20"/>
      <c r="H417"/>
      <c r="I417"/>
      <c r="J417"/>
    </row>
    <row r="418" spans="1:10" x14ac:dyDescent="0.25">
      <c r="A418"/>
      <c r="B418"/>
      <c r="C418"/>
      <c r="D418"/>
      <c r="E418"/>
      <c r="F418"/>
      <c r="G418" s="20"/>
      <c r="H418"/>
      <c r="I418"/>
      <c r="J418"/>
    </row>
    <row r="419" spans="1:10" x14ac:dyDescent="0.25">
      <c r="A419"/>
      <c r="B419"/>
      <c r="C419"/>
      <c r="D419"/>
      <c r="E419"/>
      <c r="F419"/>
      <c r="G419" s="20"/>
      <c r="H419"/>
      <c r="I419"/>
      <c r="J419"/>
    </row>
    <row r="420" spans="1:10" x14ac:dyDescent="0.25">
      <c r="A420"/>
      <c r="B420"/>
      <c r="C420"/>
      <c r="D420"/>
      <c r="E420"/>
      <c r="F420"/>
      <c r="G420" s="20"/>
      <c r="H420"/>
      <c r="I420"/>
      <c r="J420"/>
    </row>
    <row r="421" spans="1:10" x14ac:dyDescent="0.25">
      <c r="A421"/>
      <c r="B421"/>
      <c r="C421"/>
      <c r="D421"/>
      <c r="E421"/>
      <c r="F421"/>
      <c r="G421" s="20"/>
      <c r="H421"/>
      <c r="I421"/>
      <c r="J421"/>
    </row>
    <row r="422" spans="1:10" x14ac:dyDescent="0.25">
      <c r="A422"/>
      <c r="B422"/>
      <c r="C422"/>
      <c r="D422"/>
      <c r="E422"/>
      <c r="F422"/>
      <c r="G422" s="20"/>
      <c r="H422"/>
      <c r="I422"/>
      <c r="J422"/>
    </row>
    <row r="423" spans="1:10" x14ac:dyDescent="0.25">
      <c r="A423"/>
      <c r="B423"/>
      <c r="C423"/>
      <c r="D423"/>
      <c r="E423"/>
      <c r="F423"/>
      <c r="G423" s="20"/>
      <c r="H423"/>
      <c r="I423"/>
      <c r="J423"/>
    </row>
    <row r="424" spans="1:10" x14ac:dyDescent="0.25">
      <c r="A424"/>
      <c r="B424"/>
      <c r="C424"/>
      <c r="D424"/>
      <c r="E424"/>
      <c r="F424"/>
      <c r="G424" s="20"/>
      <c r="H424"/>
      <c r="I424"/>
      <c r="J424"/>
    </row>
    <row r="425" spans="1:10" x14ac:dyDescent="0.25">
      <c r="A425"/>
      <c r="B425"/>
      <c r="C425"/>
      <c r="D425"/>
      <c r="E425"/>
      <c r="F425"/>
      <c r="G425" s="20"/>
      <c r="H425"/>
      <c r="I425"/>
      <c r="J425"/>
    </row>
    <row r="426" spans="1:10" x14ac:dyDescent="0.25">
      <c r="A426"/>
      <c r="B426"/>
      <c r="C426"/>
      <c r="D426"/>
      <c r="E426"/>
      <c r="F426"/>
      <c r="G426" s="20"/>
      <c r="H426"/>
      <c r="I426"/>
      <c r="J426"/>
    </row>
    <row r="427" spans="1:10" x14ac:dyDescent="0.25">
      <c r="A427"/>
      <c r="B427"/>
      <c r="C427"/>
      <c r="D427"/>
      <c r="E427"/>
      <c r="F427"/>
      <c r="G427" s="20"/>
      <c r="H427"/>
      <c r="I427"/>
      <c r="J427"/>
    </row>
    <row r="428" spans="1:10" x14ac:dyDescent="0.25">
      <c r="A428"/>
      <c r="B428"/>
      <c r="C428"/>
      <c r="D428"/>
      <c r="E428"/>
      <c r="F428"/>
      <c r="G428" s="20"/>
      <c r="H428"/>
      <c r="I428"/>
      <c r="J428"/>
    </row>
    <row r="429" spans="1:10" x14ac:dyDescent="0.25">
      <c r="A429"/>
      <c r="B429"/>
      <c r="C429"/>
      <c r="D429"/>
      <c r="E429"/>
      <c r="F429"/>
      <c r="G429" s="20"/>
      <c r="H429"/>
      <c r="I429"/>
      <c r="J429"/>
    </row>
    <row r="430" spans="1:10" x14ac:dyDescent="0.25">
      <c r="A430"/>
      <c r="B430"/>
      <c r="C430"/>
      <c r="D430"/>
      <c r="E430"/>
      <c r="F430"/>
      <c r="G430" s="20"/>
      <c r="H430"/>
      <c r="I430"/>
      <c r="J430"/>
    </row>
    <row r="431" spans="1:10" x14ac:dyDescent="0.25">
      <c r="A431"/>
      <c r="B431"/>
      <c r="C431"/>
      <c r="D431"/>
      <c r="E431"/>
      <c r="F431"/>
      <c r="G431" s="20"/>
      <c r="H431"/>
      <c r="I431"/>
      <c r="J431"/>
    </row>
    <row r="432" spans="1:10" x14ac:dyDescent="0.25">
      <c r="A432"/>
      <c r="B432"/>
      <c r="C432"/>
      <c r="D432"/>
      <c r="E432"/>
      <c r="F432"/>
      <c r="G432" s="20"/>
      <c r="H432"/>
      <c r="I432"/>
      <c r="J432"/>
    </row>
    <row r="433" spans="1:10" x14ac:dyDescent="0.25">
      <c r="A433"/>
      <c r="B433"/>
      <c r="C433"/>
      <c r="D433"/>
      <c r="E433"/>
      <c r="F433"/>
      <c r="G433" s="20"/>
      <c r="H433"/>
      <c r="I433"/>
      <c r="J433"/>
    </row>
    <row r="434" spans="1:10" x14ac:dyDescent="0.25">
      <c r="A434"/>
      <c r="B434"/>
      <c r="C434"/>
      <c r="D434"/>
      <c r="E434"/>
      <c r="F434"/>
      <c r="G434" s="20"/>
      <c r="H434"/>
      <c r="I434"/>
      <c r="J434"/>
    </row>
    <row r="435" spans="1:10" x14ac:dyDescent="0.25">
      <c r="A435"/>
      <c r="B435"/>
      <c r="C435"/>
      <c r="D435"/>
      <c r="E435"/>
      <c r="F435"/>
      <c r="G435" s="20"/>
      <c r="H435"/>
      <c r="I435"/>
      <c r="J435"/>
    </row>
    <row r="436" spans="1:10" x14ac:dyDescent="0.25">
      <c r="A436"/>
      <c r="B436"/>
      <c r="C436"/>
      <c r="D436"/>
      <c r="E436"/>
      <c r="F436"/>
      <c r="G436" s="20"/>
      <c r="H436"/>
      <c r="I436"/>
      <c r="J436"/>
    </row>
    <row r="437" spans="1:10" x14ac:dyDescent="0.25">
      <c r="A437"/>
      <c r="B437"/>
      <c r="C437"/>
      <c r="D437"/>
      <c r="E437"/>
      <c r="F437"/>
      <c r="G437" s="20"/>
      <c r="H437"/>
      <c r="I437"/>
      <c r="J437"/>
    </row>
    <row r="438" spans="1:10" x14ac:dyDescent="0.25">
      <c r="A438"/>
      <c r="B438"/>
      <c r="C438"/>
      <c r="D438"/>
      <c r="E438"/>
      <c r="F438"/>
      <c r="G438" s="20"/>
      <c r="H438"/>
      <c r="I438"/>
      <c r="J438"/>
    </row>
    <row r="439" spans="1:10" x14ac:dyDescent="0.25">
      <c r="A439"/>
      <c r="B439"/>
      <c r="C439"/>
      <c r="D439"/>
      <c r="E439"/>
      <c r="F439"/>
      <c r="G439" s="20"/>
      <c r="H439"/>
      <c r="I439"/>
      <c r="J439"/>
    </row>
    <row r="440" spans="1:10" x14ac:dyDescent="0.25">
      <c r="A440"/>
      <c r="B440"/>
      <c r="C440"/>
      <c r="D440"/>
      <c r="E440"/>
      <c r="F440"/>
      <c r="G440" s="20"/>
      <c r="H440"/>
      <c r="I440"/>
      <c r="J440"/>
    </row>
    <row r="441" spans="1:10" x14ac:dyDescent="0.25">
      <c r="A441"/>
      <c r="B441"/>
      <c r="C441"/>
      <c r="D441"/>
      <c r="E441"/>
      <c r="F441"/>
      <c r="G441" s="20"/>
      <c r="H441"/>
      <c r="I441"/>
      <c r="J441"/>
    </row>
    <row r="442" spans="1:10" x14ac:dyDescent="0.25">
      <c r="A442"/>
      <c r="B442"/>
      <c r="C442"/>
      <c r="D442"/>
      <c r="E442"/>
      <c r="F442"/>
      <c r="G442" s="20"/>
      <c r="H442"/>
      <c r="I442"/>
      <c r="J442"/>
    </row>
    <row r="443" spans="1:10" x14ac:dyDescent="0.25">
      <c r="A443"/>
      <c r="B443"/>
      <c r="C443"/>
      <c r="D443"/>
      <c r="E443"/>
      <c r="F443"/>
      <c r="G443" s="20"/>
      <c r="H443"/>
      <c r="I443"/>
      <c r="J443"/>
    </row>
    <row r="444" spans="1:10" x14ac:dyDescent="0.25">
      <c r="A444"/>
      <c r="B444"/>
      <c r="C444"/>
      <c r="D444"/>
      <c r="E444"/>
      <c r="F444"/>
      <c r="G444" s="20"/>
      <c r="H444"/>
      <c r="I444"/>
      <c r="J444"/>
    </row>
    <row r="445" spans="1:10" x14ac:dyDescent="0.25">
      <c r="A445"/>
      <c r="B445"/>
      <c r="C445"/>
      <c r="D445"/>
      <c r="E445"/>
      <c r="F445"/>
      <c r="G445" s="20"/>
      <c r="H445"/>
      <c r="I445"/>
      <c r="J445"/>
    </row>
    <row r="446" spans="1:10" x14ac:dyDescent="0.25">
      <c r="A446"/>
      <c r="B446"/>
      <c r="C446"/>
      <c r="D446"/>
      <c r="E446"/>
      <c r="F446"/>
      <c r="G446" s="20"/>
      <c r="H446"/>
      <c r="I446"/>
      <c r="J446"/>
    </row>
    <row r="447" spans="1:10" x14ac:dyDescent="0.25">
      <c r="A447"/>
      <c r="B447"/>
      <c r="C447"/>
      <c r="D447"/>
      <c r="E447"/>
      <c r="F447"/>
      <c r="G447" s="20"/>
      <c r="H447"/>
      <c r="I447"/>
      <c r="J447"/>
    </row>
    <row r="448" spans="1:10" x14ac:dyDescent="0.25">
      <c r="A448"/>
      <c r="B448"/>
      <c r="C448"/>
      <c r="D448"/>
      <c r="E448"/>
      <c r="F448"/>
      <c r="G448" s="20"/>
      <c r="H448"/>
      <c r="I448"/>
      <c r="J448"/>
    </row>
    <row r="449" spans="1:10" x14ac:dyDescent="0.25">
      <c r="A449"/>
      <c r="B449"/>
      <c r="C449"/>
      <c r="D449"/>
      <c r="E449"/>
      <c r="F449"/>
      <c r="G449" s="20"/>
      <c r="H449"/>
      <c r="I449"/>
      <c r="J449"/>
    </row>
    <row r="450" spans="1:10" x14ac:dyDescent="0.25">
      <c r="A450"/>
      <c r="B450"/>
      <c r="C450"/>
      <c r="D450"/>
      <c r="E450"/>
      <c r="F450"/>
      <c r="G450" s="20"/>
      <c r="H450"/>
      <c r="I450"/>
      <c r="J450"/>
    </row>
    <row r="451" spans="1:10" x14ac:dyDescent="0.25">
      <c r="A451"/>
      <c r="B451"/>
      <c r="C451"/>
      <c r="D451"/>
      <c r="E451"/>
      <c r="F451"/>
      <c r="G451" s="20"/>
      <c r="H451"/>
      <c r="I451"/>
      <c r="J451"/>
    </row>
    <row r="452" spans="1:10" x14ac:dyDescent="0.25">
      <c r="A452"/>
      <c r="B452"/>
      <c r="C452"/>
      <c r="D452"/>
      <c r="E452"/>
      <c r="F452"/>
      <c r="G452" s="20"/>
      <c r="H452"/>
      <c r="I452"/>
      <c r="J452"/>
    </row>
    <row r="453" spans="1:10" x14ac:dyDescent="0.25">
      <c r="A453"/>
      <c r="B453"/>
      <c r="C453"/>
      <c r="D453"/>
      <c r="E453"/>
      <c r="F453"/>
      <c r="G453" s="20"/>
      <c r="H453"/>
      <c r="I453"/>
      <c r="J453"/>
    </row>
    <row r="454" spans="1:10" x14ac:dyDescent="0.25">
      <c r="A454"/>
      <c r="B454"/>
      <c r="C454"/>
      <c r="D454"/>
      <c r="E454"/>
      <c r="F454"/>
      <c r="G454" s="20"/>
      <c r="H454"/>
      <c r="I454"/>
      <c r="J454"/>
    </row>
    <row r="455" spans="1:10" x14ac:dyDescent="0.25">
      <c r="A455"/>
      <c r="B455"/>
      <c r="C455"/>
      <c r="D455"/>
      <c r="E455"/>
      <c r="F455"/>
      <c r="G455" s="20"/>
      <c r="H455"/>
      <c r="I455"/>
      <c r="J455"/>
    </row>
    <row r="456" spans="1:10" x14ac:dyDescent="0.25">
      <c r="A456"/>
      <c r="B456"/>
      <c r="C456"/>
      <c r="D456"/>
      <c r="E456"/>
      <c r="F456"/>
      <c r="G456" s="20"/>
      <c r="H456"/>
      <c r="I456"/>
      <c r="J456"/>
    </row>
    <row r="457" spans="1:10" x14ac:dyDescent="0.25">
      <c r="A457"/>
      <c r="B457"/>
      <c r="C457"/>
      <c r="D457"/>
      <c r="E457"/>
      <c r="F457"/>
      <c r="G457" s="20"/>
      <c r="H457"/>
      <c r="I457"/>
      <c r="J457"/>
    </row>
    <row r="458" spans="1:10" x14ac:dyDescent="0.25">
      <c r="A458"/>
      <c r="B458"/>
      <c r="C458"/>
      <c r="D458"/>
      <c r="E458"/>
      <c r="F458"/>
      <c r="G458" s="20"/>
      <c r="H458"/>
      <c r="I458"/>
      <c r="J458"/>
    </row>
    <row r="459" spans="1:10" x14ac:dyDescent="0.25">
      <c r="A459"/>
      <c r="B459"/>
      <c r="C459"/>
      <c r="D459"/>
      <c r="E459"/>
      <c r="F459"/>
      <c r="G459" s="20"/>
      <c r="H459"/>
      <c r="I459"/>
      <c r="J459"/>
    </row>
    <row r="460" spans="1:10" x14ac:dyDescent="0.25">
      <c r="A460"/>
      <c r="B460"/>
      <c r="C460"/>
      <c r="D460"/>
      <c r="E460"/>
      <c r="F460"/>
      <c r="G460" s="20"/>
      <c r="H460"/>
      <c r="I460"/>
      <c r="J460"/>
    </row>
    <row r="461" spans="1:10" x14ac:dyDescent="0.25">
      <c r="A461"/>
      <c r="B461"/>
      <c r="C461"/>
      <c r="D461"/>
      <c r="E461"/>
      <c r="F461"/>
      <c r="G461" s="20"/>
      <c r="H461"/>
      <c r="I461"/>
      <c r="J461"/>
    </row>
    <row r="462" spans="1:10" x14ac:dyDescent="0.25">
      <c r="A462"/>
      <c r="B462"/>
      <c r="C462"/>
      <c r="D462"/>
      <c r="E462"/>
      <c r="F462"/>
      <c r="G462" s="20"/>
      <c r="H462"/>
      <c r="I462"/>
      <c r="J462"/>
    </row>
    <row r="463" spans="1:10" x14ac:dyDescent="0.25">
      <c r="A463"/>
      <c r="B463"/>
      <c r="C463"/>
      <c r="D463"/>
      <c r="E463"/>
      <c r="F463"/>
      <c r="G463" s="20"/>
      <c r="H463"/>
      <c r="I463"/>
      <c r="J463"/>
    </row>
    <row r="464" spans="1:10" x14ac:dyDescent="0.25">
      <c r="A464"/>
      <c r="B464"/>
      <c r="C464"/>
      <c r="D464"/>
      <c r="E464"/>
      <c r="F464"/>
      <c r="G464" s="20"/>
      <c r="H464"/>
      <c r="I464"/>
      <c r="J464"/>
    </row>
    <row r="465" spans="1:10" x14ac:dyDescent="0.25">
      <c r="A465"/>
      <c r="B465"/>
      <c r="C465"/>
      <c r="D465"/>
      <c r="E465"/>
      <c r="F465"/>
      <c r="G465" s="20"/>
      <c r="H465"/>
      <c r="I465"/>
      <c r="J465"/>
    </row>
    <row r="466" spans="1:10" x14ac:dyDescent="0.25">
      <c r="A466"/>
      <c r="B466"/>
      <c r="C466"/>
      <c r="D466"/>
      <c r="E466"/>
      <c r="F466"/>
      <c r="G466" s="20"/>
      <c r="H466"/>
      <c r="I466"/>
      <c r="J466"/>
    </row>
    <row r="467" spans="1:10" x14ac:dyDescent="0.25">
      <c r="A467"/>
      <c r="B467"/>
      <c r="C467"/>
      <c r="D467"/>
      <c r="E467"/>
      <c r="F467"/>
      <c r="G467" s="20"/>
      <c r="H467"/>
      <c r="I467"/>
      <c r="J467"/>
    </row>
    <row r="468" spans="1:10" x14ac:dyDescent="0.25">
      <c r="A468"/>
      <c r="B468"/>
      <c r="C468"/>
      <c r="D468"/>
      <c r="E468"/>
      <c r="F468"/>
      <c r="G468" s="20"/>
      <c r="H468"/>
      <c r="I468"/>
      <c r="J468"/>
    </row>
    <row r="469" spans="1:10" x14ac:dyDescent="0.25">
      <c r="A469"/>
      <c r="B469"/>
      <c r="C469"/>
      <c r="D469"/>
      <c r="E469"/>
      <c r="F469"/>
      <c r="G469" s="20"/>
      <c r="H469"/>
      <c r="I469"/>
      <c r="J469"/>
    </row>
    <row r="470" spans="1:10" x14ac:dyDescent="0.25">
      <c r="A470"/>
      <c r="B470"/>
      <c r="C470"/>
      <c r="D470"/>
      <c r="E470"/>
      <c r="F470"/>
      <c r="G470" s="20"/>
      <c r="H470"/>
      <c r="I470"/>
      <c r="J470"/>
    </row>
    <row r="471" spans="1:10" x14ac:dyDescent="0.25">
      <c r="A471"/>
      <c r="B471"/>
      <c r="C471"/>
      <c r="D471"/>
      <c r="E471"/>
      <c r="F471"/>
      <c r="G471" s="20"/>
      <c r="H471"/>
      <c r="I471"/>
      <c r="J471"/>
    </row>
    <row r="472" spans="1:10" x14ac:dyDescent="0.25">
      <c r="A472"/>
      <c r="B472"/>
      <c r="C472"/>
      <c r="D472"/>
      <c r="E472"/>
      <c r="F472"/>
      <c r="G472" s="20"/>
      <c r="H472"/>
      <c r="I472"/>
      <c r="J472"/>
    </row>
    <row r="473" spans="1:10" x14ac:dyDescent="0.25">
      <c r="A473"/>
      <c r="B473"/>
      <c r="C473"/>
      <c r="D473"/>
      <c r="E473"/>
      <c r="F473"/>
      <c r="G473" s="20"/>
      <c r="H473"/>
      <c r="I473"/>
      <c r="J473"/>
    </row>
    <row r="474" spans="1:10" x14ac:dyDescent="0.25">
      <c r="A474"/>
      <c r="B474"/>
      <c r="C474"/>
      <c r="D474"/>
      <c r="E474"/>
      <c r="F474"/>
      <c r="G474" s="20"/>
      <c r="H474"/>
      <c r="I474"/>
      <c r="J474"/>
    </row>
    <row r="475" spans="1:10" x14ac:dyDescent="0.25">
      <c r="A475"/>
      <c r="B475"/>
      <c r="C475"/>
      <c r="D475"/>
      <c r="E475"/>
      <c r="F475"/>
      <c r="G475" s="20"/>
      <c r="H475"/>
      <c r="I475"/>
      <c r="J475"/>
    </row>
    <row r="476" spans="1:10" x14ac:dyDescent="0.25">
      <c r="A476"/>
      <c r="B476"/>
      <c r="C476"/>
      <c r="D476"/>
      <c r="E476"/>
      <c r="F476"/>
      <c r="G476" s="20"/>
      <c r="H476"/>
      <c r="I476"/>
      <c r="J476"/>
    </row>
    <row r="477" spans="1:10" x14ac:dyDescent="0.25">
      <c r="A477"/>
      <c r="B477"/>
      <c r="C477"/>
      <c r="D477"/>
      <c r="E477"/>
      <c r="F477"/>
      <c r="G477" s="20"/>
      <c r="H477"/>
      <c r="I477"/>
      <c r="J477"/>
    </row>
    <row r="478" spans="1:10" x14ac:dyDescent="0.25">
      <c r="A478"/>
      <c r="B478"/>
      <c r="C478"/>
      <c r="D478"/>
      <c r="E478"/>
      <c r="F478"/>
      <c r="G478" s="20"/>
      <c r="H478"/>
      <c r="I478"/>
      <c r="J478"/>
    </row>
    <row r="479" spans="1:10" x14ac:dyDescent="0.25">
      <c r="A479"/>
      <c r="B479"/>
      <c r="C479"/>
      <c r="D479"/>
      <c r="E479"/>
      <c r="F479"/>
      <c r="G479" s="20"/>
      <c r="H479"/>
      <c r="I479"/>
      <c r="J479"/>
    </row>
    <row r="480" spans="1:10" x14ac:dyDescent="0.25">
      <c r="A480"/>
      <c r="B480"/>
      <c r="C480"/>
      <c r="D480"/>
      <c r="E480"/>
      <c r="F480"/>
      <c r="G480" s="20"/>
      <c r="H480"/>
      <c r="I480"/>
      <c r="J480"/>
    </row>
    <row r="481" spans="1:10" x14ac:dyDescent="0.25">
      <c r="A481"/>
      <c r="B481"/>
      <c r="C481"/>
      <c r="D481"/>
      <c r="E481"/>
      <c r="F481"/>
      <c r="G481" s="20"/>
      <c r="H481"/>
      <c r="I481"/>
      <c r="J481"/>
    </row>
    <row r="482" spans="1:10" x14ac:dyDescent="0.25">
      <c r="A482"/>
      <c r="B482"/>
      <c r="C482"/>
      <c r="D482"/>
      <c r="E482"/>
      <c r="F482"/>
      <c r="G482" s="20"/>
      <c r="H482"/>
      <c r="I482"/>
      <c r="J482"/>
    </row>
    <row r="483" spans="1:10" x14ac:dyDescent="0.25">
      <c r="A483"/>
      <c r="B483"/>
      <c r="C483"/>
      <c r="D483"/>
      <c r="E483"/>
      <c r="F483"/>
      <c r="G483" s="20"/>
      <c r="H483"/>
      <c r="I483"/>
      <c r="J483"/>
    </row>
    <row r="484" spans="1:10" x14ac:dyDescent="0.25">
      <c r="A484"/>
      <c r="B484"/>
      <c r="C484"/>
      <c r="D484"/>
      <c r="E484"/>
      <c r="F484"/>
      <c r="G484" s="20"/>
      <c r="H484"/>
      <c r="I484"/>
      <c r="J484"/>
    </row>
    <row r="485" spans="1:10" x14ac:dyDescent="0.25">
      <c r="A485"/>
      <c r="B485"/>
      <c r="C485"/>
      <c r="D485"/>
      <c r="E485"/>
      <c r="F485"/>
      <c r="G485" s="20"/>
      <c r="H485"/>
      <c r="I485"/>
      <c r="J485"/>
    </row>
    <row r="486" spans="1:10" x14ac:dyDescent="0.25">
      <c r="A486"/>
      <c r="B486"/>
      <c r="C486"/>
      <c r="D486"/>
      <c r="E486"/>
      <c r="F486"/>
      <c r="G486" s="20"/>
      <c r="H486"/>
      <c r="I486"/>
      <c r="J486"/>
    </row>
    <row r="487" spans="1:10" x14ac:dyDescent="0.25">
      <c r="A487"/>
      <c r="B487"/>
      <c r="C487"/>
      <c r="D487"/>
      <c r="E487"/>
      <c r="F487"/>
      <c r="G487" s="20"/>
      <c r="H487"/>
      <c r="I487"/>
      <c r="J487"/>
    </row>
    <row r="488" spans="1:10" x14ac:dyDescent="0.25">
      <c r="A488"/>
      <c r="B488"/>
      <c r="C488"/>
      <c r="D488"/>
      <c r="E488"/>
      <c r="F488"/>
      <c r="G488" s="20"/>
      <c r="H488"/>
      <c r="I488"/>
      <c r="J488"/>
    </row>
    <row r="489" spans="1:10" x14ac:dyDescent="0.25">
      <c r="A489"/>
      <c r="B489"/>
      <c r="C489"/>
      <c r="D489"/>
      <c r="E489"/>
      <c r="F489"/>
      <c r="G489" s="20"/>
      <c r="H489"/>
      <c r="I489"/>
      <c r="J489"/>
    </row>
    <row r="490" spans="1:10" x14ac:dyDescent="0.25">
      <c r="A490"/>
      <c r="B490"/>
      <c r="C490"/>
      <c r="D490"/>
      <c r="E490"/>
      <c r="F490"/>
      <c r="G490" s="20"/>
      <c r="H490"/>
      <c r="I490"/>
      <c r="J490"/>
    </row>
    <row r="491" spans="1:10" x14ac:dyDescent="0.25">
      <c r="A491"/>
      <c r="B491"/>
      <c r="C491"/>
      <c r="D491"/>
      <c r="E491"/>
      <c r="F491"/>
      <c r="G491" s="20"/>
      <c r="H491"/>
      <c r="I491"/>
      <c r="J491"/>
    </row>
    <row r="492" spans="1:10" x14ac:dyDescent="0.25">
      <c r="A492"/>
      <c r="B492"/>
      <c r="C492"/>
      <c r="D492"/>
      <c r="E492"/>
      <c r="F492"/>
      <c r="G492" s="20"/>
      <c r="H492"/>
      <c r="I492"/>
      <c r="J492"/>
    </row>
    <row r="493" spans="1:10" x14ac:dyDescent="0.25">
      <c r="A493"/>
      <c r="B493"/>
      <c r="C493"/>
      <c r="D493"/>
      <c r="E493"/>
      <c r="F493"/>
      <c r="G493" s="20"/>
      <c r="H493"/>
      <c r="I493"/>
      <c r="J493"/>
    </row>
    <row r="494" spans="1:10" x14ac:dyDescent="0.25">
      <c r="A494"/>
      <c r="B494"/>
      <c r="C494"/>
      <c r="D494"/>
      <c r="E494"/>
      <c r="F494"/>
      <c r="G494" s="20"/>
      <c r="H494"/>
      <c r="I494"/>
      <c r="J494"/>
    </row>
    <row r="495" spans="1:10" x14ac:dyDescent="0.25">
      <c r="A495"/>
      <c r="B495"/>
      <c r="C495"/>
      <c r="D495"/>
      <c r="E495"/>
      <c r="F495"/>
      <c r="G495" s="20"/>
      <c r="H495"/>
      <c r="I495"/>
      <c r="J495"/>
    </row>
    <row r="496" spans="1:10" x14ac:dyDescent="0.25">
      <c r="A496"/>
      <c r="B496"/>
      <c r="C496"/>
      <c r="D496"/>
      <c r="E496"/>
      <c r="F496"/>
      <c r="G496" s="20"/>
      <c r="H496"/>
      <c r="I496"/>
      <c r="J496"/>
    </row>
    <row r="497" spans="1:10" x14ac:dyDescent="0.25">
      <c r="A497"/>
      <c r="B497"/>
      <c r="C497"/>
      <c r="D497"/>
      <c r="E497"/>
      <c r="F497"/>
      <c r="G497" s="20"/>
      <c r="H497"/>
      <c r="I497"/>
      <c r="J497"/>
    </row>
    <row r="498" spans="1:10" x14ac:dyDescent="0.25">
      <c r="A498"/>
      <c r="B498"/>
      <c r="C498"/>
      <c r="D498"/>
      <c r="E498"/>
      <c r="F498"/>
      <c r="G498" s="20"/>
      <c r="H498"/>
      <c r="I498"/>
      <c r="J498"/>
    </row>
    <row r="499" spans="1:10" x14ac:dyDescent="0.25">
      <c r="A499"/>
      <c r="B499"/>
      <c r="C499"/>
      <c r="D499"/>
      <c r="E499"/>
      <c r="F499"/>
      <c r="G499" s="20"/>
      <c r="H499"/>
      <c r="I499"/>
      <c r="J499"/>
    </row>
    <row r="500" spans="1:10" x14ac:dyDescent="0.25">
      <c r="A500"/>
      <c r="B500"/>
      <c r="C500"/>
      <c r="D500"/>
      <c r="E500"/>
      <c r="F500"/>
      <c r="G500" s="20"/>
      <c r="H500"/>
      <c r="I500"/>
      <c r="J500"/>
    </row>
    <row r="501" spans="1:10" x14ac:dyDescent="0.25">
      <c r="A501"/>
      <c r="B501"/>
      <c r="C501"/>
      <c r="D501"/>
      <c r="E501"/>
      <c r="F501"/>
      <c r="G501" s="20"/>
      <c r="H501"/>
      <c r="I501"/>
      <c r="J501"/>
    </row>
    <row r="502" spans="1:10" x14ac:dyDescent="0.25">
      <c r="A502"/>
      <c r="B502"/>
      <c r="C502"/>
      <c r="D502"/>
      <c r="E502"/>
      <c r="F502"/>
      <c r="G502" s="20"/>
      <c r="H502"/>
      <c r="I502"/>
      <c r="J502"/>
    </row>
    <row r="503" spans="1:10" x14ac:dyDescent="0.25">
      <c r="A503"/>
      <c r="B503"/>
      <c r="C503"/>
      <c r="D503"/>
      <c r="E503"/>
      <c r="F503"/>
      <c r="G503" s="20"/>
      <c r="H503"/>
      <c r="I503"/>
      <c r="J503"/>
    </row>
    <row r="504" spans="1:10" x14ac:dyDescent="0.25">
      <c r="A504"/>
      <c r="B504"/>
      <c r="C504"/>
      <c r="D504"/>
      <c r="E504"/>
      <c r="F504"/>
      <c r="G504" s="20"/>
      <c r="H504"/>
      <c r="I504"/>
      <c r="J504"/>
    </row>
    <row r="505" spans="1:10" x14ac:dyDescent="0.25">
      <c r="A505"/>
      <c r="B505"/>
      <c r="C505"/>
      <c r="D505"/>
      <c r="E505"/>
      <c r="F505"/>
      <c r="G505" s="20"/>
      <c r="H505"/>
      <c r="I505"/>
      <c r="J505"/>
    </row>
    <row r="506" spans="1:10" x14ac:dyDescent="0.25">
      <c r="A506"/>
      <c r="B506"/>
      <c r="C506"/>
      <c r="D506"/>
      <c r="E506"/>
      <c r="F506"/>
      <c r="G506" s="20"/>
      <c r="H506"/>
      <c r="I506"/>
      <c r="J506"/>
    </row>
    <row r="507" spans="1:10" x14ac:dyDescent="0.25">
      <c r="A507"/>
      <c r="B507"/>
      <c r="C507"/>
      <c r="D507"/>
      <c r="E507"/>
      <c r="F507"/>
      <c r="G507" s="20"/>
      <c r="H507"/>
      <c r="I507"/>
      <c r="J507"/>
    </row>
    <row r="508" spans="1:10" x14ac:dyDescent="0.25">
      <c r="A508"/>
      <c r="B508"/>
      <c r="C508"/>
      <c r="D508"/>
      <c r="E508"/>
      <c r="F508"/>
      <c r="G508" s="20"/>
      <c r="H508"/>
      <c r="I508"/>
      <c r="J508"/>
    </row>
    <row r="509" spans="1:10" x14ac:dyDescent="0.25">
      <c r="A509"/>
      <c r="B509"/>
      <c r="C509"/>
      <c r="D509"/>
      <c r="E509"/>
      <c r="F509"/>
      <c r="G509" s="20"/>
      <c r="H509"/>
      <c r="I509"/>
      <c r="J509"/>
    </row>
    <row r="510" spans="1:10" x14ac:dyDescent="0.25">
      <c r="A510"/>
      <c r="B510"/>
      <c r="C510"/>
      <c r="D510"/>
      <c r="E510"/>
      <c r="F510"/>
      <c r="G510" s="20"/>
      <c r="H510"/>
      <c r="I510"/>
      <c r="J510"/>
    </row>
    <row r="511" spans="1:10" x14ac:dyDescent="0.25">
      <c r="A511"/>
      <c r="B511"/>
      <c r="C511"/>
      <c r="D511"/>
      <c r="E511"/>
      <c r="F511"/>
      <c r="G511" s="20"/>
      <c r="H511"/>
      <c r="I511"/>
      <c r="J511"/>
    </row>
    <row r="512" spans="1:10" x14ac:dyDescent="0.25">
      <c r="A512"/>
      <c r="B512"/>
      <c r="C512"/>
      <c r="D512"/>
      <c r="E512"/>
      <c r="F512"/>
      <c r="G512" s="20"/>
      <c r="H512"/>
      <c r="I512"/>
      <c r="J512"/>
    </row>
    <row r="513" spans="1:10" x14ac:dyDescent="0.25">
      <c r="A513"/>
      <c r="B513"/>
      <c r="C513"/>
      <c r="D513"/>
      <c r="E513"/>
      <c r="F513"/>
      <c r="G513" s="20"/>
      <c r="H513"/>
      <c r="I513"/>
      <c r="J513"/>
    </row>
    <row r="514" spans="1:10" x14ac:dyDescent="0.25">
      <c r="A514"/>
      <c r="B514"/>
      <c r="C514"/>
      <c r="D514"/>
      <c r="E514"/>
      <c r="F514"/>
      <c r="G514" s="20"/>
      <c r="H514"/>
      <c r="I514"/>
      <c r="J514"/>
    </row>
    <row r="515" spans="1:10" x14ac:dyDescent="0.25">
      <c r="A515"/>
      <c r="B515"/>
      <c r="C515"/>
      <c r="D515"/>
      <c r="E515"/>
      <c r="F515"/>
      <c r="G515" s="20"/>
      <c r="H515"/>
      <c r="I515"/>
      <c r="J515"/>
    </row>
    <row r="516" spans="1:10" x14ac:dyDescent="0.25">
      <c r="A516"/>
      <c r="B516"/>
      <c r="C516"/>
      <c r="D516"/>
      <c r="E516"/>
      <c r="F516"/>
      <c r="G516" s="20"/>
      <c r="H516"/>
      <c r="I516"/>
      <c r="J516"/>
    </row>
    <row r="517" spans="1:10" x14ac:dyDescent="0.25">
      <c r="A517"/>
      <c r="B517"/>
      <c r="C517"/>
      <c r="D517"/>
      <c r="E517"/>
      <c r="F517"/>
      <c r="G517" s="20"/>
      <c r="H517"/>
      <c r="I517"/>
      <c r="J517"/>
    </row>
    <row r="518" spans="1:10" x14ac:dyDescent="0.25">
      <c r="A518"/>
      <c r="B518"/>
      <c r="C518"/>
      <c r="D518"/>
      <c r="E518"/>
      <c r="F518"/>
      <c r="G518" s="20"/>
      <c r="H518"/>
      <c r="I518"/>
      <c r="J518"/>
    </row>
    <row r="519" spans="1:10" x14ac:dyDescent="0.25">
      <c r="A519"/>
      <c r="B519"/>
      <c r="C519"/>
      <c r="D519"/>
      <c r="E519"/>
      <c r="F519"/>
      <c r="G519" s="20"/>
      <c r="H519"/>
      <c r="I519"/>
      <c r="J519"/>
    </row>
    <row r="520" spans="1:10" x14ac:dyDescent="0.25">
      <c r="A520"/>
      <c r="B520"/>
      <c r="C520"/>
      <c r="D520"/>
      <c r="E520"/>
      <c r="F520"/>
      <c r="G520" s="20"/>
      <c r="H520"/>
      <c r="I520"/>
      <c r="J520"/>
    </row>
    <row r="521" spans="1:10" x14ac:dyDescent="0.25">
      <c r="A521"/>
      <c r="B521"/>
      <c r="C521"/>
      <c r="D521"/>
      <c r="E521"/>
      <c r="F521"/>
      <c r="G521" s="20"/>
      <c r="H521"/>
      <c r="I521"/>
      <c r="J521"/>
    </row>
    <row r="522" spans="1:10" x14ac:dyDescent="0.25">
      <c r="A522"/>
      <c r="B522"/>
      <c r="C522"/>
      <c r="D522"/>
      <c r="E522"/>
      <c r="F522"/>
      <c r="G522" s="20"/>
      <c r="H522"/>
      <c r="I522"/>
      <c r="J522"/>
    </row>
    <row r="523" spans="1:10" x14ac:dyDescent="0.25">
      <c r="A523"/>
      <c r="B523"/>
      <c r="C523"/>
      <c r="D523"/>
      <c r="E523"/>
      <c r="F523"/>
      <c r="G523" s="20"/>
      <c r="H523"/>
      <c r="I523"/>
      <c r="J523"/>
    </row>
    <row r="524" spans="1:10" x14ac:dyDescent="0.25">
      <c r="A524"/>
      <c r="B524"/>
      <c r="C524"/>
      <c r="D524"/>
      <c r="E524"/>
      <c r="F524"/>
      <c r="G524" s="20"/>
      <c r="H524"/>
      <c r="I524"/>
      <c r="J524"/>
    </row>
    <row r="525" spans="1:10" x14ac:dyDescent="0.25">
      <c r="A525"/>
      <c r="B525"/>
      <c r="C525"/>
      <c r="D525"/>
      <c r="E525"/>
      <c r="F525"/>
      <c r="G525" s="20"/>
      <c r="H525"/>
      <c r="I525"/>
      <c r="J525"/>
    </row>
    <row r="526" spans="1:10" x14ac:dyDescent="0.25">
      <c r="A526"/>
      <c r="B526"/>
      <c r="C526"/>
      <c r="D526"/>
      <c r="E526"/>
      <c r="F526"/>
      <c r="G526" s="20"/>
      <c r="H526"/>
      <c r="I526"/>
      <c r="J526"/>
    </row>
    <row r="527" spans="1:10" x14ac:dyDescent="0.25">
      <c r="A527"/>
      <c r="B527"/>
      <c r="C527"/>
      <c r="D527"/>
      <c r="E527"/>
      <c r="F527"/>
      <c r="G527" s="20"/>
      <c r="H527"/>
      <c r="I527"/>
      <c r="J527"/>
    </row>
    <row r="528" spans="1:10" x14ac:dyDescent="0.25">
      <c r="A528"/>
      <c r="B528"/>
      <c r="C528"/>
      <c r="D528"/>
      <c r="E528"/>
      <c r="F528"/>
      <c r="G528" s="20"/>
      <c r="H528"/>
      <c r="I528"/>
      <c r="J528"/>
    </row>
    <row r="529" spans="1:10" x14ac:dyDescent="0.25">
      <c r="A529"/>
      <c r="B529"/>
      <c r="C529"/>
      <c r="D529"/>
      <c r="E529"/>
      <c r="F529"/>
      <c r="G529" s="20"/>
      <c r="H529"/>
      <c r="I529"/>
      <c r="J529"/>
    </row>
    <row r="530" spans="1:10" x14ac:dyDescent="0.25">
      <c r="A530"/>
      <c r="B530"/>
      <c r="C530"/>
      <c r="D530"/>
      <c r="E530"/>
      <c r="F530"/>
      <c r="G530" s="20"/>
      <c r="H530"/>
      <c r="I530"/>
      <c r="J530"/>
    </row>
    <row r="531" spans="1:10" x14ac:dyDescent="0.25">
      <c r="A531"/>
      <c r="B531"/>
      <c r="C531"/>
      <c r="D531"/>
      <c r="E531"/>
      <c r="F531"/>
      <c r="G531" s="20"/>
      <c r="H531"/>
      <c r="I531"/>
      <c r="J531"/>
    </row>
    <row r="532" spans="1:10" x14ac:dyDescent="0.25">
      <c r="A532"/>
      <c r="B532"/>
      <c r="C532"/>
      <c r="D532"/>
      <c r="E532"/>
      <c r="F532"/>
      <c r="G532" s="20"/>
      <c r="H532"/>
      <c r="I532"/>
      <c r="J532"/>
    </row>
    <row r="533" spans="1:10" x14ac:dyDescent="0.25">
      <c r="A533"/>
      <c r="B533"/>
      <c r="C533"/>
      <c r="D533"/>
      <c r="E533"/>
      <c r="F533"/>
      <c r="G533" s="20"/>
      <c r="H533"/>
      <c r="I533"/>
      <c r="J533"/>
    </row>
    <row r="534" spans="1:10" x14ac:dyDescent="0.25">
      <c r="A534"/>
      <c r="B534"/>
      <c r="C534"/>
      <c r="D534"/>
      <c r="E534"/>
      <c r="F534"/>
      <c r="G534" s="20"/>
      <c r="H534"/>
      <c r="I534"/>
      <c r="J534"/>
    </row>
    <row r="535" spans="1:10" x14ac:dyDescent="0.25">
      <c r="A535"/>
      <c r="B535"/>
      <c r="C535"/>
      <c r="D535"/>
      <c r="E535"/>
      <c r="F535"/>
      <c r="G535" s="20"/>
      <c r="H535"/>
      <c r="I535"/>
      <c r="J535"/>
    </row>
    <row r="536" spans="1:10" x14ac:dyDescent="0.25">
      <c r="A536"/>
      <c r="B536"/>
      <c r="C536"/>
      <c r="D536"/>
      <c r="E536"/>
      <c r="F536"/>
      <c r="G536" s="20"/>
      <c r="H536"/>
      <c r="I536"/>
      <c r="J536"/>
    </row>
    <row r="537" spans="1:10" x14ac:dyDescent="0.25">
      <c r="A537"/>
      <c r="B537"/>
      <c r="C537"/>
      <c r="D537"/>
      <c r="E537"/>
      <c r="F537"/>
      <c r="G537" s="20"/>
      <c r="H537"/>
      <c r="I537"/>
      <c r="J537"/>
    </row>
    <row r="538" spans="1:10" x14ac:dyDescent="0.25">
      <c r="A538"/>
      <c r="B538"/>
      <c r="C538"/>
      <c r="D538"/>
      <c r="E538"/>
      <c r="F538"/>
      <c r="G538" s="20"/>
      <c r="H538"/>
      <c r="I538"/>
      <c r="J538"/>
    </row>
    <row r="539" spans="1:10" x14ac:dyDescent="0.25">
      <c r="A539"/>
      <c r="B539"/>
      <c r="C539"/>
      <c r="D539"/>
      <c r="E539"/>
      <c r="F539"/>
      <c r="G539" s="20"/>
      <c r="H539"/>
      <c r="I539"/>
      <c r="J539"/>
    </row>
    <row r="540" spans="1:10" x14ac:dyDescent="0.25">
      <c r="A540"/>
      <c r="B540"/>
      <c r="C540"/>
      <c r="D540"/>
      <c r="E540"/>
      <c r="F540"/>
      <c r="G540" s="20"/>
      <c r="H540"/>
      <c r="I540"/>
      <c r="J540"/>
    </row>
    <row r="541" spans="1:10" x14ac:dyDescent="0.25">
      <c r="A541"/>
      <c r="B541"/>
      <c r="C541"/>
      <c r="D541"/>
      <c r="E541"/>
      <c r="F541"/>
      <c r="G541" s="20"/>
      <c r="H541"/>
      <c r="I541"/>
      <c r="J541"/>
    </row>
    <row r="542" spans="1:10" x14ac:dyDescent="0.25">
      <c r="A542"/>
      <c r="B542"/>
      <c r="C542"/>
      <c r="D542"/>
      <c r="E542"/>
      <c r="F542"/>
      <c r="G542" s="20"/>
      <c r="H542"/>
      <c r="I542"/>
      <c r="J542"/>
    </row>
    <row r="543" spans="1:10" x14ac:dyDescent="0.25">
      <c r="A543"/>
      <c r="B543"/>
      <c r="C543"/>
      <c r="D543"/>
      <c r="E543"/>
      <c r="F543"/>
      <c r="G543" s="20"/>
      <c r="H543"/>
      <c r="I543"/>
      <c r="J543"/>
    </row>
    <row r="544" spans="1:10" x14ac:dyDescent="0.25">
      <c r="A544"/>
      <c r="B544"/>
      <c r="C544"/>
      <c r="D544"/>
      <c r="E544"/>
      <c r="F544"/>
      <c r="G544" s="20"/>
      <c r="H544"/>
      <c r="I544"/>
      <c r="J544"/>
    </row>
    <row r="545" spans="1:10" x14ac:dyDescent="0.25">
      <c r="A545"/>
      <c r="B545"/>
      <c r="C545"/>
      <c r="D545"/>
      <c r="E545"/>
      <c r="F545"/>
      <c r="G545" s="20"/>
      <c r="H545"/>
      <c r="I545"/>
      <c r="J545"/>
    </row>
    <row r="546" spans="1:10" x14ac:dyDescent="0.25">
      <c r="A546"/>
      <c r="B546"/>
      <c r="C546"/>
      <c r="D546"/>
      <c r="E546"/>
      <c r="F546"/>
      <c r="G546" s="20"/>
      <c r="H546"/>
      <c r="I546"/>
      <c r="J546"/>
    </row>
    <row r="547" spans="1:10" x14ac:dyDescent="0.25">
      <c r="A547"/>
      <c r="B547"/>
      <c r="C547"/>
      <c r="D547"/>
      <c r="E547"/>
      <c r="F547"/>
      <c r="G547" s="20"/>
      <c r="H547"/>
      <c r="I547"/>
      <c r="J547"/>
    </row>
    <row r="548" spans="1:10" x14ac:dyDescent="0.25">
      <c r="A548"/>
      <c r="B548"/>
      <c r="C548"/>
      <c r="D548"/>
      <c r="E548"/>
      <c r="F548"/>
      <c r="G548" s="20"/>
      <c r="H548"/>
      <c r="I548"/>
      <c r="J548"/>
    </row>
    <row r="549" spans="1:10" x14ac:dyDescent="0.25">
      <c r="A549"/>
      <c r="B549"/>
      <c r="C549"/>
      <c r="D549"/>
      <c r="E549"/>
      <c r="F549"/>
      <c r="G549" s="20"/>
      <c r="H549"/>
      <c r="I549"/>
      <c r="J549"/>
    </row>
    <row r="550" spans="1:10" x14ac:dyDescent="0.25">
      <c r="A550"/>
      <c r="B550"/>
      <c r="C550"/>
      <c r="D550"/>
      <c r="E550"/>
      <c r="F550"/>
      <c r="G550" s="20"/>
      <c r="H550"/>
      <c r="I550"/>
      <c r="J550"/>
    </row>
    <row r="551" spans="1:10" x14ac:dyDescent="0.25">
      <c r="A551"/>
      <c r="B551"/>
      <c r="C551"/>
      <c r="D551"/>
      <c r="E551"/>
      <c r="F551"/>
      <c r="G551" s="20"/>
      <c r="H551"/>
      <c r="I551"/>
      <c r="J551"/>
    </row>
    <row r="552" spans="1:10" x14ac:dyDescent="0.25">
      <c r="A552"/>
      <c r="B552"/>
      <c r="C552"/>
      <c r="D552"/>
      <c r="E552"/>
      <c r="F552"/>
      <c r="G552" s="20"/>
      <c r="H552"/>
      <c r="I552"/>
      <c r="J552"/>
    </row>
    <row r="553" spans="1:10" x14ac:dyDescent="0.25">
      <c r="A553"/>
      <c r="B553"/>
      <c r="C553"/>
      <c r="D553"/>
      <c r="E553"/>
      <c r="F553"/>
      <c r="G553" s="20"/>
      <c r="H553"/>
      <c r="I553"/>
      <c r="J553"/>
    </row>
    <row r="554" spans="1:10" x14ac:dyDescent="0.25">
      <c r="A554"/>
      <c r="B554"/>
      <c r="C554"/>
      <c r="D554"/>
      <c r="E554"/>
      <c r="F554"/>
      <c r="G554" s="20"/>
      <c r="H554"/>
      <c r="I554"/>
      <c r="J554"/>
    </row>
    <row r="555" spans="1:10" x14ac:dyDescent="0.25">
      <c r="A555"/>
      <c r="B555"/>
      <c r="C555"/>
      <c r="D555"/>
      <c r="E555"/>
      <c r="F555"/>
      <c r="G555" s="20"/>
      <c r="H555"/>
      <c r="I555"/>
      <c r="J555"/>
    </row>
    <row r="556" spans="1:10" x14ac:dyDescent="0.25">
      <c r="A556"/>
      <c r="B556"/>
      <c r="C556"/>
      <c r="D556"/>
      <c r="E556"/>
      <c r="F556"/>
      <c r="G556" s="20"/>
      <c r="H556"/>
      <c r="I556"/>
      <c r="J556"/>
    </row>
    <row r="557" spans="1:10" x14ac:dyDescent="0.25">
      <c r="A557"/>
      <c r="B557"/>
      <c r="C557"/>
      <c r="D557"/>
      <c r="E557"/>
      <c r="F557"/>
      <c r="G557" s="20"/>
      <c r="H557"/>
      <c r="I557"/>
      <c r="J557"/>
    </row>
    <row r="558" spans="1:10" x14ac:dyDescent="0.25">
      <c r="A558"/>
      <c r="B558"/>
      <c r="C558"/>
      <c r="D558"/>
      <c r="E558"/>
      <c r="F558"/>
      <c r="G558" s="20"/>
      <c r="H558"/>
      <c r="I558"/>
      <c r="J558"/>
    </row>
    <row r="559" spans="1:10" x14ac:dyDescent="0.25">
      <c r="A559"/>
      <c r="B559"/>
      <c r="C559"/>
      <c r="D559"/>
      <c r="E559"/>
      <c r="F559"/>
      <c r="G559" s="20"/>
      <c r="H559"/>
      <c r="I559"/>
      <c r="J559"/>
    </row>
    <row r="560" spans="1:10" x14ac:dyDescent="0.25">
      <c r="A560"/>
      <c r="B560"/>
      <c r="C560"/>
      <c r="D560"/>
      <c r="E560"/>
      <c r="F560"/>
      <c r="G560" s="20"/>
      <c r="H560"/>
      <c r="I560"/>
      <c r="J560"/>
    </row>
    <row r="561" spans="1:10" x14ac:dyDescent="0.25">
      <c r="A561"/>
      <c r="B561"/>
      <c r="C561"/>
      <c r="D561"/>
      <c r="E561"/>
      <c r="F561"/>
      <c r="G561" s="20"/>
      <c r="H561"/>
      <c r="I561"/>
      <c r="J561"/>
    </row>
    <row r="562" spans="1:10" x14ac:dyDescent="0.25">
      <c r="A562"/>
      <c r="B562"/>
      <c r="C562"/>
      <c r="D562"/>
      <c r="E562"/>
      <c r="F562"/>
      <c r="G562" s="20"/>
      <c r="H562"/>
      <c r="I562"/>
      <c r="J562"/>
    </row>
    <row r="563" spans="1:10" x14ac:dyDescent="0.25">
      <c r="A563"/>
      <c r="B563"/>
      <c r="C563"/>
      <c r="D563"/>
      <c r="E563"/>
      <c r="F563"/>
      <c r="G563" s="20"/>
      <c r="H563"/>
      <c r="I563"/>
      <c r="J563"/>
    </row>
    <row r="564" spans="1:10" x14ac:dyDescent="0.25">
      <c r="A564"/>
      <c r="B564"/>
      <c r="C564"/>
      <c r="D564"/>
      <c r="E564"/>
      <c r="F564"/>
      <c r="G564" s="20"/>
      <c r="H564"/>
      <c r="I564"/>
      <c r="J564"/>
    </row>
    <row r="565" spans="1:10" x14ac:dyDescent="0.25">
      <c r="A565"/>
      <c r="B565"/>
      <c r="C565"/>
      <c r="D565"/>
      <c r="E565"/>
      <c r="F565"/>
      <c r="G565" s="20"/>
      <c r="H565"/>
      <c r="I565"/>
      <c r="J565"/>
    </row>
    <row r="566" spans="1:10" x14ac:dyDescent="0.25">
      <c r="A566"/>
      <c r="B566"/>
      <c r="C566"/>
      <c r="D566"/>
      <c r="E566"/>
      <c r="F566"/>
      <c r="G566" s="20"/>
      <c r="H566"/>
      <c r="I566"/>
      <c r="J566"/>
    </row>
    <row r="567" spans="1:10" x14ac:dyDescent="0.25">
      <c r="A567"/>
      <c r="B567"/>
      <c r="C567"/>
      <c r="D567"/>
      <c r="E567"/>
      <c r="F567"/>
      <c r="G567" s="20"/>
      <c r="H567"/>
      <c r="I567"/>
      <c r="J567"/>
    </row>
    <row r="568" spans="1:10" x14ac:dyDescent="0.25">
      <c r="A568"/>
      <c r="B568"/>
      <c r="C568"/>
      <c r="D568"/>
      <c r="E568"/>
      <c r="F568"/>
      <c r="G568" s="20"/>
      <c r="H568"/>
      <c r="I568"/>
      <c r="J568"/>
    </row>
    <row r="569" spans="1:10" x14ac:dyDescent="0.25">
      <c r="A569"/>
      <c r="B569"/>
      <c r="C569"/>
      <c r="D569"/>
      <c r="E569"/>
      <c r="F569"/>
      <c r="G569" s="20"/>
      <c r="H569"/>
      <c r="I569"/>
      <c r="J569"/>
    </row>
    <row r="570" spans="1:10" x14ac:dyDescent="0.25">
      <c r="A570"/>
      <c r="B570"/>
      <c r="C570"/>
      <c r="D570"/>
      <c r="E570"/>
      <c r="F570"/>
      <c r="G570" s="20"/>
      <c r="H570"/>
      <c r="I570"/>
      <c r="J570"/>
    </row>
    <row r="571" spans="1:10" x14ac:dyDescent="0.25">
      <c r="A571"/>
      <c r="B571"/>
      <c r="C571"/>
      <c r="D571"/>
      <c r="E571"/>
      <c r="F571"/>
      <c r="G571" s="20"/>
      <c r="H571"/>
      <c r="I571"/>
      <c r="J571"/>
    </row>
    <row r="572" spans="1:10" x14ac:dyDescent="0.25">
      <c r="A572"/>
      <c r="B572"/>
      <c r="C572"/>
      <c r="D572"/>
      <c r="E572"/>
      <c r="F572"/>
      <c r="G572" s="20"/>
      <c r="H572"/>
      <c r="I572"/>
      <c r="J572"/>
    </row>
    <row r="573" spans="1:10" x14ac:dyDescent="0.25">
      <c r="A573"/>
      <c r="B573"/>
      <c r="C573"/>
      <c r="D573"/>
      <c r="E573"/>
      <c r="F573"/>
      <c r="G573" s="20"/>
      <c r="H573"/>
      <c r="I573"/>
      <c r="J573"/>
    </row>
    <row r="574" spans="1:10" x14ac:dyDescent="0.25">
      <c r="A574"/>
      <c r="B574"/>
      <c r="C574"/>
      <c r="D574"/>
      <c r="E574"/>
      <c r="F574"/>
      <c r="G574" s="20"/>
      <c r="H574"/>
      <c r="I574"/>
      <c r="J574"/>
    </row>
    <row r="575" spans="1:10" x14ac:dyDescent="0.25">
      <c r="A575"/>
      <c r="B575"/>
      <c r="C575"/>
      <c r="D575"/>
      <c r="E575"/>
      <c r="F575"/>
      <c r="G575" s="20"/>
      <c r="H575"/>
      <c r="I575"/>
      <c r="J575"/>
    </row>
    <row r="576" spans="1:10" x14ac:dyDescent="0.25">
      <c r="A576"/>
      <c r="B576"/>
      <c r="C576"/>
      <c r="D576"/>
      <c r="E576"/>
      <c r="F576"/>
      <c r="G576" s="20"/>
      <c r="H576"/>
      <c r="I576"/>
      <c r="J576"/>
    </row>
    <row r="577" spans="1:10" x14ac:dyDescent="0.25">
      <c r="A577"/>
      <c r="B577"/>
      <c r="C577"/>
      <c r="D577"/>
      <c r="E577"/>
      <c r="F577"/>
      <c r="G577" s="20"/>
      <c r="H577"/>
      <c r="I577"/>
      <c r="J577"/>
    </row>
    <row r="578" spans="1:10" x14ac:dyDescent="0.25">
      <c r="A578"/>
      <c r="B578"/>
      <c r="C578"/>
      <c r="D578"/>
      <c r="E578"/>
      <c r="F578"/>
      <c r="G578" s="20"/>
      <c r="H578"/>
      <c r="I578"/>
      <c r="J578"/>
    </row>
    <row r="579" spans="1:10" x14ac:dyDescent="0.25">
      <c r="A579"/>
      <c r="B579"/>
      <c r="C579"/>
      <c r="D579"/>
      <c r="E579"/>
      <c r="F579"/>
      <c r="G579" s="20"/>
      <c r="H579"/>
      <c r="I579"/>
      <c r="J579"/>
    </row>
    <row r="580" spans="1:10" x14ac:dyDescent="0.25">
      <c r="A580"/>
      <c r="B580"/>
      <c r="C580"/>
      <c r="D580"/>
      <c r="E580"/>
      <c r="F580"/>
      <c r="G580" s="20"/>
      <c r="H580"/>
      <c r="I580"/>
      <c r="J580"/>
    </row>
    <row r="581" spans="1:10" x14ac:dyDescent="0.25">
      <c r="A581"/>
      <c r="B581"/>
      <c r="C581"/>
      <c r="D581"/>
      <c r="E581"/>
      <c r="F581"/>
      <c r="G581" s="20"/>
      <c r="H581"/>
      <c r="I581"/>
      <c r="J581"/>
    </row>
    <row r="582" spans="1:10" x14ac:dyDescent="0.25">
      <c r="A582"/>
      <c r="B582"/>
      <c r="C582"/>
      <c r="D582"/>
      <c r="E582"/>
      <c r="F582"/>
      <c r="G582" s="20"/>
      <c r="H582"/>
      <c r="I582"/>
      <c r="J582"/>
    </row>
    <row r="583" spans="1:10" x14ac:dyDescent="0.25">
      <c r="A583"/>
      <c r="B583"/>
      <c r="C583"/>
      <c r="D583"/>
      <c r="E583"/>
      <c r="F583"/>
      <c r="G583" s="20"/>
      <c r="H583"/>
      <c r="I583"/>
      <c r="J583"/>
    </row>
    <row r="584" spans="1:10" x14ac:dyDescent="0.25">
      <c r="A584"/>
      <c r="B584"/>
      <c r="C584"/>
      <c r="D584"/>
      <c r="E584"/>
      <c r="F584"/>
      <c r="G584" s="20"/>
      <c r="H584"/>
      <c r="I584"/>
      <c r="J584"/>
    </row>
    <row r="585" spans="1:10" x14ac:dyDescent="0.25">
      <c r="A585"/>
      <c r="B585"/>
      <c r="C585"/>
      <c r="D585"/>
      <c r="E585"/>
      <c r="F585"/>
      <c r="G585" s="20"/>
      <c r="H585"/>
      <c r="I585"/>
      <c r="J585"/>
    </row>
    <row r="586" spans="1:10" x14ac:dyDescent="0.25">
      <c r="A586"/>
      <c r="B586"/>
      <c r="C586"/>
      <c r="D586"/>
      <c r="E586"/>
      <c r="F586"/>
      <c r="G586" s="20"/>
      <c r="H586"/>
      <c r="I586"/>
      <c r="J586"/>
    </row>
    <row r="587" spans="1:10" x14ac:dyDescent="0.25">
      <c r="A587"/>
      <c r="B587"/>
      <c r="C587"/>
      <c r="D587"/>
      <c r="E587"/>
      <c r="F587"/>
      <c r="G587" s="20"/>
      <c r="H587"/>
      <c r="I587"/>
      <c r="J587"/>
    </row>
    <row r="588" spans="1:10" x14ac:dyDescent="0.25">
      <c r="A588"/>
      <c r="B588"/>
      <c r="C588"/>
      <c r="D588"/>
      <c r="E588"/>
      <c r="F588"/>
      <c r="G588" s="20"/>
      <c r="H588"/>
      <c r="I588"/>
      <c r="J588"/>
    </row>
    <row r="589" spans="1:10" x14ac:dyDescent="0.25">
      <c r="A589"/>
      <c r="B589"/>
      <c r="C589"/>
      <c r="D589"/>
      <c r="E589"/>
      <c r="F589"/>
      <c r="G589" s="20"/>
      <c r="H589"/>
      <c r="I589"/>
      <c r="J589"/>
    </row>
    <row r="590" spans="1:10" x14ac:dyDescent="0.25">
      <c r="A590"/>
      <c r="B590"/>
      <c r="C590"/>
      <c r="D590"/>
      <c r="E590"/>
      <c r="F590"/>
      <c r="G590" s="20"/>
      <c r="H590"/>
      <c r="I590"/>
      <c r="J590"/>
    </row>
    <row r="591" spans="1:10" x14ac:dyDescent="0.25">
      <c r="A591"/>
      <c r="B591"/>
      <c r="C591"/>
      <c r="D591"/>
      <c r="E591"/>
      <c r="F591"/>
      <c r="G591" s="20"/>
      <c r="H591"/>
      <c r="I591"/>
      <c r="J591"/>
    </row>
    <row r="592" spans="1:10" x14ac:dyDescent="0.25">
      <c r="A592"/>
      <c r="B592"/>
      <c r="C592"/>
      <c r="D592"/>
      <c r="E592"/>
      <c r="F592"/>
      <c r="G592" s="20"/>
      <c r="H592"/>
      <c r="I592"/>
      <c r="J592"/>
    </row>
    <row r="593" spans="1:10" x14ac:dyDescent="0.25">
      <c r="A593"/>
      <c r="B593"/>
      <c r="C593"/>
      <c r="D593"/>
      <c r="E593"/>
      <c r="F593"/>
      <c r="G593" s="20"/>
      <c r="H593"/>
      <c r="I593"/>
      <c r="J593"/>
    </row>
    <row r="594" spans="1:10" x14ac:dyDescent="0.25">
      <c r="A594"/>
      <c r="B594"/>
      <c r="C594"/>
      <c r="D594"/>
      <c r="E594"/>
      <c r="F594"/>
      <c r="G594" s="20"/>
      <c r="H594"/>
      <c r="I594"/>
      <c r="J594"/>
    </row>
    <row r="595" spans="1:10" x14ac:dyDescent="0.25">
      <c r="A595"/>
      <c r="B595"/>
      <c r="C595"/>
      <c r="D595"/>
      <c r="E595"/>
      <c r="F595"/>
      <c r="G595" s="20"/>
      <c r="H595"/>
      <c r="I595"/>
      <c r="J595"/>
    </row>
    <row r="596" spans="1:10" x14ac:dyDescent="0.25">
      <c r="A596"/>
      <c r="B596"/>
      <c r="C596"/>
      <c r="D596"/>
      <c r="E596"/>
      <c r="F596"/>
      <c r="G596" s="20"/>
      <c r="H596"/>
      <c r="I596"/>
      <c r="J596"/>
    </row>
    <row r="597" spans="1:10" x14ac:dyDescent="0.25">
      <c r="A597"/>
      <c r="B597"/>
      <c r="C597"/>
      <c r="D597"/>
      <c r="E597"/>
      <c r="F597"/>
      <c r="G597" s="20"/>
      <c r="H597"/>
      <c r="I597"/>
      <c r="J597"/>
    </row>
    <row r="598" spans="1:10" x14ac:dyDescent="0.25">
      <c r="A598"/>
      <c r="B598"/>
      <c r="C598"/>
      <c r="D598"/>
      <c r="E598"/>
      <c r="F598"/>
      <c r="G598" s="20"/>
      <c r="H598"/>
      <c r="I598"/>
      <c r="J598"/>
    </row>
    <row r="599" spans="1:10" x14ac:dyDescent="0.25">
      <c r="A599"/>
      <c r="B599"/>
      <c r="C599"/>
      <c r="D599"/>
      <c r="E599"/>
      <c r="F599"/>
      <c r="G599" s="20"/>
      <c r="H599"/>
      <c r="I599"/>
      <c r="J599"/>
    </row>
    <row r="600" spans="1:10" x14ac:dyDescent="0.25">
      <c r="A600"/>
      <c r="B600"/>
      <c r="C600"/>
      <c r="D600"/>
      <c r="E600"/>
      <c r="F600"/>
      <c r="G600" s="20"/>
      <c r="H600"/>
      <c r="I600"/>
      <c r="J600"/>
    </row>
    <row r="601" spans="1:10" x14ac:dyDescent="0.25">
      <c r="A601"/>
      <c r="B601"/>
      <c r="C601"/>
      <c r="D601"/>
      <c r="E601"/>
      <c r="F601"/>
      <c r="G601" s="20"/>
      <c r="H601"/>
      <c r="I601"/>
      <c r="J601"/>
    </row>
    <row r="602" spans="1:10" x14ac:dyDescent="0.25">
      <c r="A602"/>
      <c r="B602"/>
      <c r="C602"/>
      <c r="D602"/>
      <c r="E602"/>
      <c r="F602"/>
      <c r="G602" s="20"/>
      <c r="H602"/>
      <c r="I602"/>
      <c r="J602"/>
    </row>
    <row r="603" spans="1:10" x14ac:dyDescent="0.25">
      <c r="A603"/>
      <c r="B603"/>
      <c r="C603"/>
      <c r="D603"/>
      <c r="E603"/>
      <c r="F603"/>
      <c r="G603" s="20"/>
      <c r="H603"/>
      <c r="I603"/>
      <c r="J603"/>
    </row>
    <row r="604" spans="1:10" x14ac:dyDescent="0.25">
      <c r="A604"/>
      <c r="B604"/>
      <c r="C604"/>
      <c r="D604"/>
      <c r="E604"/>
      <c r="F604"/>
      <c r="G604" s="20"/>
      <c r="H604"/>
      <c r="I604"/>
      <c r="J604"/>
    </row>
    <row r="605" spans="1:10" x14ac:dyDescent="0.25">
      <c r="A605"/>
      <c r="B605"/>
      <c r="C605"/>
      <c r="D605"/>
      <c r="E605"/>
      <c r="F605"/>
      <c r="G605" s="20"/>
      <c r="H605"/>
      <c r="I605"/>
      <c r="J605"/>
    </row>
    <row r="606" spans="1:10" x14ac:dyDescent="0.25">
      <c r="A606"/>
      <c r="B606"/>
      <c r="C606"/>
      <c r="D606"/>
      <c r="E606"/>
      <c r="F606"/>
      <c r="G606" s="20"/>
      <c r="H606"/>
      <c r="I606"/>
      <c r="J606"/>
    </row>
    <row r="607" spans="1:10" x14ac:dyDescent="0.25">
      <c r="A607"/>
      <c r="B607"/>
      <c r="C607"/>
      <c r="D607"/>
      <c r="E607"/>
      <c r="F607"/>
      <c r="G607" s="20"/>
      <c r="H607"/>
      <c r="I607"/>
      <c r="J607"/>
    </row>
    <row r="608" spans="1:10" x14ac:dyDescent="0.25">
      <c r="A608"/>
      <c r="B608"/>
      <c r="C608"/>
      <c r="D608"/>
      <c r="E608"/>
      <c r="F608"/>
      <c r="G608" s="20"/>
      <c r="H608"/>
      <c r="I608"/>
      <c r="J608"/>
    </row>
    <row r="609" spans="1:10" x14ac:dyDescent="0.25">
      <c r="A609"/>
      <c r="B609"/>
      <c r="C609"/>
      <c r="D609"/>
      <c r="E609"/>
      <c r="F609"/>
      <c r="G609" s="20"/>
      <c r="H609"/>
      <c r="I609"/>
      <c r="J609"/>
    </row>
    <row r="610" spans="1:10" x14ac:dyDescent="0.25">
      <c r="A610"/>
      <c r="B610"/>
      <c r="C610"/>
      <c r="D610"/>
      <c r="E610"/>
      <c r="F610"/>
      <c r="G610" s="20"/>
      <c r="H610"/>
      <c r="I610"/>
      <c r="J610"/>
    </row>
    <row r="611" spans="1:10" x14ac:dyDescent="0.25">
      <c r="A611"/>
      <c r="B611"/>
      <c r="C611"/>
      <c r="D611"/>
      <c r="E611"/>
      <c r="F611"/>
      <c r="G611" s="20"/>
      <c r="H611"/>
      <c r="I611"/>
      <c r="J611"/>
    </row>
    <row r="612" spans="1:10" x14ac:dyDescent="0.25">
      <c r="A612"/>
      <c r="B612"/>
      <c r="C612"/>
      <c r="D612"/>
      <c r="E612"/>
      <c r="F612"/>
      <c r="G612" s="20"/>
      <c r="H612"/>
      <c r="I612"/>
      <c r="J612"/>
    </row>
    <row r="613" spans="1:10" x14ac:dyDescent="0.25">
      <c r="A613"/>
      <c r="B613"/>
      <c r="C613"/>
      <c r="D613"/>
      <c r="E613"/>
      <c r="F613"/>
      <c r="G613" s="20"/>
      <c r="H613"/>
      <c r="I613"/>
      <c r="J613"/>
    </row>
    <row r="614" spans="1:10" x14ac:dyDescent="0.25">
      <c r="A614"/>
      <c r="B614"/>
      <c r="C614"/>
      <c r="D614"/>
      <c r="E614"/>
      <c r="F614"/>
      <c r="G614" s="20"/>
      <c r="H614"/>
      <c r="I614"/>
      <c r="J614"/>
    </row>
    <row r="615" spans="1:10" x14ac:dyDescent="0.25">
      <c r="A615"/>
      <c r="B615"/>
      <c r="C615"/>
      <c r="D615"/>
      <c r="E615"/>
      <c r="F615"/>
      <c r="G615" s="20"/>
      <c r="H615"/>
      <c r="I615"/>
      <c r="J615"/>
    </row>
    <row r="616" spans="1:10" x14ac:dyDescent="0.25">
      <c r="A616"/>
      <c r="B616"/>
      <c r="C616"/>
      <c r="D616"/>
      <c r="E616"/>
      <c r="F616"/>
      <c r="G616" s="20"/>
      <c r="H616"/>
      <c r="I616"/>
      <c r="J616"/>
    </row>
    <row r="617" spans="1:10" x14ac:dyDescent="0.25">
      <c r="A617"/>
      <c r="B617"/>
      <c r="C617"/>
      <c r="D617"/>
      <c r="E617"/>
      <c r="F617"/>
      <c r="G617" s="20"/>
      <c r="H617"/>
      <c r="I617"/>
      <c r="J617"/>
    </row>
    <row r="618" spans="1:10" x14ac:dyDescent="0.25">
      <c r="A618"/>
      <c r="B618"/>
      <c r="C618"/>
      <c r="D618"/>
      <c r="E618"/>
      <c r="F618"/>
      <c r="G618" s="20"/>
      <c r="H618"/>
      <c r="I618"/>
      <c r="J618"/>
    </row>
    <row r="619" spans="1:10" x14ac:dyDescent="0.25">
      <c r="A619"/>
      <c r="B619"/>
      <c r="C619"/>
      <c r="D619"/>
      <c r="E619"/>
      <c r="F619"/>
      <c r="G619" s="20"/>
      <c r="H619"/>
      <c r="I619"/>
      <c r="J619"/>
    </row>
    <row r="620" spans="1:10" x14ac:dyDescent="0.25">
      <c r="A620"/>
      <c r="B620"/>
      <c r="C620"/>
      <c r="D620"/>
      <c r="E620"/>
      <c r="F620"/>
      <c r="G620" s="20"/>
      <c r="H620"/>
      <c r="I620"/>
      <c r="J620"/>
    </row>
    <row r="621" spans="1:10" x14ac:dyDescent="0.25">
      <c r="A621"/>
      <c r="B621"/>
      <c r="C621"/>
      <c r="D621"/>
      <c r="E621"/>
      <c r="F621"/>
      <c r="G621" s="20"/>
      <c r="H621"/>
      <c r="I621"/>
      <c r="J621"/>
    </row>
    <row r="622" spans="1:10" x14ac:dyDescent="0.25">
      <c r="A622"/>
      <c r="B622"/>
      <c r="C622"/>
      <c r="D622"/>
      <c r="E622"/>
      <c r="F622"/>
      <c r="G622" s="20"/>
      <c r="H622"/>
      <c r="I622"/>
      <c r="J622"/>
    </row>
    <row r="623" spans="1:10" x14ac:dyDescent="0.25">
      <c r="A623"/>
      <c r="B623"/>
      <c r="C623"/>
      <c r="D623"/>
      <c r="E623"/>
      <c r="F623"/>
      <c r="G623" s="20"/>
      <c r="H623"/>
      <c r="I623"/>
      <c r="J623"/>
    </row>
    <row r="624" spans="1:10" x14ac:dyDescent="0.25">
      <c r="A624"/>
      <c r="B624"/>
      <c r="C624"/>
      <c r="D624"/>
      <c r="E624"/>
      <c r="F624"/>
      <c r="G624" s="20"/>
      <c r="H624"/>
      <c r="I624"/>
      <c r="J624"/>
    </row>
    <row r="625" spans="1:10" x14ac:dyDescent="0.25">
      <c r="A625"/>
      <c r="B625"/>
      <c r="C625"/>
      <c r="D625"/>
      <c r="E625"/>
      <c r="F625"/>
      <c r="G625" s="20"/>
      <c r="H625"/>
      <c r="I625"/>
      <c r="J625"/>
    </row>
    <row r="626" spans="1:10" x14ac:dyDescent="0.25">
      <c r="A626"/>
      <c r="B626"/>
      <c r="C626"/>
      <c r="D626"/>
      <c r="E626"/>
      <c r="F626"/>
      <c r="G626" s="20"/>
      <c r="H626"/>
      <c r="I626"/>
      <c r="J626"/>
    </row>
    <row r="627" spans="1:10" x14ac:dyDescent="0.25">
      <c r="A627"/>
      <c r="B627"/>
      <c r="C627"/>
      <c r="D627"/>
      <c r="E627"/>
      <c r="F627"/>
      <c r="G627" s="20"/>
      <c r="H627"/>
      <c r="I627"/>
      <c r="J627"/>
    </row>
    <row r="628" spans="1:10" x14ac:dyDescent="0.25">
      <c r="A628"/>
      <c r="B628"/>
      <c r="C628"/>
      <c r="D628"/>
      <c r="E628"/>
      <c r="F628"/>
      <c r="G628" s="20"/>
      <c r="H628"/>
      <c r="I628"/>
      <c r="J628"/>
    </row>
    <row r="629" spans="1:10" x14ac:dyDescent="0.25">
      <c r="A629"/>
      <c r="B629"/>
      <c r="C629"/>
      <c r="D629"/>
      <c r="E629"/>
      <c r="F629"/>
      <c r="G629" s="20"/>
      <c r="H629"/>
      <c r="I629"/>
      <c r="J629"/>
    </row>
    <row r="630" spans="1:10" x14ac:dyDescent="0.25">
      <c r="A630"/>
      <c r="B630"/>
      <c r="C630"/>
      <c r="D630"/>
      <c r="E630"/>
      <c r="F630"/>
      <c r="G630" s="20"/>
      <c r="H630"/>
      <c r="I630"/>
      <c r="J630"/>
    </row>
    <row r="631" spans="1:10" x14ac:dyDescent="0.25">
      <c r="A631"/>
      <c r="B631"/>
      <c r="C631"/>
      <c r="D631"/>
      <c r="E631"/>
      <c r="F631"/>
      <c r="G631" s="20"/>
      <c r="H631"/>
      <c r="I631"/>
      <c r="J631"/>
    </row>
    <row r="632" spans="1:10" x14ac:dyDescent="0.25">
      <c r="A632"/>
      <c r="B632"/>
      <c r="C632"/>
      <c r="D632"/>
      <c r="E632"/>
      <c r="F632"/>
      <c r="G632" s="20"/>
      <c r="H632"/>
      <c r="I632"/>
      <c r="J632"/>
    </row>
    <row r="633" spans="1:10" x14ac:dyDescent="0.25">
      <c r="A633"/>
      <c r="B633"/>
      <c r="C633"/>
      <c r="D633"/>
      <c r="E633"/>
      <c r="F633"/>
      <c r="G633" s="20"/>
      <c r="H633"/>
      <c r="I633"/>
      <c r="J633"/>
    </row>
    <row r="634" spans="1:10" x14ac:dyDescent="0.25">
      <c r="A634"/>
      <c r="B634"/>
      <c r="C634"/>
      <c r="D634"/>
      <c r="E634"/>
      <c r="F634"/>
      <c r="G634" s="20"/>
      <c r="H634"/>
      <c r="I634"/>
      <c r="J634"/>
    </row>
    <row r="635" spans="1:10" x14ac:dyDescent="0.25">
      <c r="A635"/>
      <c r="B635"/>
      <c r="C635"/>
      <c r="D635"/>
      <c r="E635"/>
      <c r="F635"/>
      <c r="G635" s="20"/>
      <c r="H635"/>
      <c r="I635"/>
      <c r="J635"/>
    </row>
    <row r="636" spans="1:10" x14ac:dyDescent="0.25">
      <c r="A636"/>
      <c r="B636"/>
      <c r="C636"/>
      <c r="D636"/>
      <c r="E636"/>
      <c r="F636"/>
      <c r="G636" s="20"/>
      <c r="H636"/>
      <c r="I636"/>
      <c r="J636"/>
    </row>
    <row r="637" spans="1:10" x14ac:dyDescent="0.25">
      <c r="A637"/>
      <c r="B637"/>
      <c r="C637"/>
      <c r="D637"/>
      <c r="E637"/>
      <c r="F637"/>
      <c r="G637" s="20"/>
      <c r="H637"/>
      <c r="I637"/>
      <c r="J637"/>
    </row>
    <row r="638" spans="1:10" x14ac:dyDescent="0.25">
      <c r="A638"/>
      <c r="B638"/>
      <c r="C638"/>
      <c r="D638"/>
      <c r="E638"/>
      <c r="F638"/>
      <c r="G638" s="20"/>
      <c r="H638"/>
      <c r="I638"/>
      <c r="J638"/>
    </row>
    <row r="639" spans="1:10" x14ac:dyDescent="0.25">
      <c r="A639"/>
      <c r="B639"/>
      <c r="C639"/>
      <c r="D639"/>
      <c r="E639"/>
      <c r="F639"/>
      <c r="G639" s="20"/>
      <c r="H639"/>
      <c r="I639"/>
      <c r="J639"/>
    </row>
    <row r="640" spans="1:10" x14ac:dyDescent="0.25">
      <c r="A640"/>
      <c r="B640"/>
      <c r="C640"/>
      <c r="D640"/>
      <c r="E640"/>
      <c r="F640"/>
      <c r="G640" s="20"/>
      <c r="H640"/>
      <c r="I640"/>
      <c r="J640"/>
    </row>
    <row r="641" spans="1:10" x14ac:dyDescent="0.25">
      <c r="A641"/>
      <c r="B641"/>
      <c r="C641"/>
      <c r="D641"/>
      <c r="E641"/>
      <c r="F641"/>
      <c r="G641" s="20"/>
      <c r="H641"/>
      <c r="I641"/>
      <c r="J641"/>
    </row>
    <row r="642" spans="1:10" x14ac:dyDescent="0.25">
      <c r="A642"/>
      <c r="B642"/>
      <c r="C642"/>
      <c r="D642"/>
      <c r="E642"/>
      <c r="F642"/>
      <c r="G642" s="20"/>
      <c r="H642"/>
      <c r="I642"/>
      <c r="J642"/>
    </row>
    <row r="643" spans="1:10" x14ac:dyDescent="0.25">
      <c r="A643"/>
      <c r="B643"/>
      <c r="C643"/>
      <c r="D643"/>
      <c r="E643"/>
      <c r="F643"/>
      <c r="G643" s="20"/>
      <c r="H643"/>
      <c r="I643"/>
      <c r="J643"/>
    </row>
    <row r="644" spans="1:10" x14ac:dyDescent="0.25">
      <c r="A644"/>
      <c r="B644"/>
      <c r="C644"/>
      <c r="D644"/>
      <c r="E644"/>
      <c r="F644"/>
      <c r="G644" s="20"/>
      <c r="H644"/>
      <c r="I644"/>
      <c r="J644"/>
    </row>
    <row r="645" spans="1:10" x14ac:dyDescent="0.25">
      <c r="A645"/>
      <c r="B645"/>
      <c r="C645"/>
      <c r="D645"/>
      <c r="E645"/>
      <c r="F645"/>
      <c r="G645" s="20"/>
      <c r="H645"/>
      <c r="I645"/>
      <c r="J645"/>
    </row>
    <row r="646" spans="1:10" x14ac:dyDescent="0.25">
      <c r="A646"/>
      <c r="B646"/>
      <c r="C646"/>
      <c r="D646"/>
      <c r="E646"/>
      <c r="F646"/>
      <c r="G646" s="20"/>
      <c r="H646"/>
      <c r="I646"/>
      <c r="J646"/>
    </row>
    <row r="647" spans="1:10" x14ac:dyDescent="0.25">
      <c r="A647"/>
      <c r="B647"/>
      <c r="C647"/>
      <c r="D647"/>
      <c r="E647"/>
      <c r="F647"/>
      <c r="G647" s="20"/>
      <c r="H647"/>
      <c r="I647"/>
      <c r="J647"/>
    </row>
    <row r="648" spans="1:10" x14ac:dyDescent="0.25">
      <c r="A648"/>
      <c r="B648"/>
      <c r="C648"/>
      <c r="D648"/>
      <c r="E648"/>
      <c r="F648"/>
      <c r="G648" s="20"/>
      <c r="H648"/>
      <c r="I648"/>
      <c r="J648"/>
    </row>
    <row r="649" spans="1:10" x14ac:dyDescent="0.25">
      <c r="A649"/>
      <c r="B649"/>
      <c r="C649"/>
      <c r="D649"/>
      <c r="E649"/>
      <c r="F649"/>
      <c r="G649" s="20"/>
      <c r="H649"/>
      <c r="I649"/>
      <c r="J649"/>
    </row>
    <row r="650" spans="1:10" x14ac:dyDescent="0.25">
      <c r="A650"/>
      <c r="B650"/>
      <c r="C650"/>
      <c r="D650"/>
      <c r="E650"/>
      <c r="F650"/>
      <c r="G650" s="20"/>
      <c r="H650"/>
      <c r="I650"/>
      <c r="J650"/>
    </row>
    <row r="651" spans="1:10" x14ac:dyDescent="0.25">
      <c r="A651"/>
      <c r="B651"/>
      <c r="C651"/>
      <c r="D651"/>
      <c r="E651"/>
      <c r="F651"/>
      <c r="G651" s="20"/>
      <c r="H651"/>
      <c r="I651"/>
      <c r="J651"/>
    </row>
    <row r="652" spans="1:10" x14ac:dyDescent="0.25">
      <c r="A652"/>
      <c r="B652"/>
      <c r="C652"/>
      <c r="D652"/>
      <c r="E652"/>
      <c r="F652"/>
      <c r="G652" s="20"/>
      <c r="H652"/>
      <c r="I652"/>
      <c r="J652"/>
    </row>
    <row r="653" spans="1:10" x14ac:dyDescent="0.25">
      <c r="A653"/>
      <c r="B653"/>
      <c r="C653"/>
      <c r="D653"/>
      <c r="E653"/>
      <c r="F653"/>
      <c r="G653" s="20"/>
      <c r="H653"/>
      <c r="I653"/>
      <c r="J653"/>
    </row>
    <row r="654" spans="1:10" x14ac:dyDescent="0.25">
      <c r="A654"/>
      <c r="B654"/>
      <c r="C654"/>
      <c r="D654"/>
      <c r="E654"/>
      <c r="F654"/>
      <c r="G654" s="20"/>
      <c r="H654"/>
      <c r="I654"/>
      <c r="J654"/>
    </row>
    <row r="655" spans="1:10" x14ac:dyDescent="0.25">
      <c r="A655"/>
      <c r="B655"/>
      <c r="C655"/>
      <c r="D655"/>
      <c r="E655"/>
      <c r="F655"/>
      <c r="G655" s="20"/>
      <c r="H655"/>
      <c r="I655"/>
      <c r="J655"/>
    </row>
    <row r="656" spans="1:10" x14ac:dyDescent="0.25">
      <c r="A656"/>
      <c r="B656"/>
      <c r="C656"/>
      <c r="D656"/>
      <c r="E656"/>
      <c r="F656"/>
      <c r="G656" s="20"/>
      <c r="H656"/>
      <c r="I656"/>
      <c r="J656"/>
    </row>
    <row r="657" spans="1:10" x14ac:dyDescent="0.25">
      <c r="A657"/>
      <c r="B657"/>
      <c r="C657"/>
      <c r="D657"/>
      <c r="E657"/>
      <c r="F657"/>
      <c r="G657" s="20"/>
      <c r="H657"/>
      <c r="I657"/>
      <c r="J657"/>
    </row>
    <row r="658" spans="1:10" x14ac:dyDescent="0.25">
      <c r="A658"/>
      <c r="B658"/>
      <c r="C658"/>
      <c r="D658"/>
      <c r="E658"/>
      <c r="F658"/>
      <c r="G658" s="20"/>
      <c r="H658"/>
      <c r="I658"/>
      <c r="J658"/>
    </row>
    <row r="659" spans="1:10" x14ac:dyDescent="0.25">
      <c r="A659"/>
      <c r="B659"/>
      <c r="C659"/>
      <c r="D659"/>
      <c r="E659"/>
      <c r="F659"/>
      <c r="G659" s="20"/>
      <c r="H659"/>
      <c r="I659"/>
      <c r="J659"/>
    </row>
    <row r="660" spans="1:10" x14ac:dyDescent="0.25">
      <c r="A660"/>
      <c r="B660"/>
      <c r="C660"/>
      <c r="D660"/>
      <c r="E660"/>
      <c r="F660"/>
      <c r="G660" s="20"/>
      <c r="H660"/>
      <c r="I660"/>
      <c r="J660"/>
    </row>
    <row r="661" spans="1:10" x14ac:dyDescent="0.25">
      <c r="A661"/>
      <c r="B661"/>
      <c r="C661"/>
      <c r="D661"/>
      <c r="E661"/>
      <c r="F661"/>
      <c r="G661" s="20"/>
      <c r="H661"/>
      <c r="I661"/>
      <c r="J661"/>
    </row>
    <row r="662" spans="1:10" x14ac:dyDescent="0.25">
      <c r="A662"/>
      <c r="B662"/>
      <c r="C662"/>
      <c r="D662"/>
      <c r="E662"/>
      <c r="F662"/>
      <c r="G662" s="20"/>
      <c r="H662"/>
      <c r="I662"/>
      <c r="J662"/>
    </row>
    <row r="663" spans="1:10" x14ac:dyDescent="0.25">
      <c r="A663"/>
      <c r="B663"/>
      <c r="C663"/>
      <c r="D663"/>
      <c r="E663"/>
      <c r="F663"/>
      <c r="G663" s="20"/>
      <c r="H663"/>
      <c r="I663"/>
      <c r="J663"/>
    </row>
    <row r="664" spans="1:10" x14ac:dyDescent="0.25">
      <c r="A664"/>
      <c r="B664"/>
      <c r="C664"/>
      <c r="D664"/>
      <c r="E664"/>
      <c r="F664"/>
      <c r="G664" s="20"/>
      <c r="H664"/>
      <c r="I664"/>
      <c r="J664"/>
    </row>
    <row r="665" spans="1:10" x14ac:dyDescent="0.25">
      <c r="A665"/>
      <c r="B665"/>
      <c r="C665"/>
      <c r="D665"/>
      <c r="E665"/>
      <c r="F665"/>
      <c r="G665" s="20"/>
      <c r="H665"/>
      <c r="I665"/>
      <c r="J665"/>
    </row>
    <row r="666" spans="1:10" x14ac:dyDescent="0.25">
      <c r="A666"/>
      <c r="B666"/>
      <c r="C666"/>
      <c r="D666"/>
      <c r="E666"/>
      <c r="F666"/>
      <c r="G666" s="20"/>
      <c r="H666"/>
      <c r="I666"/>
      <c r="J666"/>
    </row>
    <row r="667" spans="1:10" x14ac:dyDescent="0.25">
      <c r="A667"/>
      <c r="B667"/>
      <c r="C667"/>
      <c r="D667"/>
      <c r="E667"/>
      <c r="F667"/>
      <c r="G667" s="20"/>
      <c r="H667"/>
      <c r="I667"/>
      <c r="J667"/>
    </row>
    <row r="668" spans="1:10" x14ac:dyDescent="0.25">
      <c r="A668"/>
      <c r="B668"/>
      <c r="C668"/>
      <c r="D668"/>
      <c r="E668"/>
      <c r="F668"/>
      <c r="G668" s="20"/>
      <c r="H668"/>
      <c r="I668"/>
      <c r="J668"/>
    </row>
    <row r="669" spans="1:10" x14ac:dyDescent="0.25">
      <c r="A669"/>
      <c r="B669"/>
      <c r="C669"/>
      <c r="D669"/>
      <c r="E669"/>
      <c r="F669"/>
      <c r="G669" s="20"/>
      <c r="H669"/>
      <c r="I669"/>
      <c r="J669"/>
    </row>
    <row r="670" spans="1:10" x14ac:dyDescent="0.25">
      <c r="A670"/>
      <c r="B670"/>
      <c r="C670"/>
      <c r="D670"/>
      <c r="E670"/>
      <c r="F670"/>
      <c r="G670" s="20"/>
      <c r="H670"/>
      <c r="I670"/>
      <c r="J670"/>
    </row>
    <row r="671" spans="1:10" x14ac:dyDescent="0.25">
      <c r="A671"/>
      <c r="B671"/>
      <c r="C671"/>
      <c r="D671"/>
      <c r="E671"/>
      <c r="F671"/>
      <c r="G671" s="20"/>
      <c r="H671"/>
      <c r="I671"/>
      <c r="J671"/>
    </row>
    <row r="672" spans="1:10" x14ac:dyDescent="0.25">
      <c r="A672"/>
      <c r="B672"/>
      <c r="C672"/>
      <c r="D672"/>
      <c r="E672"/>
      <c r="F672"/>
      <c r="G672" s="20"/>
      <c r="H672"/>
      <c r="I672"/>
      <c r="J672"/>
    </row>
    <row r="673" spans="1:10" x14ac:dyDescent="0.25">
      <c r="A673"/>
      <c r="B673"/>
      <c r="C673"/>
      <c r="D673"/>
      <c r="E673"/>
      <c r="F673"/>
      <c r="G673" s="20"/>
      <c r="H673"/>
      <c r="I673"/>
      <c r="J673"/>
    </row>
    <row r="674" spans="1:10" x14ac:dyDescent="0.25">
      <c r="A674"/>
      <c r="B674"/>
      <c r="C674"/>
      <c r="D674"/>
      <c r="E674"/>
      <c r="F674"/>
      <c r="G674" s="20"/>
      <c r="H674"/>
      <c r="I674"/>
      <c r="J674"/>
    </row>
    <row r="675" spans="1:10" x14ac:dyDescent="0.25">
      <c r="A675"/>
      <c r="B675"/>
      <c r="C675"/>
      <c r="D675"/>
      <c r="E675"/>
      <c r="F675"/>
      <c r="G675" s="20"/>
      <c r="H675"/>
      <c r="I675"/>
      <c r="J675"/>
    </row>
    <row r="676" spans="1:10" x14ac:dyDescent="0.25">
      <c r="A676"/>
      <c r="B676"/>
      <c r="C676"/>
      <c r="D676"/>
      <c r="E676"/>
      <c r="F676"/>
      <c r="G676" s="20"/>
      <c r="H676"/>
      <c r="I676"/>
      <c r="J676"/>
    </row>
    <row r="677" spans="1:10" x14ac:dyDescent="0.25">
      <c r="A677"/>
      <c r="B677"/>
      <c r="C677"/>
      <c r="D677"/>
      <c r="E677"/>
      <c r="F677"/>
      <c r="G677" s="20"/>
      <c r="H677"/>
      <c r="I677"/>
      <c r="J677"/>
    </row>
    <row r="678" spans="1:10" x14ac:dyDescent="0.25">
      <c r="A678"/>
      <c r="B678"/>
      <c r="C678"/>
      <c r="D678"/>
      <c r="E678"/>
      <c r="F678"/>
      <c r="G678" s="20"/>
      <c r="H678"/>
      <c r="I678"/>
      <c r="J678"/>
    </row>
    <row r="679" spans="1:10" x14ac:dyDescent="0.25">
      <c r="A679"/>
      <c r="B679"/>
      <c r="C679"/>
      <c r="D679"/>
      <c r="E679"/>
      <c r="F679"/>
      <c r="G679" s="20"/>
      <c r="H679"/>
      <c r="I679"/>
      <c r="J679"/>
    </row>
    <row r="680" spans="1:10" x14ac:dyDescent="0.25">
      <c r="A680"/>
      <c r="B680"/>
      <c r="C680"/>
      <c r="D680"/>
      <c r="E680"/>
      <c r="F680"/>
      <c r="G680" s="20"/>
      <c r="H680"/>
      <c r="I680"/>
      <c r="J680"/>
    </row>
    <row r="681" spans="1:10" x14ac:dyDescent="0.25">
      <c r="A681"/>
      <c r="B681"/>
      <c r="C681"/>
      <c r="D681"/>
      <c r="E681"/>
      <c r="F681"/>
      <c r="G681" s="20"/>
      <c r="H681"/>
      <c r="I681"/>
      <c r="J681"/>
    </row>
    <row r="682" spans="1:10" x14ac:dyDescent="0.25">
      <c r="A682"/>
      <c r="B682"/>
      <c r="C682"/>
      <c r="D682"/>
      <c r="E682"/>
      <c r="F682"/>
      <c r="G682" s="20"/>
      <c r="H682"/>
      <c r="I682"/>
      <c r="J682"/>
    </row>
    <row r="683" spans="1:10" x14ac:dyDescent="0.25">
      <c r="A683"/>
      <c r="B683"/>
      <c r="C683"/>
      <c r="D683"/>
      <c r="E683"/>
      <c r="F683"/>
      <c r="G683" s="20"/>
      <c r="H683"/>
      <c r="I683"/>
      <c r="J683"/>
    </row>
    <row r="684" spans="1:10" x14ac:dyDescent="0.25">
      <c r="A684"/>
      <c r="B684"/>
      <c r="C684"/>
      <c r="D684"/>
      <c r="E684"/>
      <c r="F684"/>
      <c r="G684" s="20"/>
      <c r="H684"/>
      <c r="I684"/>
      <c r="J684"/>
    </row>
    <row r="685" spans="1:10" x14ac:dyDescent="0.25">
      <c r="A685"/>
      <c r="B685"/>
      <c r="C685"/>
      <c r="D685"/>
      <c r="E685"/>
      <c r="F685"/>
      <c r="G685" s="20"/>
      <c r="H685"/>
      <c r="I685"/>
      <c r="J685"/>
    </row>
    <row r="686" spans="1:10" x14ac:dyDescent="0.25">
      <c r="A686"/>
      <c r="B686"/>
      <c r="C686"/>
      <c r="D686"/>
      <c r="E686"/>
      <c r="F686"/>
      <c r="G686" s="20"/>
      <c r="H686"/>
      <c r="I686"/>
      <c r="J686"/>
    </row>
    <row r="687" spans="1:10" x14ac:dyDescent="0.25">
      <c r="A687"/>
      <c r="B687"/>
      <c r="C687"/>
      <c r="D687"/>
      <c r="E687"/>
      <c r="F687"/>
      <c r="G687" s="20"/>
      <c r="H687"/>
      <c r="I687"/>
      <c r="J687"/>
    </row>
    <row r="688" spans="1:10" x14ac:dyDescent="0.25">
      <c r="A688"/>
      <c r="B688"/>
      <c r="C688"/>
      <c r="D688"/>
      <c r="E688"/>
      <c r="F688"/>
      <c r="G688" s="20"/>
      <c r="H688"/>
      <c r="I688"/>
      <c r="J688"/>
    </row>
    <row r="689" spans="1:10" x14ac:dyDescent="0.25">
      <c r="A689"/>
      <c r="B689"/>
      <c r="C689"/>
      <c r="D689"/>
      <c r="E689"/>
      <c r="F689"/>
      <c r="G689" s="20"/>
      <c r="H689"/>
      <c r="I689"/>
      <c r="J689"/>
    </row>
    <row r="690" spans="1:10" x14ac:dyDescent="0.25">
      <c r="A690"/>
      <c r="B690"/>
      <c r="C690"/>
      <c r="D690"/>
      <c r="E690"/>
      <c r="F690"/>
      <c r="G690" s="20"/>
      <c r="H690"/>
      <c r="I690"/>
      <c r="J690"/>
    </row>
    <row r="691" spans="1:10" x14ac:dyDescent="0.25">
      <c r="A691"/>
      <c r="B691"/>
      <c r="C691"/>
      <c r="D691"/>
      <c r="E691"/>
      <c r="F691"/>
      <c r="G691" s="20"/>
      <c r="H691"/>
      <c r="I691"/>
      <c r="J691"/>
    </row>
    <row r="692" spans="1:10" x14ac:dyDescent="0.25">
      <c r="A692"/>
      <c r="B692"/>
      <c r="C692"/>
      <c r="D692"/>
      <c r="E692"/>
      <c r="F692"/>
      <c r="G692" s="20"/>
      <c r="H692"/>
      <c r="I692"/>
      <c r="J692"/>
    </row>
    <row r="693" spans="1:10" x14ac:dyDescent="0.25">
      <c r="A693"/>
      <c r="B693"/>
      <c r="C693"/>
      <c r="D693"/>
      <c r="E693"/>
      <c r="F693"/>
      <c r="G693" s="20"/>
      <c r="H693"/>
      <c r="I693"/>
      <c r="J693"/>
    </row>
    <row r="694" spans="1:10" x14ac:dyDescent="0.25">
      <c r="A694"/>
      <c r="B694"/>
      <c r="C694"/>
      <c r="D694"/>
      <c r="E694"/>
      <c r="F694"/>
      <c r="G694" s="20"/>
      <c r="H694"/>
      <c r="I694"/>
      <c r="J694"/>
    </row>
    <row r="695" spans="1:10" x14ac:dyDescent="0.25">
      <c r="A695"/>
      <c r="B695"/>
      <c r="C695"/>
      <c r="D695"/>
      <c r="E695"/>
      <c r="F695"/>
      <c r="G695" s="20"/>
      <c r="H695"/>
      <c r="I695"/>
      <c r="J695"/>
    </row>
    <row r="696" spans="1:10" x14ac:dyDescent="0.25">
      <c r="A696"/>
      <c r="B696"/>
      <c r="C696"/>
      <c r="D696"/>
      <c r="E696"/>
      <c r="F696"/>
      <c r="G696" s="20"/>
      <c r="H696"/>
      <c r="I696"/>
      <c r="J696"/>
    </row>
    <row r="697" spans="1:10" x14ac:dyDescent="0.25">
      <c r="A697"/>
      <c r="B697"/>
      <c r="C697"/>
      <c r="D697"/>
      <c r="E697"/>
      <c r="F697"/>
      <c r="G697" s="20"/>
      <c r="H697"/>
      <c r="I697"/>
      <c r="J697"/>
    </row>
    <row r="698" spans="1:10" x14ac:dyDescent="0.25">
      <c r="A698"/>
      <c r="B698"/>
      <c r="C698"/>
      <c r="D698"/>
      <c r="E698"/>
      <c r="F698"/>
      <c r="G698" s="20"/>
      <c r="H698"/>
      <c r="I698"/>
      <c r="J698"/>
    </row>
    <row r="699" spans="1:10" x14ac:dyDescent="0.25">
      <c r="A699"/>
      <c r="B699"/>
      <c r="C699"/>
      <c r="D699"/>
      <c r="E699"/>
      <c r="F699"/>
      <c r="G699" s="20"/>
      <c r="H699"/>
      <c r="I699"/>
      <c r="J699"/>
    </row>
    <row r="700" spans="1:10" x14ac:dyDescent="0.25">
      <c r="A700"/>
      <c r="B700"/>
      <c r="C700"/>
      <c r="D700"/>
      <c r="E700"/>
      <c r="F700"/>
      <c r="G700" s="20"/>
      <c r="H700"/>
      <c r="I700"/>
      <c r="J700"/>
    </row>
    <row r="701" spans="1:10" x14ac:dyDescent="0.25">
      <c r="A701"/>
      <c r="B701"/>
      <c r="C701"/>
      <c r="D701"/>
      <c r="E701"/>
      <c r="F701"/>
      <c r="G701" s="20"/>
      <c r="H701"/>
      <c r="I701"/>
      <c r="J701"/>
    </row>
    <row r="702" spans="1:10" x14ac:dyDescent="0.25">
      <c r="A702"/>
      <c r="B702"/>
      <c r="C702"/>
      <c r="D702"/>
      <c r="E702"/>
      <c r="F702"/>
      <c r="G702" s="20"/>
      <c r="H702"/>
      <c r="I702"/>
      <c r="J702"/>
    </row>
    <row r="703" spans="1:10" x14ac:dyDescent="0.25">
      <c r="A703"/>
      <c r="B703"/>
      <c r="C703"/>
      <c r="D703"/>
      <c r="E703"/>
      <c r="F703"/>
      <c r="G703" s="20"/>
      <c r="H703"/>
      <c r="I703"/>
      <c r="J703"/>
    </row>
    <row r="704" spans="1:10" x14ac:dyDescent="0.25">
      <c r="A704"/>
      <c r="B704"/>
      <c r="C704"/>
      <c r="D704"/>
      <c r="E704"/>
      <c r="F704"/>
      <c r="G704" s="20"/>
      <c r="H704"/>
      <c r="I704"/>
      <c r="J704"/>
    </row>
    <row r="705" spans="1:10" x14ac:dyDescent="0.25">
      <c r="A705"/>
      <c r="B705"/>
      <c r="C705"/>
      <c r="D705"/>
      <c r="E705"/>
      <c r="F705"/>
      <c r="G705" s="20"/>
      <c r="H705"/>
      <c r="I705"/>
      <c r="J705"/>
    </row>
    <row r="706" spans="1:10" x14ac:dyDescent="0.25">
      <c r="A706"/>
      <c r="B706"/>
      <c r="C706"/>
      <c r="D706"/>
      <c r="E706"/>
      <c r="F706"/>
      <c r="G706" s="20"/>
      <c r="H706"/>
      <c r="I706"/>
      <c r="J706"/>
    </row>
    <row r="707" spans="1:10" x14ac:dyDescent="0.25">
      <c r="A707"/>
      <c r="B707"/>
      <c r="C707"/>
      <c r="D707"/>
      <c r="E707"/>
      <c r="F707"/>
      <c r="G707" s="20"/>
      <c r="H707"/>
      <c r="I707"/>
      <c r="J707"/>
    </row>
    <row r="708" spans="1:10" x14ac:dyDescent="0.25">
      <c r="A708"/>
      <c r="B708"/>
      <c r="C708"/>
      <c r="D708"/>
      <c r="E708"/>
      <c r="F708"/>
      <c r="G708" s="20"/>
      <c r="H708"/>
      <c r="I708"/>
      <c r="J708"/>
    </row>
    <row r="709" spans="1:10" x14ac:dyDescent="0.25">
      <c r="A709"/>
      <c r="B709"/>
      <c r="C709"/>
      <c r="D709"/>
      <c r="E709"/>
      <c r="F709"/>
      <c r="G709" s="20"/>
      <c r="H709"/>
      <c r="I709"/>
      <c r="J709"/>
    </row>
    <row r="710" spans="1:10" x14ac:dyDescent="0.25">
      <c r="A710"/>
      <c r="B710"/>
      <c r="C710"/>
      <c r="D710"/>
      <c r="E710"/>
      <c r="F710"/>
      <c r="G710" s="20"/>
      <c r="H710"/>
      <c r="I710"/>
      <c r="J710"/>
    </row>
    <row r="711" spans="1:10" x14ac:dyDescent="0.25">
      <c r="A711"/>
      <c r="B711"/>
      <c r="C711"/>
      <c r="D711"/>
      <c r="E711"/>
      <c r="F711"/>
      <c r="G711" s="20"/>
      <c r="H711"/>
      <c r="I711"/>
      <c r="J711"/>
    </row>
    <row r="712" spans="1:10" x14ac:dyDescent="0.25">
      <c r="A712"/>
      <c r="B712"/>
      <c r="C712"/>
      <c r="D712"/>
      <c r="E712"/>
      <c r="F712"/>
      <c r="G712" s="20"/>
      <c r="H712"/>
      <c r="I712"/>
      <c r="J712"/>
    </row>
    <row r="713" spans="1:10" x14ac:dyDescent="0.25">
      <c r="A713"/>
      <c r="B713"/>
      <c r="C713"/>
      <c r="D713"/>
      <c r="E713"/>
      <c r="F713"/>
      <c r="G713" s="20"/>
      <c r="H713"/>
      <c r="I713"/>
      <c r="J713"/>
    </row>
    <row r="714" spans="1:10" x14ac:dyDescent="0.25">
      <c r="A714"/>
      <c r="B714"/>
      <c r="C714"/>
      <c r="D714"/>
      <c r="E714"/>
      <c r="F714"/>
      <c r="G714" s="20"/>
      <c r="H714"/>
      <c r="I714"/>
      <c r="J714"/>
    </row>
    <row r="715" spans="1:10" x14ac:dyDescent="0.25">
      <c r="A715"/>
      <c r="B715"/>
      <c r="C715"/>
      <c r="D715"/>
      <c r="E715"/>
      <c r="F715"/>
      <c r="G715" s="20"/>
      <c r="H715"/>
      <c r="I715"/>
      <c r="J715"/>
    </row>
    <row r="716" spans="1:10" x14ac:dyDescent="0.25">
      <c r="A716"/>
      <c r="B716"/>
      <c r="C716"/>
      <c r="D716"/>
      <c r="E716"/>
      <c r="F716"/>
      <c r="G716" s="20"/>
      <c r="H716"/>
      <c r="I716"/>
      <c r="J716"/>
    </row>
    <row r="717" spans="1:10" x14ac:dyDescent="0.25">
      <c r="A717"/>
      <c r="B717"/>
      <c r="C717"/>
      <c r="D717"/>
      <c r="E717"/>
      <c r="F717"/>
      <c r="G717" s="20"/>
      <c r="H717"/>
      <c r="I717"/>
      <c r="J717"/>
    </row>
    <row r="718" spans="1:10" x14ac:dyDescent="0.25">
      <c r="A718"/>
      <c r="B718"/>
      <c r="C718"/>
      <c r="D718"/>
      <c r="E718"/>
      <c r="F718"/>
      <c r="G718" s="20"/>
      <c r="H718"/>
      <c r="I718"/>
      <c r="J718"/>
    </row>
    <row r="719" spans="1:10" x14ac:dyDescent="0.25">
      <c r="A719"/>
      <c r="B719"/>
      <c r="C719"/>
      <c r="D719"/>
      <c r="E719"/>
      <c r="F719"/>
      <c r="G719" s="20"/>
      <c r="H719"/>
      <c r="I719"/>
      <c r="J719"/>
    </row>
    <row r="720" spans="1:10" x14ac:dyDescent="0.25">
      <c r="A720"/>
      <c r="B720"/>
      <c r="C720"/>
      <c r="D720"/>
      <c r="E720"/>
      <c r="F720"/>
      <c r="G720" s="20"/>
      <c r="H720"/>
      <c r="I720"/>
      <c r="J720"/>
    </row>
    <row r="721" spans="1:10" x14ac:dyDescent="0.25">
      <c r="A721"/>
      <c r="B721"/>
      <c r="C721"/>
      <c r="D721"/>
      <c r="E721"/>
      <c r="F721"/>
      <c r="G721" s="20"/>
      <c r="H721"/>
      <c r="I721"/>
      <c r="J721"/>
    </row>
    <row r="722" spans="1:10" x14ac:dyDescent="0.25">
      <c r="A722"/>
      <c r="B722"/>
      <c r="C722"/>
      <c r="D722"/>
      <c r="E722"/>
      <c r="F722"/>
      <c r="G722" s="20"/>
      <c r="H722"/>
      <c r="I722"/>
      <c r="J722"/>
    </row>
    <row r="723" spans="1:10" x14ac:dyDescent="0.25">
      <c r="A723"/>
      <c r="B723"/>
      <c r="C723"/>
      <c r="D723"/>
      <c r="E723"/>
      <c r="F723"/>
      <c r="G723" s="20"/>
      <c r="H723"/>
      <c r="I723"/>
      <c r="J723"/>
    </row>
    <row r="724" spans="1:10" x14ac:dyDescent="0.25">
      <c r="A724"/>
      <c r="B724"/>
      <c r="C724"/>
      <c r="D724"/>
      <c r="E724"/>
      <c r="F724"/>
      <c r="G724" s="20"/>
      <c r="H724"/>
      <c r="I724"/>
      <c r="J724"/>
    </row>
    <row r="725" spans="1:10" x14ac:dyDescent="0.25">
      <c r="A725"/>
      <c r="B725"/>
      <c r="C725"/>
      <c r="D725"/>
      <c r="E725"/>
      <c r="F725"/>
      <c r="G725" s="20"/>
      <c r="H725"/>
      <c r="I725"/>
      <c r="J725"/>
    </row>
    <row r="726" spans="1:10" x14ac:dyDescent="0.25">
      <c r="A726"/>
      <c r="B726"/>
      <c r="C726"/>
      <c r="D726"/>
      <c r="E726"/>
      <c r="F726"/>
      <c r="G726" s="20"/>
      <c r="H726"/>
      <c r="I726"/>
      <c r="J726"/>
    </row>
    <row r="727" spans="1:10" x14ac:dyDescent="0.25">
      <c r="A727"/>
      <c r="B727"/>
      <c r="C727"/>
      <c r="D727"/>
      <c r="E727"/>
      <c r="F727"/>
      <c r="G727" s="20"/>
      <c r="H727"/>
      <c r="I727"/>
      <c r="J727"/>
    </row>
    <row r="728" spans="1:10" x14ac:dyDescent="0.25">
      <c r="A728"/>
      <c r="B728"/>
      <c r="C728"/>
      <c r="D728"/>
      <c r="E728"/>
      <c r="F728"/>
      <c r="G728" s="20"/>
      <c r="H728"/>
      <c r="I728"/>
      <c r="J728"/>
    </row>
    <row r="729" spans="1:10" x14ac:dyDescent="0.25">
      <c r="A729"/>
      <c r="B729"/>
      <c r="C729"/>
      <c r="D729"/>
      <c r="E729"/>
      <c r="F729"/>
      <c r="G729" s="20"/>
      <c r="H729"/>
      <c r="I729"/>
      <c r="J729"/>
    </row>
    <row r="730" spans="1:10" x14ac:dyDescent="0.25">
      <c r="A730"/>
      <c r="B730"/>
      <c r="C730"/>
      <c r="D730"/>
      <c r="E730"/>
      <c r="F730"/>
      <c r="G730" s="20"/>
      <c r="H730"/>
      <c r="I730"/>
      <c r="J730"/>
    </row>
    <row r="731" spans="1:10" x14ac:dyDescent="0.25">
      <c r="A731"/>
      <c r="B731"/>
      <c r="C731"/>
      <c r="D731"/>
      <c r="E731"/>
      <c r="F731"/>
      <c r="G731" s="20"/>
      <c r="H731"/>
      <c r="I731"/>
      <c r="J731"/>
    </row>
    <row r="732" spans="1:10" x14ac:dyDescent="0.25">
      <c r="A732"/>
      <c r="B732"/>
      <c r="C732"/>
      <c r="D732"/>
      <c r="E732"/>
      <c r="F732"/>
      <c r="G732" s="20"/>
      <c r="H732"/>
      <c r="I732"/>
      <c r="J732"/>
    </row>
    <row r="733" spans="1:10" x14ac:dyDescent="0.25">
      <c r="A733"/>
      <c r="B733"/>
      <c r="C733"/>
      <c r="D733"/>
      <c r="E733"/>
      <c r="F733"/>
      <c r="G733" s="20"/>
      <c r="H733"/>
      <c r="I733"/>
      <c r="J733"/>
    </row>
    <row r="734" spans="1:10" x14ac:dyDescent="0.25">
      <c r="A734"/>
      <c r="B734"/>
      <c r="C734"/>
      <c r="D734"/>
      <c r="E734"/>
      <c r="F734"/>
      <c r="G734" s="20"/>
      <c r="H734"/>
      <c r="I734"/>
      <c r="J734"/>
    </row>
    <row r="735" spans="1:10" x14ac:dyDescent="0.25">
      <c r="A735"/>
      <c r="B735"/>
      <c r="C735"/>
      <c r="D735"/>
      <c r="E735"/>
      <c r="F735"/>
      <c r="G735" s="20"/>
      <c r="H735"/>
      <c r="I735"/>
      <c r="J735"/>
    </row>
    <row r="736" spans="1:10" x14ac:dyDescent="0.25">
      <c r="A736"/>
      <c r="B736"/>
      <c r="C736"/>
      <c r="D736"/>
      <c r="E736"/>
      <c r="F736"/>
      <c r="G736" s="20"/>
      <c r="H736"/>
      <c r="I736"/>
      <c r="J736"/>
    </row>
    <row r="737" spans="1:10" x14ac:dyDescent="0.25">
      <c r="A737"/>
      <c r="B737"/>
      <c r="C737"/>
      <c r="D737"/>
      <c r="E737"/>
      <c r="F737"/>
      <c r="G737" s="20"/>
      <c r="H737"/>
      <c r="I737"/>
      <c r="J737"/>
    </row>
    <row r="738" spans="1:10" x14ac:dyDescent="0.25">
      <c r="A738"/>
      <c r="B738"/>
      <c r="C738"/>
      <c r="D738"/>
      <c r="E738"/>
      <c r="F738"/>
      <c r="G738" s="20"/>
      <c r="H738"/>
      <c r="I738"/>
      <c r="J738"/>
    </row>
    <row r="739" spans="1:10" x14ac:dyDescent="0.25">
      <c r="A739"/>
      <c r="B739"/>
      <c r="C739"/>
      <c r="D739"/>
      <c r="E739"/>
      <c r="F739"/>
      <c r="G739" s="20"/>
      <c r="H739"/>
      <c r="I739"/>
      <c r="J739"/>
    </row>
    <row r="740" spans="1:10" x14ac:dyDescent="0.25">
      <c r="A740"/>
      <c r="B740"/>
      <c r="C740"/>
      <c r="D740"/>
      <c r="E740"/>
      <c r="F740"/>
      <c r="G740" s="20"/>
      <c r="H740"/>
      <c r="I740"/>
      <c r="J740"/>
    </row>
    <row r="741" spans="1:10" x14ac:dyDescent="0.25">
      <c r="A741"/>
      <c r="B741"/>
      <c r="C741"/>
      <c r="D741"/>
      <c r="E741"/>
      <c r="F741"/>
      <c r="G741" s="20"/>
      <c r="H741"/>
      <c r="I741"/>
      <c r="J741"/>
    </row>
    <row r="742" spans="1:10" x14ac:dyDescent="0.25">
      <c r="A742"/>
      <c r="B742"/>
      <c r="C742"/>
      <c r="D742"/>
      <c r="E742"/>
      <c r="F742"/>
      <c r="G742" s="20"/>
      <c r="H742"/>
      <c r="I742"/>
      <c r="J742"/>
    </row>
    <row r="743" spans="1:10" x14ac:dyDescent="0.25">
      <c r="A743"/>
      <c r="B743"/>
      <c r="C743"/>
      <c r="D743"/>
      <c r="E743"/>
      <c r="F743"/>
      <c r="G743" s="20"/>
      <c r="H743"/>
      <c r="I743"/>
      <c r="J743"/>
    </row>
    <row r="744" spans="1:10" x14ac:dyDescent="0.25">
      <c r="A744"/>
      <c r="B744"/>
      <c r="C744"/>
      <c r="D744"/>
      <c r="E744"/>
      <c r="F744"/>
      <c r="G744" s="20"/>
      <c r="H744"/>
      <c r="I744"/>
      <c r="J744"/>
    </row>
    <row r="745" spans="1:10" x14ac:dyDescent="0.25">
      <c r="A745"/>
      <c r="B745"/>
      <c r="C745"/>
      <c r="D745"/>
      <c r="E745"/>
      <c r="F745"/>
      <c r="G745" s="20"/>
      <c r="H745"/>
      <c r="I745"/>
      <c r="J745"/>
    </row>
    <row r="746" spans="1:10" x14ac:dyDescent="0.25">
      <c r="A746"/>
      <c r="B746"/>
      <c r="C746"/>
      <c r="D746"/>
      <c r="E746"/>
      <c r="F746"/>
      <c r="G746" s="20"/>
      <c r="H746"/>
      <c r="I746"/>
      <c r="J746"/>
    </row>
    <row r="747" spans="1:10" x14ac:dyDescent="0.25">
      <c r="A747"/>
      <c r="B747"/>
      <c r="C747"/>
      <c r="D747"/>
      <c r="E747"/>
      <c r="F747"/>
      <c r="G747" s="20"/>
      <c r="H747"/>
      <c r="I747"/>
      <c r="J747"/>
    </row>
    <row r="748" spans="1:10" x14ac:dyDescent="0.25">
      <c r="A748"/>
      <c r="B748"/>
      <c r="C748"/>
      <c r="D748"/>
      <c r="E748"/>
      <c r="F748"/>
      <c r="G748" s="20"/>
      <c r="H748"/>
      <c r="I748"/>
      <c r="J748"/>
    </row>
    <row r="749" spans="1:10" x14ac:dyDescent="0.25">
      <c r="A749"/>
      <c r="B749"/>
      <c r="C749"/>
      <c r="D749"/>
      <c r="E749"/>
      <c r="F749"/>
      <c r="G749" s="20"/>
      <c r="H749"/>
      <c r="I749"/>
      <c r="J749"/>
    </row>
    <row r="750" spans="1:10" x14ac:dyDescent="0.25">
      <c r="A750"/>
      <c r="B750"/>
      <c r="C750"/>
      <c r="D750"/>
      <c r="E750"/>
      <c r="F750"/>
      <c r="G750" s="20"/>
      <c r="H750"/>
      <c r="I750"/>
      <c r="J750"/>
    </row>
    <row r="751" spans="1:10" x14ac:dyDescent="0.25">
      <c r="A751"/>
      <c r="B751"/>
      <c r="C751"/>
      <c r="D751"/>
      <c r="E751"/>
      <c r="F751"/>
      <c r="G751" s="20"/>
      <c r="H751"/>
      <c r="I751"/>
      <c r="J751"/>
    </row>
    <row r="752" spans="1:10" x14ac:dyDescent="0.25">
      <c r="A752"/>
      <c r="B752"/>
      <c r="C752"/>
      <c r="D752"/>
      <c r="E752"/>
      <c r="F752"/>
      <c r="G752" s="20"/>
      <c r="H752"/>
      <c r="I752"/>
      <c r="J752"/>
    </row>
    <row r="753" spans="1:10" x14ac:dyDescent="0.25">
      <c r="A753"/>
      <c r="B753"/>
      <c r="C753"/>
      <c r="D753"/>
      <c r="E753"/>
      <c r="F753"/>
      <c r="G753" s="20"/>
      <c r="H753"/>
      <c r="I753"/>
      <c r="J753"/>
    </row>
    <row r="754" spans="1:10" x14ac:dyDescent="0.25">
      <c r="A754"/>
      <c r="B754"/>
      <c r="C754"/>
      <c r="D754"/>
      <c r="E754"/>
      <c r="F754"/>
      <c r="G754" s="20"/>
      <c r="H754"/>
      <c r="I754"/>
      <c r="J754"/>
    </row>
    <row r="755" spans="1:10" x14ac:dyDescent="0.25">
      <c r="A755"/>
      <c r="B755"/>
      <c r="C755"/>
      <c r="D755"/>
      <c r="E755"/>
      <c r="F755"/>
      <c r="G755" s="20"/>
      <c r="H755"/>
      <c r="I755"/>
      <c r="J755"/>
    </row>
    <row r="756" spans="1:10" x14ac:dyDescent="0.25">
      <c r="A756"/>
      <c r="B756"/>
      <c r="C756"/>
      <c r="D756"/>
      <c r="E756"/>
      <c r="F756"/>
      <c r="G756" s="20"/>
      <c r="H756"/>
      <c r="I756"/>
      <c r="J756"/>
    </row>
    <row r="757" spans="1:10" x14ac:dyDescent="0.25">
      <c r="A757"/>
      <c r="B757"/>
      <c r="C757"/>
      <c r="D757"/>
      <c r="E757"/>
      <c r="F757"/>
      <c r="G757" s="20"/>
      <c r="H757"/>
      <c r="I757"/>
      <c r="J757"/>
    </row>
    <row r="758" spans="1:10" x14ac:dyDescent="0.25">
      <c r="A758"/>
      <c r="B758"/>
      <c r="C758"/>
      <c r="D758"/>
      <c r="E758"/>
      <c r="F758"/>
      <c r="G758" s="20"/>
      <c r="H758"/>
      <c r="I758"/>
      <c r="J758"/>
    </row>
    <row r="759" spans="1:10" x14ac:dyDescent="0.25">
      <c r="A759"/>
      <c r="B759"/>
      <c r="C759"/>
      <c r="D759"/>
      <c r="E759"/>
      <c r="F759"/>
      <c r="G759" s="20"/>
      <c r="H759"/>
      <c r="I759"/>
      <c r="J759"/>
    </row>
    <row r="760" spans="1:10" x14ac:dyDescent="0.25">
      <c r="A760"/>
      <c r="B760"/>
      <c r="C760"/>
      <c r="D760"/>
      <c r="E760"/>
      <c r="F760"/>
      <c r="G760" s="20"/>
      <c r="H760"/>
      <c r="I760"/>
      <c r="J760"/>
    </row>
    <row r="761" spans="1:10" x14ac:dyDescent="0.25">
      <c r="A761"/>
      <c r="B761"/>
      <c r="C761"/>
      <c r="D761"/>
      <c r="E761"/>
      <c r="F761"/>
      <c r="G761" s="20"/>
      <c r="H761"/>
      <c r="I761"/>
      <c r="J761"/>
    </row>
    <row r="762" spans="1:10" x14ac:dyDescent="0.25">
      <c r="A762"/>
      <c r="B762"/>
      <c r="C762"/>
      <c r="D762"/>
      <c r="E762"/>
      <c r="F762"/>
      <c r="G762" s="20"/>
      <c r="H762"/>
      <c r="I762"/>
      <c r="J762"/>
    </row>
    <row r="763" spans="1:10" x14ac:dyDescent="0.25">
      <c r="A763"/>
      <c r="B763"/>
      <c r="C763"/>
      <c r="D763"/>
      <c r="E763"/>
      <c r="F763"/>
      <c r="G763" s="20"/>
      <c r="H763"/>
      <c r="I763"/>
      <c r="J763"/>
    </row>
    <row r="764" spans="1:10" x14ac:dyDescent="0.25">
      <c r="A764"/>
      <c r="B764"/>
      <c r="C764"/>
      <c r="D764"/>
      <c r="E764"/>
      <c r="F764"/>
      <c r="G764" s="20"/>
      <c r="H764"/>
      <c r="I764"/>
      <c r="J764"/>
    </row>
    <row r="765" spans="1:10" x14ac:dyDescent="0.25">
      <c r="A765"/>
      <c r="B765"/>
      <c r="C765"/>
      <c r="D765"/>
      <c r="E765"/>
      <c r="F765"/>
      <c r="G765" s="20"/>
      <c r="H765"/>
      <c r="I765"/>
      <c r="J765"/>
    </row>
    <row r="766" spans="1:10" x14ac:dyDescent="0.25">
      <c r="A766"/>
      <c r="B766"/>
      <c r="C766"/>
      <c r="D766"/>
      <c r="E766"/>
      <c r="F766"/>
      <c r="G766" s="20"/>
      <c r="H766"/>
      <c r="I766"/>
      <c r="J766"/>
    </row>
    <row r="767" spans="1:10" x14ac:dyDescent="0.25">
      <c r="A767"/>
      <c r="B767"/>
      <c r="C767"/>
      <c r="D767"/>
      <c r="E767"/>
      <c r="F767"/>
      <c r="G767" s="20"/>
      <c r="H767"/>
      <c r="I767"/>
      <c r="J767"/>
    </row>
    <row r="768" spans="1:10" x14ac:dyDescent="0.25">
      <c r="A768"/>
      <c r="B768"/>
      <c r="C768"/>
      <c r="D768"/>
      <c r="E768"/>
      <c r="F768"/>
      <c r="G768" s="20"/>
      <c r="H768"/>
      <c r="I768"/>
      <c r="J768"/>
    </row>
    <row r="769" spans="1:10" x14ac:dyDescent="0.25">
      <c r="A769"/>
      <c r="B769"/>
      <c r="C769"/>
      <c r="D769"/>
      <c r="E769"/>
      <c r="F769"/>
      <c r="G769" s="20"/>
      <c r="H769"/>
      <c r="I769"/>
      <c r="J769"/>
    </row>
    <row r="770" spans="1:10" x14ac:dyDescent="0.25">
      <c r="A770"/>
      <c r="B770"/>
      <c r="C770"/>
      <c r="D770"/>
      <c r="E770"/>
      <c r="F770"/>
      <c r="G770" s="20"/>
      <c r="H770"/>
      <c r="I770"/>
      <c r="J770"/>
    </row>
    <row r="771" spans="1:10" x14ac:dyDescent="0.25">
      <c r="A771"/>
      <c r="B771"/>
      <c r="C771"/>
      <c r="D771"/>
      <c r="E771"/>
      <c r="F771"/>
      <c r="G771" s="20"/>
      <c r="H771"/>
      <c r="I771"/>
      <c r="J771"/>
    </row>
    <row r="772" spans="1:10" x14ac:dyDescent="0.25">
      <c r="A772"/>
      <c r="B772"/>
      <c r="C772"/>
      <c r="D772"/>
      <c r="E772"/>
      <c r="F772"/>
      <c r="G772" s="20"/>
      <c r="H772"/>
      <c r="I772"/>
      <c r="J772"/>
    </row>
    <row r="773" spans="1:10" x14ac:dyDescent="0.25">
      <c r="A773"/>
      <c r="B773"/>
      <c r="C773"/>
      <c r="D773"/>
      <c r="E773"/>
      <c r="F773"/>
      <c r="G773" s="20"/>
      <c r="H773"/>
      <c r="I773"/>
      <c r="J773"/>
    </row>
    <row r="774" spans="1:10" x14ac:dyDescent="0.25">
      <c r="A774"/>
      <c r="B774"/>
      <c r="C774"/>
      <c r="D774"/>
      <c r="E774"/>
      <c r="F774"/>
      <c r="G774" s="20"/>
      <c r="H774"/>
      <c r="I774"/>
      <c r="J774"/>
    </row>
    <row r="775" spans="1:10" x14ac:dyDescent="0.25">
      <c r="A775"/>
      <c r="B775"/>
      <c r="C775"/>
      <c r="D775"/>
      <c r="E775"/>
      <c r="F775"/>
      <c r="G775" s="20"/>
      <c r="H775"/>
      <c r="I775"/>
      <c r="J775"/>
    </row>
    <row r="776" spans="1:10" x14ac:dyDescent="0.25">
      <c r="A776"/>
      <c r="B776"/>
      <c r="C776"/>
      <c r="D776"/>
      <c r="E776"/>
      <c r="F776"/>
      <c r="G776" s="20"/>
      <c r="H776"/>
      <c r="I776"/>
      <c r="J776"/>
    </row>
    <row r="777" spans="1:10" x14ac:dyDescent="0.25">
      <c r="A777"/>
      <c r="B777"/>
      <c r="C777"/>
      <c r="D777"/>
      <c r="E777"/>
      <c r="F777"/>
      <c r="G777" s="20"/>
      <c r="H777"/>
      <c r="I777"/>
      <c r="J777"/>
    </row>
    <row r="778" spans="1:10" x14ac:dyDescent="0.25">
      <c r="A778"/>
      <c r="B778"/>
      <c r="C778"/>
      <c r="D778"/>
      <c r="E778"/>
      <c r="F778"/>
      <c r="G778" s="20"/>
      <c r="H778"/>
      <c r="I778"/>
      <c r="J778"/>
    </row>
    <row r="779" spans="1:10" x14ac:dyDescent="0.25">
      <c r="A779"/>
      <c r="B779"/>
      <c r="C779"/>
      <c r="D779"/>
      <c r="E779"/>
      <c r="F779"/>
      <c r="G779" s="20"/>
      <c r="H779"/>
      <c r="I779"/>
      <c r="J779"/>
    </row>
    <row r="780" spans="1:10" x14ac:dyDescent="0.25">
      <c r="A780"/>
      <c r="B780"/>
      <c r="C780"/>
      <c r="D780"/>
      <c r="E780"/>
      <c r="F780"/>
      <c r="G780" s="20"/>
      <c r="H780"/>
      <c r="I780"/>
      <c r="J780"/>
    </row>
    <row r="781" spans="1:10" x14ac:dyDescent="0.25">
      <c r="A781"/>
      <c r="B781"/>
      <c r="C781"/>
      <c r="D781"/>
      <c r="E781"/>
      <c r="F781"/>
      <c r="G781" s="20"/>
      <c r="H781"/>
      <c r="I781"/>
      <c r="J781"/>
    </row>
    <row r="782" spans="1:10" x14ac:dyDescent="0.25">
      <c r="A782"/>
      <c r="B782"/>
      <c r="C782"/>
      <c r="D782"/>
      <c r="E782"/>
      <c r="F782"/>
      <c r="G782" s="20"/>
      <c r="H782"/>
      <c r="I782"/>
      <c r="J782"/>
    </row>
    <row r="783" spans="1:10" x14ac:dyDescent="0.25">
      <c r="A783"/>
      <c r="B783"/>
      <c r="C783"/>
      <c r="D783"/>
      <c r="E783"/>
      <c r="F783"/>
      <c r="G783" s="20"/>
      <c r="H783"/>
      <c r="I783"/>
      <c r="J783"/>
    </row>
    <row r="784" spans="1:10" x14ac:dyDescent="0.25">
      <c r="A784"/>
      <c r="B784"/>
      <c r="C784"/>
      <c r="D784"/>
      <c r="E784"/>
      <c r="F784"/>
      <c r="G784" s="20"/>
      <c r="H784"/>
      <c r="I784"/>
      <c r="J784"/>
    </row>
    <row r="785" spans="1:10" x14ac:dyDescent="0.25">
      <c r="A785"/>
      <c r="B785"/>
      <c r="C785"/>
      <c r="D785"/>
      <c r="E785"/>
      <c r="F785"/>
      <c r="G785" s="20"/>
      <c r="H785"/>
      <c r="I785"/>
      <c r="J785"/>
    </row>
    <row r="786" spans="1:10" x14ac:dyDescent="0.25">
      <c r="A786"/>
      <c r="B786"/>
      <c r="C786"/>
      <c r="D786"/>
      <c r="E786"/>
      <c r="F786"/>
      <c r="G786" s="20"/>
      <c r="H786"/>
      <c r="I786"/>
      <c r="J786"/>
    </row>
    <row r="787" spans="1:10" x14ac:dyDescent="0.25">
      <c r="A787"/>
      <c r="B787"/>
      <c r="C787"/>
      <c r="D787"/>
      <c r="E787"/>
      <c r="F787"/>
      <c r="G787" s="20"/>
      <c r="H787"/>
      <c r="I787"/>
      <c r="J787"/>
    </row>
    <row r="788" spans="1:10" x14ac:dyDescent="0.25">
      <c r="A788"/>
      <c r="B788"/>
      <c r="C788"/>
      <c r="D788"/>
      <c r="E788"/>
      <c r="F788"/>
      <c r="G788" s="20"/>
      <c r="H788"/>
      <c r="I788"/>
      <c r="J788"/>
    </row>
    <row r="789" spans="1:10" x14ac:dyDescent="0.25">
      <c r="A789"/>
      <c r="B789"/>
      <c r="C789"/>
      <c r="D789"/>
      <c r="E789"/>
      <c r="F789"/>
      <c r="G789" s="20"/>
      <c r="H789"/>
      <c r="I789"/>
      <c r="J789"/>
    </row>
    <row r="790" spans="1:10" x14ac:dyDescent="0.25">
      <c r="A790"/>
      <c r="B790"/>
      <c r="C790"/>
      <c r="D790"/>
      <c r="E790"/>
      <c r="F790"/>
      <c r="G790" s="20"/>
      <c r="H790"/>
      <c r="I790"/>
      <c r="J790"/>
    </row>
    <row r="791" spans="1:10" x14ac:dyDescent="0.25">
      <c r="A791"/>
      <c r="B791"/>
      <c r="C791"/>
      <c r="D791"/>
      <c r="E791"/>
      <c r="F791"/>
      <c r="G791" s="20"/>
      <c r="H791"/>
      <c r="I791"/>
      <c r="J791"/>
    </row>
    <row r="792" spans="1:10" x14ac:dyDescent="0.25">
      <c r="A792"/>
      <c r="B792"/>
      <c r="C792"/>
      <c r="D792"/>
      <c r="E792"/>
      <c r="F792"/>
      <c r="G792" s="20"/>
      <c r="H792"/>
      <c r="I792"/>
      <c r="J792"/>
    </row>
    <row r="793" spans="1:10" x14ac:dyDescent="0.25">
      <c r="A793"/>
      <c r="B793"/>
      <c r="C793"/>
      <c r="D793"/>
      <c r="E793"/>
      <c r="F793"/>
      <c r="G793" s="20"/>
      <c r="H793"/>
      <c r="I793"/>
      <c r="J793"/>
    </row>
    <row r="794" spans="1:10" x14ac:dyDescent="0.25">
      <c r="A794"/>
      <c r="B794"/>
      <c r="C794"/>
      <c r="D794"/>
      <c r="E794"/>
      <c r="F794"/>
      <c r="G794" s="20"/>
      <c r="H794"/>
      <c r="I794"/>
      <c r="J794"/>
    </row>
    <row r="795" spans="1:10" x14ac:dyDescent="0.25">
      <c r="A795"/>
      <c r="B795"/>
      <c r="C795"/>
      <c r="D795"/>
      <c r="E795"/>
      <c r="F795"/>
      <c r="G795" s="20"/>
      <c r="H795"/>
      <c r="I795"/>
      <c r="J795"/>
    </row>
    <row r="796" spans="1:10" x14ac:dyDescent="0.25">
      <c r="A796"/>
      <c r="B796"/>
      <c r="C796"/>
      <c r="D796"/>
      <c r="E796"/>
      <c r="F796"/>
      <c r="G796" s="20"/>
      <c r="H796"/>
      <c r="I796"/>
      <c r="J796"/>
    </row>
    <row r="797" spans="1:10" x14ac:dyDescent="0.25">
      <c r="A797"/>
      <c r="B797"/>
      <c r="C797"/>
      <c r="D797"/>
      <c r="E797"/>
      <c r="F797"/>
      <c r="G797" s="20"/>
      <c r="H797"/>
      <c r="I797"/>
      <c r="J797"/>
    </row>
    <row r="798" spans="1:10" x14ac:dyDescent="0.25">
      <c r="A798"/>
      <c r="B798"/>
      <c r="C798"/>
      <c r="D798"/>
      <c r="E798"/>
      <c r="F798"/>
      <c r="G798" s="20"/>
      <c r="H798"/>
      <c r="I798"/>
      <c r="J798"/>
    </row>
    <row r="799" spans="1:10" x14ac:dyDescent="0.25">
      <c r="A799"/>
      <c r="B799"/>
      <c r="C799"/>
      <c r="D799"/>
      <c r="E799"/>
      <c r="F799"/>
      <c r="G799" s="20"/>
      <c r="H799"/>
      <c r="I799"/>
      <c r="J799"/>
    </row>
    <row r="800" spans="1:10" x14ac:dyDescent="0.25">
      <c r="A800"/>
      <c r="B800"/>
      <c r="C800"/>
      <c r="D800"/>
      <c r="E800"/>
      <c r="F800"/>
      <c r="G800" s="20"/>
      <c r="H800"/>
      <c r="I800"/>
      <c r="J800"/>
    </row>
    <row r="801" spans="1:10" x14ac:dyDescent="0.25">
      <c r="A801"/>
      <c r="B801"/>
      <c r="C801"/>
      <c r="D801"/>
      <c r="E801"/>
      <c r="F801"/>
      <c r="G801" s="20"/>
      <c r="H801"/>
      <c r="I801"/>
      <c r="J801"/>
    </row>
    <row r="802" spans="1:10" x14ac:dyDescent="0.25">
      <c r="A802"/>
      <c r="B802"/>
      <c r="C802"/>
      <c r="D802"/>
      <c r="E802"/>
      <c r="F802"/>
      <c r="G802" s="20"/>
      <c r="H802"/>
      <c r="I802"/>
      <c r="J802"/>
    </row>
    <row r="803" spans="1:10" x14ac:dyDescent="0.25">
      <c r="A803"/>
      <c r="B803"/>
      <c r="C803"/>
      <c r="D803"/>
      <c r="E803"/>
      <c r="F803"/>
      <c r="G803" s="20"/>
      <c r="H803"/>
      <c r="I803"/>
      <c r="J803"/>
    </row>
    <row r="804" spans="1:10" x14ac:dyDescent="0.25">
      <c r="A804"/>
      <c r="B804"/>
      <c r="C804"/>
      <c r="D804"/>
      <c r="E804"/>
      <c r="F804"/>
      <c r="G804" s="20"/>
      <c r="H804"/>
      <c r="I804"/>
      <c r="J804"/>
    </row>
    <row r="805" spans="1:10" x14ac:dyDescent="0.25">
      <c r="A805"/>
      <c r="B805"/>
      <c r="C805"/>
      <c r="D805"/>
      <c r="E805"/>
      <c r="F805"/>
      <c r="G805" s="20"/>
      <c r="H805"/>
      <c r="I805"/>
      <c r="J805"/>
    </row>
    <row r="806" spans="1:10" x14ac:dyDescent="0.25">
      <c r="A806"/>
      <c r="B806"/>
      <c r="C806"/>
      <c r="D806"/>
      <c r="E806"/>
      <c r="F806"/>
      <c r="G806" s="20"/>
      <c r="H806"/>
      <c r="I806"/>
      <c r="J806"/>
    </row>
    <row r="807" spans="1:10" x14ac:dyDescent="0.25">
      <c r="A807"/>
      <c r="B807"/>
      <c r="C807"/>
      <c r="D807"/>
      <c r="E807"/>
      <c r="F807"/>
      <c r="G807" s="20"/>
      <c r="H807"/>
      <c r="I807"/>
      <c r="J807"/>
    </row>
    <row r="808" spans="1:10" x14ac:dyDescent="0.25">
      <c r="A808"/>
      <c r="B808"/>
      <c r="C808"/>
      <c r="D808"/>
      <c r="E808"/>
      <c r="F808"/>
      <c r="G808" s="20"/>
      <c r="H808"/>
      <c r="I808"/>
      <c r="J808"/>
    </row>
    <row r="809" spans="1:10" x14ac:dyDescent="0.25">
      <c r="A809"/>
      <c r="B809"/>
      <c r="C809"/>
      <c r="D809"/>
      <c r="E809"/>
      <c r="F809"/>
      <c r="G809" s="20"/>
      <c r="H809"/>
      <c r="I809"/>
      <c r="J809"/>
    </row>
    <row r="810" spans="1:10" x14ac:dyDescent="0.25">
      <c r="A810"/>
      <c r="B810"/>
      <c r="C810"/>
      <c r="D810"/>
      <c r="E810"/>
      <c r="F810"/>
      <c r="G810" s="20"/>
      <c r="H810"/>
      <c r="I810"/>
      <c r="J810"/>
    </row>
    <row r="811" spans="1:10" x14ac:dyDescent="0.25">
      <c r="A811"/>
      <c r="B811"/>
      <c r="C811"/>
      <c r="D811"/>
      <c r="E811"/>
      <c r="F811"/>
      <c r="G811" s="20"/>
      <c r="H811"/>
      <c r="I811"/>
      <c r="J811"/>
    </row>
    <row r="812" spans="1:10" x14ac:dyDescent="0.25">
      <c r="A812"/>
      <c r="B812"/>
      <c r="C812"/>
      <c r="D812"/>
      <c r="E812"/>
      <c r="F812"/>
      <c r="G812" s="20"/>
      <c r="H812"/>
      <c r="I812"/>
      <c r="J812"/>
    </row>
    <row r="813" spans="1:10" x14ac:dyDescent="0.25">
      <c r="A813"/>
      <c r="B813"/>
      <c r="C813"/>
      <c r="D813"/>
      <c r="E813"/>
      <c r="F813"/>
      <c r="G813" s="20"/>
      <c r="H813"/>
      <c r="I813"/>
      <c r="J813"/>
    </row>
    <row r="814" spans="1:10" x14ac:dyDescent="0.25">
      <c r="A814"/>
      <c r="B814"/>
      <c r="C814"/>
      <c r="D814"/>
      <c r="E814"/>
      <c r="F814"/>
      <c r="G814" s="20"/>
      <c r="H814"/>
      <c r="I814"/>
      <c r="J814"/>
    </row>
    <row r="815" spans="1:10" x14ac:dyDescent="0.25">
      <c r="A815"/>
      <c r="B815"/>
      <c r="C815"/>
      <c r="D815"/>
      <c r="E815"/>
      <c r="F815"/>
      <c r="G815" s="20"/>
      <c r="H815"/>
      <c r="I815"/>
      <c r="J815"/>
    </row>
    <row r="816" spans="1:10" x14ac:dyDescent="0.25">
      <c r="A816"/>
      <c r="B816"/>
      <c r="C816"/>
      <c r="D816"/>
      <c r="E816"/>
      <c r="F816"/>
      <c r="G816" s="20"/>
      <c r="H816"/>
      <c r="I816"/>
      <c r="J816"/>
    </row>
    <row r="817" spans="1:10" x14ac:dyDescent="0.25">
      <c r="A817"/>
      <c r="B817"/>
      <c r="C817"/>
      <c r="D817"/>
      <c r="E817"/>
      <c r="F817"/>
      <c r="G817" s="20"/>
      <c r="H817"/>
      <c r="I817"/>
      <c r="J817"/>
    </row>
    <row r="818" spans="1:10" x14ac:dyDescent="0.25">
      <c r="A818"/>
      <c r="B818"/>
      <c r="C818"/>
      <c r="D818"/>
      <c r="E818"/>
      <c r="F818"/>
      <c r="G818" s="20"/>
      <c r="H818"/>
      <c r="I818"/>
      <c r="J818"/>
    </row>
    <row r="819" spans="1:10" x14ac:dyDescent="0.25">
      <c r="A819"/>
      <c r="B819"/>
      <c r="C819"/>
      <c r="D819"/>
      <c r="E819"/>
      <c r="F819"/>
      <c r="G819" s="20"/>
      <c r="H819"/>
      <c r="I819"/>
      <c r="J819"/>
    </row>
    <row r="820" spans="1:10" x14ac:dyDescent="0.25">
      <c r="A820"/>
      <c r="B820"/>
      <c r="C820"/>
      <c r="D820"/>
      <c r="E820"/>
      <c r="F820"/>
      <c r="G820" s="20"/>
      <c r="H820"/>
      <c r="I820"/>
      <c r="J820"/>
    </row>
    <row r="821" spans="1:10" x14ac:dyDescent="0.25">
      <c r="A821"/>
      <c r="B821"/>
      <c r="C821"/>
      <c r="D821"/>
      <c r="E821"/>
      <c r="F821"/>
      <c r="G821" s="20"/>
      <c r="H821"/>
      <c r="I821"/>
      <c r="J821"/>
    </row>
    <row r="822" spans="1:10" x14ac:dyDescent="0.25">
      <c r="A822"/>
      <c r="B822"/>
      <c r="C822"/>
      <c r="D822"/>
      <c r="E822"/>
      <c r="F822"/>
      <c r="G822" s="20"/>
      <c r="H822"/>
      <c r="I822"/>
      <c r="J822"/>
    </row>
    <row r="823" spans="1:10" x14ac:dyDescent="0.25">
      <c r="A823"/>
      <c r="B823"/>
      <c r="C823"/>
      <c r="D823"/>
      <c r="E823"/>
      <c r="F823"/>
      <c r="G823" s="20"/>
      <c r="H823"/>
      <c r="I823"/>
      <c r="J823"/>
    </row>
    <row r="824" spans="1:10" x14ac:dyDescent="0.25">
      <c r="A824"/>
      <c r="B824"/>
      <c r="C824"/>
      <c r="D824"/>
      <c r="E824"/>
      <c r="F824"/>
      <c r="G824" s="20"/>
      <c r="H824"/>
      <c r="I824"/>
      <c r="J824"/>
    </row>
    <row r="825" spans="1:10" x14ac:dyDescent="0.25">
      <c r="A825"/>
      <c r="B825"/>
      <c r="C825"/>
      <c r="D825"/>
      <c r="E825"/>
      <c r="F825"/>
      <c r="G825" s="20"/>
      <c r="H825"/>
      <c r="I825"/>
      <c r="J825"/>
    </row>
    <row r="826" spans="1:10" x14ac:dyDescent="0.25">
      <c r="A826"/>
      <c r="B826"/>
      <c r="C826"/>
      <c r="D826"/>
      <c r="E826"/>
      <c r="F826"/>
      <c r="G826" s="20"/>
      <c r="H826"/>
      <c r="I826"/>
      <c r="J826"/>
    </row>
    <row r="827" spans="1:10" x14ac:dyDescent="0.25">
      <c r="A827"/>
      <c r="B827"/>
      <c r="C827"/>
      <c r="D827"/>
      <c r="E827"/>
      <c r="F827"/>
      <c r="G827" s="20"/>
      <c r="H827"/>
      <c r="I827"/>
      <c r="J827"/>
    </row>
    <row r="828" spans="1:10" x14ac:dyDescent="0.25">
      <c r="A828"/>
      <c r="B828"/>
      <c r="C828"/>
      <c r="D828"/>
      <c r="E828"/>
      <c r="F828"/>
      <c r="G828" s="20"/>
      <c r="H828"/>
      <c r="I828"/>
      <c r="J828"/>
    </row>
    <row r="829" spans="1:10" x14ac:dyDescent="0.25">
      <c r="A829"/>
      <c r="B829"/>
      <c r="C829"/>
      <c r="D829"/>
      <c r="E829"/>
      <c r="F829"/>
      <c r="G829" s="20"/>
      <c r="H829"/>
      <c r="I829"/>
      <c r="J829"/>
    </row>
    <row r="830" spans="1:10" x14ac:dyDescent="0.25">
      <c r="A830"/>
      <c r="B830"/>
      <c r="C830"/>
      <c r="D830"/>
      <c r="E830"/>
      <c r="F830"/>
      <c r="G830" s="20"/>
      <c r="H830"/>
      <c r="I830"/>
      <c r="J830"/>
    </row>
    <row r="831" spans="1:10" x14ac:dyDescent="0.25">
      <c r="A831"/>
      <c r="B831"/>
      <c r="C831"/>
      <c r="D831"/>
      <c r="E831"/>
      <c r="F831"/>
      <c r="G831" s="20"/>
      <c r="H831"/>
      <c r="I831"/>
      <c r="J831"/>
    </row>
    <row r="832" spans="1:10" x14ac:dyDescent="0.25">
      <c r="A832"/>
      <c r="B832"/>
      <c r="C832"/>
      <c r="D832"/>
      <c r="E832"/>
      <c r="F832"/>
      <c r="G832" s="20"/>
      <c r="H832"/>
      <c r="I832"/>
      <c r="J832"/>
    </row>
    <row r="833" spans="1:10" x14ac:dyDescent="0.25">
      <c r="A833"/>
      <c r="B833"/>
      <c r="C833"/>
      <c r="D833"/>
      <c r="E833"/>
      <c r="F833"/>
      <c r="G833" s="20"/>
      <c r="H833"/>
      <c r="I833"/>
      <c r="J833"/>
    </row>
    <row r="834" spans="1:10" x14ac:dyDescent="0.25">
      <c r="A834"/>
      <c r="B834"/>
      <c r="C834"/>
      <c r="D834"/>
      <c r="E834"/>
      <c r="F834"/>
      <c r="G834" s="20"/>
      <c r="H834"/>
      <c r="I834"/>
      <c r="J834"/>
    </row>
    <row r="835" spans="1:10" x14ac:dyDescent="0.25">
      <c r="A835"/>
      <c r="B835"/>
      <c r="C835"/>
      <c r="D835"/>
      <c r="E835"/>
      <c r="F835"/>
      <c r="G835" s="20"/>
      <c r="H835"/>
      <c r="I835"/>
      <c r="J835"/>
    </row>
    <row r="836" spans="1:10" x14ac:dyDescent="0.25">
      <c r="A836"/>
      <c r="B836"/>
      <c r="C836"/>
      <c r="D836"/>
      <c r="E836"/>
      <c r="F836"/>
      <c r="G836" s="20"/>
      <c r="H836"/>
      <c r="I836"/>
      <c r="J836"/>
    </row>
    <row r="837" spans="1:10" x14ac:dyDescent="0.25">
      <c r="A837"/>
      <c r="B837"/>
      <c r="C837"/>
      <c r="D837"/>
      <c r="E837"/>
      <c r="F837"/>
      <c r="G837" s="20"/>
      <c r="H837"/>
      <c r="I837"/>
      <c r="J837"/>
    </row>
    <row r="838" spans="1:10" x14ac:dyDescent="0.25">
      <c r="A838"/>
      <c r="B838"/>
      <c r="C838"/>
      <c r="D838"/>
      <c r="E838"/>
      <c r="F838"/>
      <c r="G838" s="20"/>
      <c r="H838"/>
      <c r="I838"/>
      <c r="J838"/>
    </row>
    <row r="839" spans="1:10" x14ac:dyDescent="0.25">
      <c r="A839"/>
      <c r="B839"/>
      <c r="C839"/>
      <c r="D839"/>
      <c r="E839"/>
      <c r="F839"/>
      <c r="G839" s="20"/>
      <c r="H839"/>
      <c r="I839"/>
      <c r="J839"/>
    </row>
    <row r="840" spans="1:10" x14ac:dyDescent="0.25">
      <c r="A840"/>
      <c r="B840"/>
      <c r="C840"/>
      <c r="D840"/>
      <c r="E840"/>
      <c r="F840"/>
      <c r="G840" s="20"/>
      <c r="H840"/>
      <c r="I840"/>
      <c r="J840"/>
    </row>
    <row r="841" spans="1:10" x14ac:dyDescent="0.25">
      <c r="A841"/>
      <c r="B841"/>
      <c r="C841"/>
      <c r="D841"/>
      <c r="E841"/>
      <c r="F841"/>
      <c r="G841" s="20"/>
      <c r="H841"/>
      <c r="I841"/>
      <c r="J841"/>
    </row>
    <row r="842" spans="1:10" x14ac:dyDescent="0.25">
      <c r="A842"/>
      <c r="B842"/>
      <c r="C842"/>
      <c r="D842"/>
      <c r="E842"/>
      <c r="F842"/>
      <c r="G842" s="20"/>
      <c r="H842"/>
      <c r="I842"/>
      <c r="J842"/>
    </row>
    <row r="843" spans="1:10" x14ac:dyDescent="0.25">
      <c r="A843"/>
      <c r="B843"/>
      <c r="C843"/>
      <c r="D843"/>
      <c r="E843"/>
      <c r="F843"/>
      <c r="G843" s="20"/>
      <c r="H843"/>
      <c r="I843"/>
      <c r="J843"/>
    </row>
    <row r="844" spans="1:10" x14ac:dyDescent="0.25">
      <c r="A844"/>
      <c r="B844"/>
      <c r="C844"/>
      <c r="D844"/>
      <c r="E844"/>
      <c r="F844"/>
      <c r="G844" s="20"/>
      <c r="H844"/>
      <c r="I844"/>
      <c r="J844"/>
    </row>
    <row r="845" spans="1:10" x14ac:dyDescent="0.25">
      <c r="A845"/>
      <c r="B845"/>
      <c r="C845"/>
      <c r="D845"/>
      <c r="E845"/>
      <c r="F845"/>
      <c r="G845" s="20"/>
      <c r="H845"/>
      <c r="I845"/>
      <c r="J845"/>
    </row>
    <row r="846" spans="1:10" x14ac:dyDescent="0.25">
      <c r="A846"/>
      <c r="B846"/>
      <c r="C846"/>
      <c r="D846"/>
      <c r="E846"/>
      <c r="F846"/>
      <c r="G846" s="20"/>
      <c r="H846"/>
      <c r="I846"/>
      <c r="J846"/>
    </row>
    <row r="847" spans="1:10" x14ac:dyDescent="0.25">
      <c r="A847"/>
      <c r="B847"/>
      <c r="C847"/>
      <c r="D847"/>
      <c r="E847"/>
      <c r="F847"/>
      <c r="G847" s="20"/>
      <c r="H847"/>
      <c r="I847"/>
      <c r="J847"/>
    </row>
    <row r="848" spans="1:10" x14ac:dyDescent="0.25">
      <c r="A848"/>
      <c r="B848"/>
      <c r="C848"/>
      <c r="D848"/>
      <c r="E848"/>
      <c r="F848"/>
      <c r="G848" s="20"/>
      <c r="H848"/>
      <c r="I848"/>
      <c r="J848"/>
    </row>
    <row r="849" spans="1:10" x14ac:dyDescent="0.25">
      <c r="A849"/>
      <c r="B849"/>
      <c r="C849"/>
      <c r="D849"/>
      <c r="E849"/>
      <c r="F849"/>
      <c r="G849" s="20"/>
      <c r="H849"/>
      <c r="I849"/>
      <c r="J849"/>
    </row>
    <row r="850" spans="1:10" x14ac:dyDescent="0.25">
      <c r="A850"/>
      <c r="B850"/>
      <c r="C850"/>
      <c r="D850"/>
      <c r="E850"/>
      <c r="F850"/>
      <c r="G850" s="20"/>
      <c r="H850"/>
      <c r="I850"/>
      <c r="J850"/>
    </row>
    <row r="851" spans="1:10" x14ac:dyDescent="0.25">
      <c r="A851"/>
      <c r="B851"/>
      <c r="C851"/>
      <c r="D851"/>
      <c r="E851"/>
      <c r="F851"/>
      <c r="G851" s="20"/>
      <c r="H851"/>
      <c r="I851"/>
      <c r="J851"/>
    </row>
    <row r="852" spans="1:10" x14ac:dyDescent="0.25">
      <c r="A852"/>
      <c r="B852"/>
      <c r="C852"/>
      <c r="D852"/>
      <c r="E852"/>
      <c r="F852"/>
      <c r="G852" s="20"/>
      <c r="H852"/>
      <c r="I852"/>
      <c r="J852"/>
    </row>
    <row r="853" spans="1:10" x14ac:dyDescent="0.25">
      <c r="A853"/>
      <c r="B853"/>
      <c r="C853"/>
      <c r="D853"/>
      <c r="E853"/>
      <c r="F853"/>
      <c r="G853" s="20"/>
      <c r="H853"/>
      <c r="I853"/>
      <c r="J853"/>
    </row>
    <row r="854" spans="1:10" x14ac:dyDescent="0.25">
      <c r="A854"/>
      <c r="B854"/>
      <c r="C854"/>
      <c r="D854"/>
      <c r="E854"/>
      <c r="F854"/>
      <c r="G854" s="20"/>
      <c r="H854"/>
      <c r="I854"/>
      <c r="J854"/>
    </row>
    <row r="855" spans="1:10" x14ac:dyDescent="0.25">
      <c r="A855"/>
      <c r="B855"/>
      <c r="C855"/>
      <c r="D855"/>
      <c r="E855"/>
      <c r="F855"/>
      <c r="G855" s="20"/>
      <c r="H855"/>
      <c r="I855"/>
      <c r="J855"/>
    </row>
    <row r="856" spans="1:10" x14ac:dyDescent="0.25">
      <c r="A856"/>
      <c r="B856"/>
      <c r="C856"/>
      <c r="D856"/>
      <c r="E856"/>
      <c r="F856"/>
      <c r="G856" s="20"/>
      <c r="H856"/>
      <c r="I856"/>
      <c r="J856"/>
    </row>
    <row r="857" spans="1:10" x14ac:dyDescent="0.25">
      <c r="A857"/>
      <c r="B857"/>
      <c r="C857"/>
      <c r="D857"/>
      <c r="E857"/>
      <c r="F857"/>
      <c r="G857" s="20"/>
      <c r="H857"/>
      <c r="I857"/>
      <c r="J857"/>
    </row>
    <row r="858" spans="1:10" x14ac:dyDescent="0.25">
      <c r="A858"/>
      <c r="B858"/>
      <c r="C858"/>
      <c r="D858"/>
      <c r="E858"/>
      <c r="F858"/>
      <c r="G858" s="20"/>
      <c r="H858"/>
      <c r="I858"/>
      <c r="J858"/>
    </row>
    <row r="859" spans="1:10" x14ac:dyDescent="0.25">
      <c r="A859"/>
      <c r="B859"/>
      <c r="C859"/>
      <c r="D859"/>
      <c r="E859"/>
      <c r="F859"/>
      <c r="G859" s="20"/>
      <c r="H859"/>
      <c r="I859"/>
      <c r="J859"/>
    </row>
    <row r="860" spans="1:10" x14ac:dyDescent="0.25">
      <c r="A860"/>
      <c r="B860"/>
      <c r="C860"/>
      <c r="D860"/>
      <c r="E860"/>
      <c r="F860"/>
      <c r="G860" s="20"/>
      <c r="H860"/>
      <c r="I860"/>
      <c r="J860"/>
    </row>
    <row r="861" spans="1:10" x14ac:dyDescent="0.25">
      <c r="A861"/>
      <c r="B861"/>
      <c r="C861"/>
      <c r="D861"/>
      <c r="E861"/>
      <c r="F861"/>
      <c r="G861" s="20"/>
      <c r="H861"/>
      <c r="I861"/>
      <c r="J861"/>
    </row>
    <row r="862" spans="1:10" x14ac:dyDescent="0.25">
      <c r="A862"/>
      <c r="B862"/>
      <c r="C862"/>
      <c r="D862"/>
      <c r="E862"/>
      <c r="F862"/>
      <c r="G862" s="20"/>
      <c r="H862"/>
      <c r="I862"/>
      <c r="J862"/>
    </row>
    <row r="863" spans="1:10" x14ac:dyDescent="0.25">
      <c r="A863"/>
      <c r="B863"/>
      <c r="C863"/>
      <c r="D863"/>
      <c r="E863"/>
      <c r="F863"/>
      <c r="G863" s="20"/>
      <c r="H863"/>
      <c r="I863"/>
      <c r="J863"/>
    </row>
    <row r="864" spans="1:10" x14ac:dyDescent="0.25">
      <c r="A864"/>
      <c r="B864"/>
      <c r="C864"/>
      <c r="D864"/>
      <c r="E864"/>
      <c r="F864"/>
      <c r="G864" s="20"/>
      <c r="H864"/>
      <c r="I864"/>
      <c r="J864"/>
    </row>
    <row r="865" spans="1:10" x14ac:dyDescent="0.25">
      <c r="A865"/>
      <c r="B865"/>
      <c r="C865"/>
      <c r="D865"/>
      <c r="E865"/>
      <c r="F865"/>
      <c r="G865" s="20"/>
      <c r="H865"/>
      <c r="I865"/>
      <c r="J865"/>
    </row>
    <row r="866" spans="1:10" x14ac:dyDescent="0.25">
      <c r="A866"/>
      <c r="B866"/>
      <c r="C866"/>
      <c r="D866"/>
      <c r="E866"/>
      <c r="F866"/>
      <c r="G866" s="20"/>
      <c r="H866"/>
      <c r="I866"/>
      <c r="J866"/>
    </row>
    <row r="867" spans="1:10" x14ac:dyDescent="0.25">
      <c r="A867"/>
      <c r="B867"/>
      <c r="C867"/>
      <c r="D867"/>
      <c r="E867"/>
      <c r="F867"/>
      <c r="G867" s="20"/>
      <c r="H867"/>
      <c r="I867"/>
      <c r="J867"/>
    </row>
    <row r="868" spans="1:10" x14ac:dyDescent="0.25">
      <c r="A868"/>
      <c r="B868"/>
      <c r="C868"/>
      <c r="D868"/>
      <c r="E868"/>
      <c r="F868"/>
      <c r="G868" s="20"/>
      <c r="H868"/>
      <c r="I868"/>
      <c r="J868"/>
    </row>
    <row r="869" spans="1:10" x14ac:dyDescent="0.25">
      <c r="A869"/>
      <c r="B869"/>
      <c r="C869"/>
      <c r="D869"/>
      <c r="E869"/>
      <c r="F869"/>
      <c r="G869" s="20"/>
      <c r="H869"/>
      <c r="I869"/>
      <c r="J869"/>
    </row>
    <row r="870" spans="1:10" x14ac:dyDescent="0.25">
      <c r="A870"/>
      <c r="B870"/>
      <c r="C870"/>
      <c r="D870"/>
      <c r="E870"/>
      <c r="F870"/>
      <c r="G870" s="20"/>
      <c r="H870"/>
      <c r="I870"/>
      <c r="J870"/>
    </row>
    <row r="871" spans="1:10" x14ac:dyDescent="0.25">
      <c r="A871"/>
      <c r="B871"/>
      <c r="C871"/>
      <c r="D871"/>
      <c r="E871"/>
      <c r="F871"/>
      <c r="G871" s="20"/>
      <c r="H871"/>
      <c r="I871"/>
      <c r="J871"/>
    </row>
    <row r="872" spans="1:10" x14ac:dyDescent="0.25">
      <c r="A872"/>
      <c r="B872"/>
      <c r="C872"/>
      <c r="D872"/>
      <c r="E872"/>
      <c r="F872"/>
      <c r="G872" s="20"/>
      <c r="H872"/>
      <c r="I872"/>
      <c r="J872"/>
    </row>
    <row r="873" spans="1:10" x14ac:dyDescent="0.25">
      <c r="A873"/>
      <c r="B873"/>
      <c r="C873"/>
      <c r="D873"/>
      <c r="E873"/>
      <c r="F873"/>
      <c r="G873" s="20"/>
      <c r="H873"/>
      <c r="I873"/>
      <c r="J873"/>
    </row>
    <row r="874" spans="1:10" x14ac:dyDescent="0.25">
      <c r="A874"/>
      <c r="B874"/>
      <c r="C874"/>
      <c r="D874"/>
      <c r="E874"/>
      <c r="F874"/>
      <c r="G874" s="20"/>
      <c r="H874"/>
      <c r="I874"/>
      <c r="J874"/>
    </row>
    <row r="875" spans="1:10" x14ac:dyDescent="0.25">
      <c r="A875"/>
      <c r="B875"/>
      <c r="C875"/>
      <c r="D875"/>
      <c r="E875"/>
      <c r="F875"/>
      <c r="G875" s="20"/>
      <c r="H875"/>
      <c r="I875"/>
      <c r="J875"/>
    </row>
    <row r="876" spans="1:10" x14ac:dyDescent="0.25">
      <c r="A876"/>
      <c r="B876"/>
      <c r="C876"/>
      <c r="D876"/>
      <c r="E876"/>
      <c r="F876"/>
      <c r="G876" s="20"/>
      <c r="H876"/>
      <c r="I876"/>
      <c r="J876"/>
    </row>
    <row r="877" spans="1:10" x14ac:dyDescent="0.25">
      <c r="A877"/>
      <c r="B877"/>
      <c r="C877"/>
      <c r="D877"/>
      <c r="E877"/>
      <c r="F877"/>
      <c r="G877" s="20"/>
      <c r="H877"/>
      <c r="I877"/>
      <c r="J877"/>
    </row>
    <row r="878" spans="1:10" x14ac:dyDescent="0.25">
      <c r="A878"/>
      <c r="B878"/>
      <c r="C878"/>
      <c r="D878"/>
      <c r="E878"/>
      <c r="F878"/>
      <c r="G878" s="20"/>
      <c r="H878"/>
      <c r="I878"/>
      <c r="J878"/>
    </row>
    <row r="879" spans="1:10" x14ac:dyDescent="0.25">
      <c r="A879"/>
      <c r="B879"/>
      <c r="C879"/>
      <c r="D879"/>
      <c r="E879"/>
      <c r="F879"/>
      <c r="G879" s="20"/>
      <c r="H879"/>
      <c r="I879"/>
      <c r="J879"/>
    </row>
    <row r="880" spans="1:10" x14ac:dyDescent="0.25">
      <c r="A880"/>
      <c r="B880"/>
      <c r="C880"/>
      <c r="D880"/>
      <c r="E880"/>
      <c r="F880"/>
      <c r="G880" s="20"/>
      <c r="H880"/>
      <c r="I880"/>
      <c r="J880"/>
    </row>
    <row r="881" spans="1:10" x14ac:dyDescent="0.25">
      <c r="A881"/>
      <c r="B881"/>
      <c r="C881"/>
      <c r="D881"/>
      <c r="E881"/>
      <c r="F881"/>
      <c r="G881" s="20"/>
      <c r="H881"/>
      <c r="I881"/>
      <c r="J881"/>
    </row>
    <row r="882" spans="1:10" x14ac:dyDescent="0.25">
      <c r="A882"/>
      <c r="B882"/>
      <c r="C882"/>
      <c r="D882"/>
      <c r="E882"/>
      <c r="F882"/>
      <c r="G882" s="20"/>
      <c r="H882"/>
      <c r="I882"/>
      <c r="J882"/>
    </row>
    <row r="883" spans="1:10" x14ac:dyDescent="0.25">
      <c r="A883"/>
      <c r="B883"/>
      <c r="C883"/>
      <c r="D883"/>
      <c r="E883"/>
      <c r="F883"/>
      <c r="G883" s="20"/>
      <c r="H883"/>
      <c r="I883"/>
      <c r="J883"/>
    </row>
    <row r="884" spans="1:10" x14ac:dyDescent="0.25">
      <c r="A884"/>
      <c r="B884"/>
      <c r="C884"/>
      <c r="D884"/>
      <c r="E884"/>
      <c r="F884"/>
      <c r="G884" s="20"/>
      <c r="H884"/>
      <c r="I884"/>
      <c r="J884"/>
    </row>
    <row r="885" spans="1:10" x14ac:dyDescent="0.25">
      <c r="A885"/>
      <c r="B885"/>
      <c r="C885"/>
      <c r="D885"/>
      <c r="E885"/>
      <c r="F885"/>
      <c r="G885" s="20"/>
      <c r="H885"/>
      <c r="I885"/>
      <c r="J885"/>
    </row>
    <row r="886" spans="1:10" x14ac:dyDescent="0.25">
      <c r="A886"/>
      <c r="B886"/>
      <c r="C886"/>
      <c r="D886"/>
      <c r="E886"/>
      <c r="F886"/>
      <c r="G886" s="20"/>
      <c r="H886"/>
      <c r="I886"/>
      <c r="J886"/>
    </row>
    <row r="887" spans="1:10" x14ac:dyDescent="0.25">
      <c r="A887"/>
      <c r="B887"/>
      <c r="C887"/>
      <c r="D887"/>
      <c r="E887"/>
      <c r="F887"/>
      <c r="G887" s="20"/>
      <c r="H887"/>
      <c r="I887"/>
      <c r="J887"/>
    </row>
    <row r="888" spans="1:10" x14ac:dyDescent="0.25">
      <c r="A888"/>
      <c r="B888"/>
      <c r="C888"/>
      <c r="D888"/>
      <c r="E888"/>
      <c r="F888"/>
      <c r="G888" s="20"/>
      <c r="H888"/>
      <c r="I888"/>
      <c r="J888"/>
    </row>
    <row r="889" spans="1:10" x14ac:dyDescent="0.25">
      <c r="A889"/>
      <c r="B889"/>
      <c r="C889"/>
      <c r="D889"/>
      <c r="E889"/>
      <c r="F889"/>
      <c r="G889" s="20"/>
      <c r="H889"/>
      <c r="I889"/>
      <c r="J889"/>
    </row>
    <row r="890" spans="1:10" x14ac:dyDescent="0.25">
      <c r="A890"/>
      <c r="B890"/>
      <c r="C890"/>
      <c r="D890"/>
      <c r="E890"/>
      <c r="F890"/>
      <c r="G890" s="20"/>
      <c r="H890"/>
      <c r="I890"/>
      <c r="J890"/>
    </row>
    <row r="891" spans="1:10" x14ac:dyDescent="0.25">
      <c r="A891"/>
      <c r="B891"/>
      <c r="C891"/>
      <c r="D891"/>
      <c r="E891"/>
      <c r="F891"/>
      <c r="G891" s="20"/>
      <c r="H891"/>
      <c r="I891"/>
      <c r="J891"/>
    </row>
    <row r="892" spans="1:10" x14ac:dyDescent="0.25">
      <c r="A892"/>
      <c r="B892"/>
      <c r="C892"/>
      <c r="D892"/>
      <c r="E892"/>
      <c r="F892"/>
      <c r="G892" s="20"/>
      <c r="H892"/>
      <c r="I892"/>
      <c r="J892"/>
    </row>
    <row r="893" spans="1:10" x14ac:dyDescent="0.25">
      <c r="A893"/>
      <c r="B893"/>
      <c r="C893"/>
      <c r="D893"/>
      <c r="E893"/>
      <c r="F893"/>
      <c r="G893" s="20"/>
      <c r="H893"/>
      <c r="I893"/>
      <c r="J893"/>
    </row>
    <row r="894" spans="1:10" x14ac:dyDescent="0.25">
      <c r="A894"/>
      <c r="B894"/>
      <c r="C894"/>
      <c r="D894"/>
      <c r="E894"/>
      <c r="F894"/>
      <c r="G894" s="20"/>
      <c r="H894"/>
      <c r="I894"/>
      <c r="J894"/>
    </row>
    <row r="895" spans="1:10" x14ac:dyDescent="0.25">
      <c r="A895"/>
      <c r="B895"/>
      <c r="C895"/>
      <c r="D895"/>
      <c r="E895"/>
      <c r="F895"/>
      <c r="G895" s="20"/>
      <c r="H895"/>
      <c r="I895"/>
      <c r="J895"/>
    </row>
    <row r="896" spans="1:10" x14ac:dyDescent="0.25">
      <c r="A896"/>
      <c r="B896"/>
      <c r="C896"/>
      <c r="D896"/>
      <c r="E896"/>
      <c r="F896"/>
      <c r="G896" s="20"/>
      <c r="H896"/>
      <c r="I896"/>
      <c r="J896"/>
    </row>
    <row r="897" spans="1:10" x14ac:dyDescent="0.25">
      <c r="A897"/>
      <c r="B897"/>
      <c r="C897"/>
      <c r="D897"/>
      <c r="E897"/>
      <c r="F897"/>
      <c r="G897" s="20"/>
      <c r="H897"/>
      <c r="I897"/>
      <c r="J897"/>
    </row>
    <row r="898" spans="1:10" x14ac:dyDescent="0.25">
      <c r="A898"/>
      <c r="B898"/>
      <c r="C898"/>
      <c r="D898"/>
      <c r="E898"/>
      <c r="F898"/>
      <c r="G898" s="20"/>
      <c r="H898"/>
      <c r="I898"/>
      <c r="J898"/>
    </row>
    <row r="899" spans="1:10" x14ac:dyDescent="0.25">
      <c r="A899"/>
      <c r="B899"/>
      <c r="C899"/>
      <c r="D899"/>
      <c r="E899"/>
      <c r="F899"/>
      <c r="G899" s="20"/>
      <c r="H899"/>
      <c r="I899"/>
      <c r="J899"/>
    </row>
    <row r="900" spans="1:10" x14ac:dyDescent="0.25">
      <c r="A900"/>
      <c r="B900"/>
      <c r="C900"/>
      <c r="D900"/>
      <c r="E900"/>
      <c r="F900"/>
      <c r="G900" s="20"/>
      <c r="H900"/>
      <c r="I900"/>
      <c r="J900"/>
    </row>
    <row r="901" spans="1:10" x14ac:dyDescent="0.25">
      <c r="A901"/>
      <c r="B901"/>
      <c r="C901"/>
      <c r="D901"/>
      <c r="E901"/>
      <c r="F901"/>
      <c r="G901" s="20"/>
      <c r="H901"/>
      <c r="I901"/>
      <c r="J901"/>
    </row>
    <row r="902" spans="1:10" x14ac:dyDescent="0.25">
      <c r="A902"/>
      <c r="B902"/>
      <c r="C902"/>
      <c r="D902"/>
      <c r="E902"/>
      <c r="F902"/>
      <c r="G902" s="20"/>
      <c r="H902"/>
      <c r="I902"/>
      <c r="J902"/>
    </row>
    <row r="903" spans="1:10" x14ac:dyDescent="0.25">
      <c r="A903"/>
      <c r="B903"/>
      <c r="C903"/>
      <c r="D903"/>
      <c r="E903"/>
      <c r="F903"/>
      <c r="G903" s="20"/>
      <c r="H903"/>
      <c r="I903"/>
      <c r="J903"/>
    </row>
    <row r="904" spans="1:10" x14ac:dyDescent="0.25">
      <c r="A904"/>
      <c r="B904"/>
      <c r="C904"/>
      <c r="D904"/>
      <c r="E904"/>
      <c r="F904"/>
      <c r="G904" s="20"/>
      <c r="H904"/>
      <c r="I904"/>
      <c r="J904"/>
    </row>
    <row r="905" spans="1:10" x14ac:dyDescent="0.25">
      <c r="A905"/>
      <c r="B905"/>
      <c r="C905"/>
      <c r="D905"/>
      <c r="E905"/>
      <c r="F905"/>
      <c r="G905" s="20"/>
      <c r="H905"/>
      <c r="I905"/>
      <c r="J905"/>
    </row>
    <row r="906" spans="1:10" x14ac:dyDescent="0.25">
      <c r="A906"/>
      <c r="B906"/>
      <c r="C906"/>
      <c r="D906"/>
      <c r="E906"/>
      <c r="F906"/>
      <c r="G906" s="20"/>
      <c r="H906"/>
      <c r="I906"/>
      <c r="J906"/>
    </row>
    <row r="907" spans="1:10" x14ac:dyDescent="0.25">
      <c r="A907"/>
      <c r="B907"/>
      <c r="C907"/>
      <c r="D907"/>
      <c r="E907"/>
      <c r="F907"/>
      <c r="G907" s="20"/>
      <c r="H907"/>
      <c r="I907"/>
      <c r="J907"/>
    </row>
    <row r="908" spans="1:10" x14ac:dyDescent="0.25">
      <c r="A908"/>
      <c r="B908"/>
      <c r="C908"/>
      <c r="D908"/>
      <c r="E908"/>
      <c r="F908"/>
      <c r="G908" s="20"/>
      <c r="H908"/>
      <c r="I908"/>
      <c r="J908"/>
    </row>
    <row r="909" spans="1:10" x14ac:dyDescent="0.25">
      <c r="A909"/>
      <c r="B909"/>
      <c r="C909"/>
      <c r="D909"/>
      <c r="E909"/>
      <c r="F909"/>
      <c r="G909" s="20"/>
      <c r="H909"/>
      <c r="I909"/>
      <c r="J909"/>
    </row>
    <row r="910" spans="1:10" x14ac:dyDescent="0.25">
      <c r="A910"/>
      <c r="B910"/>
      <c r="C910"/>
      <c r="D910"/>
      <c r="E910"/>
      <c r="F910"/>
      <c r="G910" s="20"/>
      <c r="H910"/>
      <c r="I910"/>
      <c r="J910"/>
    </row>
    <row r="911" spans="1:10" x14ac:dyDescent="0.25">
      <c r="A911"/>
      <c r="B911"/>
      <c r="C911"/>
      <c r="D911"/>
      <c r="E911"/>
      <c r="F911"/>
      <c r="G911" s="20"/>
      <c r="H911"/>
      <c r="I911"/>
      <c r="J911"/>
    </row>
    <row r="912" spans="1:10" x14ac:dyDescent="0.25">
      <c r="A912"/>
      <c r="B912"/>
      <c r="C912"/>
      <c r="D912"/>
      <c r="E912"/>
      <c r="F912"/>
      <c r="G912" s="20"/>
      <c r="H912"/>
      <c r="I912"/>
      <c r="J912"/>
    </row>
    <row r="913" spans="1:10" x14ac:dyDescent="0.25">
      <c r="A913"/>
      <c r="B913"/>
      <c r="C913"/>
      <c r="D913"/>
      <c r="E913"/>
      <c r="F913"/>
      <c r="G913" s="20"/>
      <c r="H913"/>
      <c r="I913"/>
      <c r="J913"/>
    </row>
    <row r="914" spans="1:10" x14ac:dyDescent="0.25">
      <c r="A914"/>
      <c r="B914"/>
      <c r="C914"/>
      <c r="D914"/>
      <c r="E914"/>
      <c r="F914"/>
      <c r="G914" s="20"/>
      <c r="H914"/>
      <c r="I914"/>
      <c r="J914"/>
    </row>
    <row r="915" spans="1:10" x14ac:dyDescent="0.25">
      <c r="A915"/>
      <c r="B915"/>
      <c r="C915"/>
      <c r="D915"/>
      <c r="E915"/>
      <c r="F915"/>
      <c r="G915" s="20"/>
      <c r="H915"/>
      <c r="I915"/>
      <c r="J915"/>
    </row>
    <row r="916" spans="1:10" x14ac:dyDescent="0.25">
      <c r="A916"/>
      <c r="B916"/>
      <c r="C916"/>
      <c r="D916"/>
      <c r="E916"/>
      <c r="F916"/>
      <c r="G916" s="20"/>
      <c r="H916"/>
      <c r="I916"/>
      <c r="J916"/>
    </row>
    <row r="917" spans="1:10" x14ac:dyDescent="0.25">
      <c r="A917"/>
      <c r="B917"/>
      <c r="C917"/>
      <c r="D917"/>
      <c r="E917"/>
      <c r="F917"/>
      <c r="G917" s="20"/>
      <c r="H917"/>
      <c r="I917"/>
      <c r="J917"/>
    </row>
    <row r="918" spans="1:10" x14ac:dyDescent="0.25">
      <c r="A918"/>
      <c r="B918"/>
      <c r="C918"/>
      <c r="D918"/>
      <c r="E918"/>
      <c r="F918"/>
      <c r="G918" s="20"/>
      <c r="H918"/>
      <c r="I918"/>
      <c r="J918"/>
    </row>
    <row r="919" spans="1:10" x14ac:dyDescent="0.25">
      <c r="A919"/>
      <c r="B919"/>
      <c r="C919"/>
      <c r="D919"/>
      <c r="E919"/>
      <c r="F919"/>
      <c r="G919" s="20"/>
      <c r="H919"/>
      <c r="I919"/>
      <c r="J919"/>
    </row>
    <row r="920" spans="1:10" x14ac:dyDescent="0.25">
      <c r="A920"/>
      <c r="B920"/>
      <c r="C920"/>
      <c r="D920"/>
      <c r="E920"/>
      <c r="F920"/>
      <c r="G920" s="20"/>
      <c r="H920"/>
      <c r="I920"/>
      <c r="J920"/>
    </row>
    <row r="921" spans="1:10" x14ac:dyDescent="0.25">
      <c r="A921"/>
      <c r="B921"/>
      <c r="C921"/>
      <c r="D921"/>
      <c r="E921"/>
      <c r="F921"/>
      <c r="G921" s="20"/>
      <c r="H921"/>
      <c r="I921"/>
      <c r="J921"/>
    </row>
    <row r="922" spans="1:10" x14ac:dyDescent="0.25">
      <c r="A922"/>
      <c r="B922"/>
      <c r="C922"/>
      <c r="D922"/>
      <c r="E922"/>
      <c r="F922"/>
      <c r="G922" s="20"/>
      <c r="H922"/>
      <c r="I922"/>
      <c r="J922"/>
    </row>
    <row r="923" spans="1:10" x14ac:dyDescent="0.25">
      <c r="A923"/>
      <c r="B923"/>
      <c r="C923"/>
      <c r="D923"/>
      <c r="E923"/>
      <c r="F923"/>
      <c r="G923" s="20"/>
      <c r="H923"/>
      <c r="I923"/>
      <c r="J923"/>
    </row>
    <row r="924" spans="1:10" x14ac:dyDescent="0.25">
      <c r="A924"/>
      <c r="B924"/>
      <c r="C924"/>
      <c r="D924"/>
      <c r="E924"/>
      <c r="F924"/>
      <c r="G924" s="20"/>
      <c r="H924"/>
      <c r="I924"/>
      <c r="J924"/>
    </row>
    <row r="925" spans="1:10" x14ac:dyDescent="0.25">
      <c r="A925"/>
      <c r="B925"/>
      <c r="C925"/>
      <c r="D925"/>
      <c r="E925"/>
      <c r="F925"/>
      <c r="G925" s="20"/>
      <c r="H925"/>
      <c r="I925"/>
      <c r="J925"/>
    </row>
    <row r="926" spans="1:10" x14ac:dyDescent="0.25">
      <c r="A926"/>
      <c r="B926"/>
      <c r="C926"/>
      <c r="D926"/>
      <c r="E926"/>
      <c r="F926"/>
      <c r="G926" s="20"/>
      <c r="H926"/>
      <c r="I926"/>
      <c r="J926"/>
    </row>
    <row r="927" spans="1:10" x14ac:dyDescent="0.25">
      <c r="A927"/>
      <c r="B927"/>
      <c r="C927"/>
      <c r="D927"/>
      <c r="E927"/>
      <c r="F927"/>
      <c r="G927" s="20"/>
      <c r="H927"/>
      <c r="I927"/>
      <c r="J927"/>
    </row>
    <row r="928" spans="1:10" x14ac:dyDescent="0.25">
      <c r="A928"/>
      <c r="B928"/>
      <c r="C928"/>
      <c r="D928"/>
      <c r="E928"/>
      <c r="F928"/>
      <c r="G928" s="20"/>
      <c r="H928"/>
      <c r="I928"/>
      <c r="J928"/>
    </row>
    <row r="929" spans="1:10" x14ac:dyDescent="0.25">
      <c r="A929"/>
      <c r="B929"/>
      <c r="C929"/>
      <c r="D929"/>
      <c r="E929"/>
      <c r="F929"/>
      <c r="G929" s="20"/>
      <c r="H929"/>
      <c r="I929"/>
      <c r="J929"/>
    </row>
    <row r="930" spans="1:10" x14ac:dyDescent="0.25">
      <c r="A930"/>
      <c r="B930"/>
      <c r="C930"/>
      <c r="D930"/>
      <c r="E930"/>
      <c r="F930"/>
      <c r="G930" s="20"/>
      <c r="H930"/>
      <c r="I930"/>
      <c r="J930"/>
    </row>
    <row r="931" spans="1:10" x14ac:dyDescent="0.25">
      <c r="A931"/>
      <c r="B931"/>
      <c r="C931"/>
      <c r="D931"/>
      <c r="E931"/>
      <c r="F931"/>
      <c r="G931" s="20"/>
      <c r="H931"/>
      <c r="I931"/>
      <c r="J931"/>
    </row>
    <row r="932" spans="1:10" x14ac:dyDescent="0.25">
      <c r="A932"/>
      <c r="B932"/>
      <c r="C932"/>
      <c r="D932"/>
      <c r="E932"/>
      <c r="F932"/>
      <c r="G932" s="20"/>
      <c r="H932"/>
      <c r="I932"/>
      <c r="J932"/>
    </row>
    <row r="933" spans="1:10" x14ac:dyDescent="0.25">
      <c r="A933"/>
      <c r="B933"/>
      <c r="C933"/>
      <c r="D933"/>
      <c r="E933"/>
      <c r="F933"/>
      <c r="G933" s="20"/>
      <c r="H933"/>
      <c r="I933"/>
      <c r="J933"/>
    </row>
    <row r="934" spans="1:10" x14ac:dyDescent="0.25">
      <c r="A934"/>
      <c r="B934"/>
      <c r="C934"/>
      <c r="D934"/>
      <c r="E934"/>
      <c r="F934"/>
      <c r="G934" s="20"/>
      <c r="H934"/>
      <c r="I934"/>
      <c r="J934"/>
    </row>
    <row r="935" spans="1:10" x14ac:dyDescent="0.25">
      <c r="A935"/>
      <c r="B935"/>
      <c r="C935"/>
      <c r="D935"/>
      <c r="E935"/>
      <c r="F935"/>
      <c r="G935" s="20"/>
      <c r="H935"/>
      <c r="I935"/>
      <c r="J935"/>
    </row>
    <row r="936" spans="1:10" x14ac:dyDescent="0.25">
      <c r="A936"/>
      <c r="B936"/>
      <c r="C936"/>
      <c r="D936"/>
      <c r="E936"/>
      <c r="F936"/>
      <c r="G936" s="20"/>
      <c r="H936"/>
      <c r="I936"/>
      <c r="J936"/>
    </row>
    <row r="937" spans="1:10" x14ac:dyDescent="0.25">
      <c r="A937"/>
      <c r="B937"/>
      <c r="C937"/>
      <c r="D937"/>
      <c r="E937"/>
      <c r="F937"/>
      <c r="G937" s="20"/>
      <c r="H937"/>
      <c r="I937"/>
      <c r="J937"/>
    </row>
    <row r="938" spans="1:10" x14ac:dyDescent="0.25">
      <c r="A938"/>
      <c r="B938"/>
      <c r="C938"/>
      <c r="D938"/>
      <c r="E938"/>
      <c r="F938"/>
      <c r="G938" s="20"/>
      <c r="H938"/>
      <c r="I938"/>
      <c r="J938"/>
    </row>
    <row r="939" spans="1:10" x14ac:dyDescent="0.25">
      <c r="A939"/>
      <c r="B939"/>
      <c r="C939"/>
      <c r="D939"/>
      <c r="E939"/>
      <c r="F939"/>
      <c r="G939" s="20"/>
      <c r="H939"/>
      <c r="I939"/>
      <c r="J939"/>
    </row>
    <row r="940" spans="1:10" x14ac:dyDescent="0.25">
      <c r="A940"/>
      <c r="B940"/>
      <c r="C940"/>
      <c r="D940"/>
      <c r="E940"/>
      <c r="F940"/>
      <c r="G940" s="20"/>
      <c r="H940"/>
      <c r="I940"/>
      <c r="J940"/>
    </row>
    <row r="941" spans="1:10" x14ac:dyDescent="0.25">
      <c r="A941"/>
      <c r="B941"/>
      <c r="C941"/>
      <c r="D941"/>
      <c r="E941"/>
      <c r="F941"/>
      <c r="G941" s="20"/>
      <c r="H941"/>
      <c r="I941"/>
      <c r="J941"/>
    </row>
    <row r="942" spans="1:10" x14ac:dyDescent="0.25">
      <c r="A942"/>
      <c r="B942"/>
      <c r="C942"/>
      <c r="D942"/>
      <c r="E942"/>
      <c r="F942"/>
      <c r="G942" s="20"/>
      <c r="H942"/>
      <c r="I942"/>
      <c r="J942"/>
    </row>
    <row r="943" spans="1:10" x14ac:dyDescent="0.25">
      <c r="A943"/>
      <c r="B943"/>
      <c r="C943"/>
      <c r="D943"/>
      <c r="E943"/>
      <c r="F943"/>
      <c r="G943" s="20"/>
      <c r="H943"/>
      <c r="I943"/>
      <c r="J943"/>
    </row>
    <row r="944" spans="1:10" x14ac:dyDescent="0.25">
      <c r="A944"/>
      <c r="B944"/>
      <c r="C944"/>
      <c r="D944"/>
      <c r="E944"/>
      <c r="F944"/>
      <c r="G944" s="20"/>
      <c r="H944"/>
      <c r="I944"/>
      <c r="J944"/>
    </row>
    <row r="945" spans="1:10" x14ac:dyDescent="0.25">
      <c r="A945"/>
      <c r="B945"/>
      <c r="C945"/>
      <c r="D945"/>
      <c r="E945"/>
      <c r="F945"/>
      <c r="G945" s="20"/>
      <c r="H945"/>
      <c r="I945"/>
      <c r="J945"/>
    </row>
    <row r="946" spans="1:10" x14ac:dyDescent="0.25">
      <c r="A946"/>
      <c r="B946"/>
      <c r="C946"/>
      <c r="D946"/>
      <c r="E946"/>
      <c r="F946"/>
      <c r="G946" s="20"/>
      <c r="H946"/>
      <c r="I946"/>
      <c r="J946"/>
    </row>
    <row r="947" spans="1:10" x14ac:dyDescent="0.25">
      <c r="A947"/>
      <c r="B947"/>
      <c r="C947"/>
      <c r="D947"/>
      <c r="E947"/>
      <c r="F947"/>
      <c r="G947" s="20"/>
      <c r="H947"/>
      <c r="I947"/>
      <c r="J947"/>
    </row>
    <row r="948" spans="1:10" x14ac:dyDescent="0.25">
      <c r="A948"/>
      <c r="B948"/>
      <c r="C948"/>
      <c r="D948"/>
      <c r="E948"/>
      <c r="F948"/>
      <c r="G948" s="20"/>
      <c r="H948"/>
      <c r="I948"/>
      <c r="J948"/>
    </row>
    <row r="949" spans="1:10" x14ac:dyDescent="0.25">
      <c r="A949"/>
      <c r="B949"/>
      <c r="C949"/>
      <c r="D949"/>
      <c r="E949"/>
      <c r="F949"/>
      <c r="G949" s="20"/>
      <c r="H949"/>
      <c r="I949"/>
      <c r="J949"/>
    </row>
    <row r="950" spans="1:10" x14ac:dyDescent="0.25">
      <c r="A950"/>
      <c r="B950"/>
      <c r="C950"/>
      <c r="D950"/>
      <c r="E950"/>
      <c r="F950"/>
      <c r="G950" s="20"/>
      <c r="H950"/>
      <c r="I950"/>
      <c r="J950"/>
    </row>
    <row r="951" spans="1:10" x14ac:dyDescent="0.25">
      <c r="A951"/>
      <c r="B951"/>
      <c r="C951"/>
      <c r="D951"/>
      <c r="E951"/>
      <c r="F951"/>
      <c r="G951" s="20"/>
      <c r="H951"/>
      <c r="I951"/>
      <c r="J951"/>
    </row>
    <row r="952" spans="1:10" x14ac:dyDescent="0.25">
      <c r="A952"/>
      <c r="B952"/>
      <c r="C952"/>
      <c r="D952"/>
      <c r="E952"/>
      <c r="F952"/>
      <c r="G952" s="20"/>
      <c r="H952"/>
      <c r="I952"/>
      <c r="J952"/>
    </row>
    <row r="953" spans="1:10" x14ac:dyDescent="0.25">
      <c r="A953"/>
      <c r="B953"/>
      <c r="C953"/>
      <c r="D953"/>
      <c r="E953"/>
      <c r="F953"/>
      <c r="G953" s="20"/>
      <c r="H953"/>
      <c r="I953"/>
      <c r="J953"/>
    </row>
    <row r="954" spans="1:10" x14ac:dyDescent="0.25">
      <c r="A954"/>
      <c r="B954"/>
      <c r="C954"/>
      <c r="D954"/>
      <c r="E954"/>
      <c r="F954"/>
      <c r="G954" s="20"/>
      <c r="H954"/>
      <c r="I954"/>
      <c r="J954"/>
    </row>
    <row r="955" spans="1:10" x14ac:dyDescent="0.25">
      <c r="A955"/>
      <c r="B955"/>
      <c r="C955"/>
      <c r="D955"/>
      <c r="E955"/>
      <c r="F955"/>
      <c r="G955" s="20"/>
      <c r="H955"/>
      <c r="I955"/>
      <c r="J955"/>
    </row>
    <row r="956" spans="1:10" x14ac:dyDescent="0.25">
      <c r="A956"/>
      <c r="B956"/>
      <c r="C956"/>
      <c r="D956"/>
      <c r="E956"/>
      <c r="F956"/>
      <c r="G956" s="20"/>
      <c r="H956"/>
      <c r="I956"/>
      <c r="J956"/>
    </row>
    <row r="957" spans="1:10" x14ac:dyDescent="0.25">
      <c r="A957"/>
      <c r="B957"/>
      <c r="C957"/>
      <c r="D957"/>
      <c r="E957"/>
      <c r="F957"/>
      <c r="G957" s="20"/>
      <c r="H957"/>
      <c r="I957"/>
      <c r="J957"/>
    </row>
    <row r="958" spans="1:10" x14ac:dyDescent="0.25">
      <c r="A958"/>
      <c r="B958"/>
      <c r="C958"/>
      <c r="D958"/>
      <c r="E958"/>
      <c r="F958"/>
      <c r="G958" s="20"/>
      <c r="H958"/>
      <c r="I958"/>
      <c r="J958"/>
    </row>
    <row r="959" spans="1:10" x14ac:dyDescent="0.25">
      <c r="A959"/>
      <c r="B959"/>
      <c r="C959"/>
      <c r="D959"/>
      <c r="E959"/>
      <c r="F959"/>
      <c r="G959" s="20"/>
      <c r="H959"/>
      <c r="I959"/>
      <c r="J959"/>
    </row>
    <row r="960" spans="1:10" x14ac:dyDescent="0.25">
      <c r="A960"/>
      <c r="B960"/>
      <c r="C960"/>
      <c r="D960"/>
      <c r="E960"/>
      <c r="F960"/>
      <c r="G960" s="20"/>
      <c r="H960"/>
      <c r="I960"/>
      <c r="J960"/>
    </row>
    <row r="961" spans="1:10" x14ac:dyDescent="0.25">
      <c r="A961"/>
      <c r="B961"/>
      <c r="C961"/>
      <c r="D961"/>
      <c r="E961"/>
      <c r="F961"/>
      <c r="G961" s="20"/>
      <c r="H961"/>
      <c r="I961"/>
      <c r="J961"/>
    </row>
    <row r="962" spans="1:10" x14ac:dyDescent="0.25">
      <c r="A962"/>
      <c r="B962"/>
      <c r="C962"/>
      <c r="D962"/>
      <c r="E962"/>
      <c r="F962"/>
      <c r="G962" s="20"/>
      <c r="H962"/>
      <c r="I962"/>
      <c r="J962"/>
    </row>
    <row r="963" spans="1:10" x14ac:dyDescent="0.25">
      <c r="A963"/>
      <c r="B963"/>
      <c r="C963"/>
      <c r="D963"/>
      <c r="E963"/>
      <c r="F963"/>
      <c r="G963" s="20"/>
      <c r="H963"/>
      <c r="I963"/>
      <c r="J963"/>
    </row>
    <row r="964" spans="1:10" x14ac:dyDescent="0.25">
      <c r="A964"/>
      <c r="B964"/>
      <c r="C964"/>
      <c r="D964"/>
      <c r="E964"/>
      <c r="F964"/>
      <c r="G964" s="20"/>
      <c r="H964"/>
      <c r="I964"/>
      <c r="J964"/>
    </row>
    <row r="965" spans="1:10" x14ac:dyDescent="0.25">
      <c r="A965"/>
      <c r="B965"/>
      <c r="C965"/>
      <c r="D965"/>
      <c r="E965"/>
      <c r="F965"/>
      <c r="G965" s="20"/>
      <c r="H965"/>
      <c r="I965"/>
      <c r="J965"/>
    </row>
    <row r="966" spans="1:10" x14ac:dyDescent="0.25">
      <c r="A966"/>
      <c r="B966"/>
      <c r="C966"/>
      <c r="D966"/>
      <c r="E966"/>
      <c r="F966"/>
      <c r="G966" s="20"/>
      <c r="H966"/>
      <c r="I966"/>
      <c r="J966"/>
    </row>
    <row r="967" spans="1:10" x14ac:dyDescent="0.25">
      <c r="A967"/>
      <c r="B967"/>
      <c r="C967"/>
      <c r="D967"/>
      <c r="E967"/>
      <c r="F967"/>
      <c r="G967" s="20"/>
      <c r="H967"/>
      <c r="I967"/>
      <c r="J967"/>
    </row>
    <row r="968" spans="1:10" x14ac:dyDescent="0.25">
      <c r="A968"/>
      <c r="B968"/>
      <c r="C968"/>
      <c r="D968"/>
      <c r="E968"/>
      <c r="F968"/>
      <c r="G968" s="20"/>
      <c r="H968"/>
      <c r="I968"/>
      <c r="J968"/>
    </row>
    <row r="969" spans="1:10" x14ac:dyDescent="0.25">
      <c r="A969"/>
      <c r="B969"/>
      <c r="C969"/>
      <c r="D969"/>
      <c r="E969"/>
      <c r="F969"/>
      <c r="G969" s="20"/>
      <c r="H969"/>
      <c r="I969"/>
      <c r="J969"/>
    </row>
    <row r="970" spans="1:10" x14ac:dyDescent="0.25">
      <c r="A970"/>
      <c r="B970"/>
      <c r="C970"/>
      <c r="D970"/>
      <c r="E970"/>
      <c r="F970"/>
      <c r="G970" s="20"/>
      <c r="H970"/>
      <c r="I970"/>
      <c r="J970"/>
    </row>
    <row r="971" spans="1:10" x14ac:dyDescent="0.25">
      <c r="A971"/>
      <c r="B971"/>
      <c r="C971"/>
      <c r="D971"/>
      <c r="E971"/>
      <c r="F971"/>
      <c r="G971" s="20"/>
      <c r="H971"/>
      <c r="I971"/>
      <c r="J971"/>
    </row>
    <row r="972" spans="1:10" x14ac:dyDescent="0.25">
      <c r="A972"/>
      <c r="B972"/>
      <c r="C972"/>
      <c r="D972"/>
      <c r="E972"/>
      <c r="F972"/>
      <c r="G972" s="20"/>
      <c r="H972"/>
      <c r="I972"/>
      <c r="J972"/>
    </row>
    <row r="973" spans="1:10" x14ac:dyDescent="0.25">
      <c r="A973"/>
      <c r="B973"/>
      <c r="C973"/>
      <c r="D973"/>
      <c r="E973"/>
      <c r="F973"/>
      <c r="G973" s="20"/>
      <c r="H973"/>
      <c r="I973"/>
      <c r="J973"/>
    </row>
    <row r="974" spans="1:10" x14ac:dyDescent="0.25">
      <c r="A974"/>
      <c r="B974"/>
      <c r="C974"/>
      <c r="D974"/>
      <c r="E974"/>
      <c r="F974"/>
      <c r="G974" s="20"/>
      <c r="H974"/>
      <c r="I974"/>
      <c r="J974"/>
    </row>
    <row r="975" spans="1:10" x14ac:dyDescent="0.25">
      <c r="A975"/>
      <c r="B975"/>
      <c r="C975"/>
      <c r="D975"/>
      <c r="E975"/>
      <c r="F975"/>
      <c r="G975" s="20"/>
      <c r="H975"/>
      <c r="I975"/>
      <c r="J975"/>
    </row>
    <row r="976" spans="1:10" x14ac:dyDescent="0.25">
      <c r="A976"/>
      <c r="B976"/>
      <c r="C976"/>
      <c r="D976"/>
      <c r="E976"/>
      <c r="F976"/>
      <c r="G976" s="20"/>
      <c r="H976"/>
      <c r="I976"/>
      <c r="J976"/>
    </row>
    <row r="977" spans="1:10" x14ac:dyDescent="0.25">
      <c r="A977"/>
      <c r="B977"/>
      <c r="C977"/>
      <c r="D977"/>
      <c r="E977"/>
      <c r="F977"/>
      <c r="G977" s="20"/>
      <c r="H977"/>
      <c r="I977"/>
      <c r="J977"/>
    </row>
    <row r="978" spans="1:10" x14ac:dyDescent="0.25">
      <c r="A978"/>
      <c r="B978"/>
      <c r="C978"/>
      <c r="D978"/>
      <c r="E978"/>
      <c r="F978"/>
      <c r="G978" s="20"/>
      <c r="H978"/>
      <c r="I978"/>
      <c r="J978"/>
    </row>
    <row r="979" spans="1:10" x14ac:dyDescent="0.25">
      <c r="A979"/>
      <c r="B979"/>
      <c r="C979"/>
      <c r="D979"/>
      <c r="E979"/>
      <c r="F979"/>
      <c r="G979" s="20"/>
      <c r="H979"/>
      <c r="I979"/>
      <c r="J979"/>
    </row>
    <row r="980" spans="1:10" x14ac:dyDescent="0.25">
      <c r="A980"/>
      <c r="B980"/>
      <c r="C980"/>
      <c r="D980"/>
      <c r="E980"/>
      <c r="F980"/>
      <c r="G980" s="20"/>
      <c r="H980"/>
      <c r="I980"/>
      <c r="J980"/>
    </row>
    <row r="981" spans="1:10" x14ac:dyDescent="0.25">
      <c r="A981"/>
      <c r="B981"/>
      <c r="C981"/>
      <c r="D981"/>
      <c r="E981"/>
      <c r="F981"/>
      <c r="G981" s="20"/>
      <c r="H981"/>
      <c r="I981"/>
      <c r="J981"/>
    </row>
    <row r="982" spans="1:10" x14ac:dyDescent="0.25">
      <c r="A982"/>
      <c r="B982"/>
      <c r="C982"/>
      <c r="D982"/>
      <c r="E982"/>
      <c r="F982"/>
      <c r="G982" s="20"/>
      <c r="H982"/>
      <c r="I982"/>
      <c r="J982"/>
    </row>
    <row r="983" spans="1:10" x14ac:dyDescent="0.25">
      <c r="A983"/>
      <c r="B983"/>
      <c r="C983"/>
      <c r="D983"/>
      <c r="E983"/>
      <c r="F983"/>
      <c r="G983" s="20"/>
      <c r="H983"/>
      <c r="I983"/>
      <c r="J983"/>
    </row>
    <row r="984" spans="1:10" x14ac:dyDescent="0.25">
      <c r="A984"/>
      <c r="B984"/>
      <c r="C984"/>
      <c r="D984"/>
      <c r="E984"/>
      <c r="F984"/>
      <c r="G984" s="20"/>
      <c r="H984"/>
      <c r="I984"/>
      <c r="J984"/>
    </row>
    <row r="985" spans="1:10" x14ac:dyDescent="0.25">
      <c r="A985"/>
      <c r="B985"/>
      <c r="C985"/>
      <c r="D985"/>
      <c r="E985"/>
      <c r="F985"/>
      <c r="G985" s="20"/>
      <c r="H985"/>
      <c r="I985"/>
      <c r="J985"/>
    </row>
    <row r="986" spans="1:10" x14ac:dyDescent="0.25">
      <c r="A986"/>
      <c r="B986"/>
      <c r="C986"/>
      <c r="D986"/>
      <c r="E986"/>
      <c r="F986"/>
      <c r="G986" s="20"/>
      <c r="H986"/>
      <c r="I986"/>
      <c r="J986"/>
    </row>
    <row r="987" spans="1:10" x14ac:dyDescent="0.25">
      <c r="A987"/>
      <c r="B987"/>
      <c r="C987"/>
      <c r="D987"/>
      <c r="E987"/>
      <c r="F987"/>
      <c r="G987" s="20"/>
      <c r="H987"/>
      <c r="I987"/>
      <c r="J987"/>
    </row>
    <row r="988" spans="1:10" x14ac:dyDescent="0.25">
      <c r="A988"/>
      <c r="B988"/>
      <c r="C988"/>
      <c r="D988"/>
      <c r="E988"/>
      <c r="F988"/>
      <c r="G988" s="20"/>
      <c r="H988"/>
      <c r="I988"/>
      <c r="J988"/>
    </row>
    <row r="989" spans="1:10" x14ac:dyDescent="0.25">
      <c r="A989"/>
      <c r="B989"/>
      <c r="C989"/>
      <c r="D989"/>
      <c r="E989"/>
      <c r="F989"/>
      <c r="G989" s="20"/>
      <c r="H989"/>
      <c r="I989"/>
      <c r="J989"/>
    </row>
    <row r="990" spans="1:10" x14ac:dyDescent="0.25">
      <c r="A990"/>
      <c r="B990"/>
      <c r="C990"/>
      <c r="D990"/>
      <c r="E990"/>
      <c r="F990"/>
      <c r="G990" s="20"/>
      <c r="H990"/>
      <c r="I990"/>
      <c r="J990"/>
    </row>
    <row r="991" spans="1:10" x14ac:dyDescent="0.25">
      <c r="A991"/>
      <c r="B991"/>
      <c r="C991"/>
      <c r="D991"/>
      <c r="E991"/>
      <c r="F991"/>
      <c r="G991" s="20"/>
      <c r="H991"/>
      <c r="I991"/>
      <c r="J991"/>
    </row>
    <row r="992" spans="1:10" x14ac:dyDescent="0.25">
      <c r="A992"/>
      <c r="B992"/>
      <c r="C992"/>
      <c r="D992"/>
      <c r="E992"/>
      <c r="F992"/>
      <c r="G992" s="20"/>
      <c r="H992"/>
      <c r="I992"/>
      <c r="J992"/>
    </row>
    <row r="993" spans="1:10" x14ac:dyDescent="0.25">
      <c r="A993"/>
      <c r="B993"/>
      <c r="C993"/>
      <c r="D993"/>
      <c r="E993"/>
      <c r="F993"/>
      <c r="G993" s="20"/>
      <c r="H993"/>
      <c r="I993"/>
      <c r="J993"/>
    </row>
    <row r="994" spans="1:10" x14ac:dyDescent="0.25">
      <c r="A994"/>
      <c r="B994"/>
      <c r="C994"/>
      <c r="D994"/>
      <c r="E994"/>
      <c r="F994"/>
      <c r="G994" s="20"/>
      <c r="H994"/>
      <c r="I994"/>
      <c r="J994"/>
    </row>
    <row r="995" spans="1:10" x14ac:dyDescent="0.25">
      <c r="A995"/>
      <c r="B995"/>
      <c r="C995"/>
      <c r="D995"/>
      <c r="E995"/>
      <c r="F995"/>
      <c r="G995" s="20"/>
      <c r="H995"/>
      <c r="I995"/>
      <c r="J995"/>
    </row>
    <row r="996" spans="1:10" x14ac:dyDescent="0.25">
      <c r="A996"/>
      <c r="B996"/>
      <c r="C996"/>
      <c r="D996"/>
      <c r="E996"/>
      <c r="F996"/>
      <c r="G996" s="20"/>
      <c r="H996"/>
      <c r="I996"/>
      <c r="J996"/>
    </row>
    <row r="997" spans="1:10" x14ac:dyDescent="0.25">
      <c r="A997"/>
      <c r="B997"/>
      <c r="C997"/>
      <c r="D997"/>
      <c r="E997"/>
      <c r="F997"/>
      <c r="G997" s="20"/>
      <c r="H997"/>
      <c r="I997"/>
      <c r="J997"/>
    </row>
    <row r="998" spans="1:10" x14ac:dyDescent="0.25">
      <c r="A998"/>
      <c r="B998"/>
      <c r="C998"/>
      <c r="D998"/>
      <c r="E998"/>
      <c r="F998"/>
      <c r="G998" s="20"/>
      <c r="H998"/>
      <c r="I998"/>
      <c r="J998"/>
    </row>
    <row r="999" spans="1:10" x14ac:dyDescent="0.25">
      <c r="A999"/>
      <c r="B999"/>
      <c r="C999"/>
      <c r="D999"/>
      <c r="E999"/>
      <c r="F999"/>
      <c r="G999" s="20"/>
      <c r="H999"/>
      <c r="I999"/>
      <c r="J999"/>
    </row>
    <row r="1000" spans="1:10" x14ac:dyDescent="0.25">
      <c r="A1000"/>
      <c r="B1000"/>
      <c r="C1000"/>
      <c r="D1000"/>
      <c r="E1000"/>
      <c r="F1000"/>
      <c r="G1000" s="20"/>
      <c r="H1000"/>
      <c r="I1000"/>
      <c r="J1000"/>
    </row>
    <row r="1001" spans="1:10" x14ac:dyDescent="0.25">
      <c r="A1001"/>
      <c r="B1001"/>
      <c r="C1001"/>
      <c r="D1001"/>
      <c r="E1001"/>
      <c r="F1001"/>
      <c r="G1001" s="20"/>
      <c r="H1001"/>
      <c r="I1001"/>
      <c r="J1001"/>
    </row>
    <row r="1002" spans="1:10" x14ac:dyDescent="0.25">
      <c r="A1002"/>
      <c r="B1002"/>
      <c r="C1002"/>
      <c r="D1002"/>
      <c r="E1002"/>
      <c r="F1002"/>
      <c r="G1002" s="20"/>
      <c r="H1002"/>
      <c r="I1002"/>
      <c r="J1002"/>
    </row>
    <row r="1003" spans="1:10" x14ac:dyDescent="0.25">
      <c r="A1003"/>
      <c r="B1003"/>
      <c r="C1003"/>
      <c r="D1003"/>
      <c r="E1003"/>
      <c r="F1003"/>
      <c r="G1003" s="20"/>
      <c r="H1003"/>
      <c r="I1003"/>
      <c r="J1003"/>
    </row>
    <row r="1004" spans="1:10" x14ac:dyDescent="0.25">
      <c r="A1004"/>
      <c r="B1004"/>
      <c r="C1004"/>
      <c r="D1004"/>
      <c r="E1004"/>
      <c r="F1004"/>
      <c r="G1004" s="20"/>
      <c r="H1004"/>
      <c r="I1004"/>
      <c r="J1004"/>
    </row>
    <row r="1005" spans="1:10" x14ac:dyDescent="0.25">
      <c r="A1005"/>
      <c r="B1005"/>
      <c r="C1005"/>
      <c r="D1005"/>
      <c r="E1005"/>
      <c r="F1005"/>
      <c r="G1005" s="20"/>
      <c r="H1005"/>
      <c r="I1005"/>
      <c r="J1005"/>
    </row>
    <row r="1006" spans="1:10" x14ac:dyDescent="0.25">
      <c r="A1006"/>
      <c r="B1006"/>
      <c r="C1006"/>
      <c r="D1006"/>
      <c r="E1006"/>
      <c r="F1006"/>
      <c r="G1006" s="20"/>
      <c r="H1006"/>
      <c r="I1006"/>
      <c r="J1006"/>
    </row>
    <row r="1007" spans="1:10" x14ac:dyDescent="0.25">
      <c r="A1007"/>
      <c r="B1007"/>
      <c r="C1007"/>
      <c r="D1007"/>
      <c r="E1007"/>
      <c r="F1007"/>
      <c r="G1007" s="20"/>
      <c r="H1007"/>
      <c r="I1007"/>
      <c r="J1007"/>
    </row>
    <row r="1008" spans="1:10" x14ac:dyDescent="0.25">
      <c r="A1008"/>
      <c r="B1008"/>
      <c r="C1008"/>
      <c r="D1008"/>
      <c r="E1008"/>
      <c r="F1008"/>
      <c r="G1008" s="20"/>
      <c r="H1008"/>
      <c r="I1008"/>
      <c r="J1008"/>
    </row>
    <row r="1009" spans="1:10" x14ac:dyDescent="0.25">
      <c r="A1009"/>
      <c r="B1009"/>
      <c r="C1009"/>
      <c r="D1009"/>
      <c r="E1009"/>
      <c r="F1009"/>
      <c r="G1009" s="20"/>
      <c r="H1009"/>
      <c r="I1009"/>
      <c r="J1009"/>
    </row>
    <row r="1010" spans="1:10" x14ac:dyDescent="0.25">
      <c r="A1010"/>
      <c r="B1010"/>
      <c r="C1010"/>
      <c r="D1010"/>
      <c r="E1010"/>
      <c r="F1010"/>
      <c r="G1010" s="20"/>
      <c r="H1010"/>
      <c r="I1010"/>
      <c r="J1010"/>
    </row>
    <row r="1011" spans="1:10" x14ac:dyDescent="0.25">
      <c r="A1011"/>
      <c r="B1011"/>
      <c r="C1011"/>
      <c r="D1011"/>
      <c r="E1011"/>
      <c r="F1011"/>
      <c r="G1011" s="20"/>
      <c r="H1011"/>
      <c r="I1011"/>
      <c r="J1011"/>
    </row>
    <row r="1012" spans="1:10" x14ac:dyDescent="0.25">
      <c r="A1012"/>
      <c r="B1012"/>
      <c r="C1012"/>
      <c r="D1012"/>
      <c r="E1012"/>
      <c r="F1012"/>
      <c r="G1012" s="20"/>
      <c r="H1012"/>
      <c r="I1012"/>
      <c r="J1012"/>
    </row>
    <row r="1013" spans="1:10" x14ac:dyDescent="0.25">
      <c r="A1013"/>
      <c r="B1013"/>
      <c r="C1013"/>
      <c r="D1013"/>
      <c r="E1013"/>
      <c r="F1013"/>
      <c r="G1013" s="20"/>
      <c r="H1013"/>
      <c r="I1013"/>
      <c r="J1013"/>
    </row>
    <row r="1014" spans="1:10" x14ac:dyDescent="0.25">
      <c r="A1014"/>
      <c r="B1014"/>
      <c r="C1014"/>
      <c r="D1014"/>
      <c r="E1014"/>
      <c r="F1014"/>
      <c r="G1014" s="20"/>
      <c r="H1014"/>
      <c r="I1014"/>
      <c r="J1014"/>
    </row>
    <row r="1015" spans="1:10" x14ac:dyDescent="0.25">
      <c r="A1015"/>
      <c r="B1015"/>
      <c r="C1015"/>
      <c r="D1015"/>
      <c r="E1015"/>
      <c r="F1015"/>
      <c r="G1015" s="20"/>
      <c r="H1015"/>
      <c r="I1015"/>
      <c r="J1015"/>
    </row>
    <row r="1016" spans="1:10" x14ac:dyDescent="0.25">
      <c r="A1016"/>
      <c r="B1016"/>
      <c r="C1016"/>
      <c r="D1016"/>
      <c r="E1016"/>
      <c r="F1016"/>
      <c r="G1016" s="20"/>
      <c r="H1016"/>
      <c r="I1016"/>
      <c r="J1016"/>
    </row>
    <row r="1017" spans="1:10" x14ac:dyDescent="0.25">
      <c r="A1017"/>
      <c r="B1017"/>
      <c r="C1017"/>
      <c r="D1017"/>
      <c r="E1017"/>
      <c r="F1017"/>
      <c r="G1017" s="20"/>
      <c r="H1017"/>
      <c r="I1017"/>
      <c r="J1017"/>
    </row>
    <row r="1018" spans="1:10" x14ac:dyDescent="0.25">
      <c r="A1018"/>
      <c r="B1018"/>
      <c r="C1018"/>
      <c r="D1018"/>
      <c r="E1018"/>
      <c r="F1018"/>
      <c r="G1018" s="20"/>
      <c r="H1018"/>
      <c r="I1018"/>
      <c r="J1018"/>
    </row>
    <row r="1019" spans="1:10" x14ac:dyDescent="0.25">
      <c r="A1019"/>
      <c r="B1019"/>
      <c r="C1019"/>
      <c r="D1019"/>
      <c r="E1019"/>
      <c r="F1019"/>
      <c r="G1019" s="20"/>
      <c r="H1019"/>
      <c r="I1019"/>
      <c r="J1019"/>
    </row>
    <row r="1020" spans="1:10" x14ac:dyDescent="0.25">
      <c r="A1020"/>
      <c r="B1020"/>
      <c r="C1020"/>
      <c r="D1020"/>
      <c r="E1020"/>
      <c r="F1020"/>
      <c r="G1020" s="20"/>
      <c r="H1020"/>
      <c r="I1020"/>
      <c r="J1020"/>
    </row>
    <row r="1021" spans="1:10" x14ac:dyDescent="0.25">
      <c r="A1021"/>
      <c r="B1021"/>
      <c r="C1021"/>
      <c r="D1021"/>
      <c r="E1021"/>
      <c r="F1021"/>
      <c r="G1021" s="20"/>
      <c r="H1021"/>
      <c r="I1021"/>
      <c r="J1021"/>
    </row>
    <row r="1022" spans="1:10" x14ac:dyDescent="0.25">
      <c r="A1022"/>
      <c r="B1022"/>
      <c r="C1022"/>
      <c r="D1022"/>
      <c r="E1022"/>
      <c r="F1022"/>
      <c r="G1022" s="20"/>
      <c r="H1022"/>
      <c r="I1022"/>
      <c r="J1022"/>
    </row>
    <row r="1023" spans="1:10" x14ac:dyDescent="0.25">
      <c r="A1023"/>
      <c r="B1023"/>
      <c r="C1023"/>
      <c r="D1023"/>
      <c r="E1023"/>
      <c r="F1023"/>
      <c r="G1023" s="20"/>
      <c r="H1023"/>
      <c r="I1023"/>
      <c r="J1023"/>
    </row>
    <row r="1024" spans="1:10" x14ac:dyDescent="0.25">
      <c r="A1024"/>
      <c r="B1024"/>
      <c r="C1024"/>
      <c r="D1024"/>
      <c r="E1024"/>
      <c r="F1024"/>
      <c r="G1024" s="20"/>
      <c r="H1024"/>
      <c r="I1024"/>
      <c r="J1024"/>
    </row>
    <row r="1025" spans="1:10" x14ac:dyDescent="0.25">
      <c r="A1025"/>
      <c r="B1025"/>
      <c r="C1025"/>
      <c r="D1025"/>
      <c r="E1025"/>
      <c r="F1025"/>
      <c r="G1025" s="20"/>
      <c r="H1025"/>
      <c r="I1025"/>
      <c r="J1025"/>
    </row>
    <row r="1026" spans="1:10" x14ac:dyDescent="0.25">
      <c r="A1026"/>
      <c r="B1026"/>
      <c r="C1026"/>
      <c r="D1026"/>
      <c r="E1026"/>
      <c r="F1026"/>
      <c r="G1026" s="20"/>
      <c r="H1026"/>
      <c r="I1026"/>
      <c r="J1026"/>
    </row>
    <row r="1027" spans="1:10" x14ac:dyDescent="0.25">
      <c r="A1027"/>
      <c r="B1027"/>
      <c r="C1027"/>
      <c r="D1027"/>
      <c r="E1027"/>
      <c r="F1027"/>
      <c r="G1027" s="20"/>
      <c r="H1027"/>
      <c r="I1027"/>
      <c r="J1027"/>
    </row>
    <row r="1028" spans="1:10" x14ac:dyDescent="0.25">
      <c r="A1028"/>
      <c r="B1028"/>
      <c r="C1028"/>
      <c r="D1028"/>
      <c r="E1028"/>
      <c r="F1028"/>
      <c r="G1028" s="20"/>
      <c r="H1028"/>
      <c r="I1028"/>
      <c r="J1028"/>
    </row>
    <row r="1029" spans="1:10" x14ac:dyDescent="0.25">
      <c r="A1029"/>
      <c r="B1029"/>
      <c r="C1029"/>
      <c r="D1029"/>
      <c r="E1029"/>
      <c r="F1029"/>
      <c r="G1029" s="20"/>
      <c r="H1029"/>
      <c r="I1029"/>
      <c r="J1029"/>
    </row>
    <row r="1030" spans="1:10" x14ac:dyDescent="0.25">
      <c r="A1030"/>
      <c r="B1030"/>
      <c r="C1030"/>
      <c r="D1030"/>
      <c r="E1030"/>
      <c r="F1030"/>
      <c r="G1030" s="20"/>
      <c r="H1030"/>
      <c r="I1030"/>
      <c r="J1030"/>
    </row>
    <row r="1031" spans="1:10" x14ac:dyDescent="0.25">
      <c r="A1031"/>
      <c r="B1031"/>
      <c r="C1031"/>
      <c r="D1031"/>
      <c r="E1031"/>
      <c r="F1031"/>
      <c r="G1031" s="20"/>
      <c r="H1031"/>
      <c r="I1031"/>
      <c r="J1031"/>
    </row>
    <row r="1032" spans="1:10" x14ac:dyDescent="0.25">
      <c r="A1032"/>
      <c r="B1032"/>
      <c r="C1032"/>
      <c r="D1032"/>
      <c r="E1032"/>
      <c r="F1032"/>
      <c r="G1032" s="20"/>
      <c r="H1032"/>
      <c r="I1032"/>
      <c r="J1032"/>
    </row>
    <row r="1033" spans="1:10" x14ac:dyDescent="0.25">
      <c r="A1033"/>
      <c r="B1033"/>
      <c r="C1033"/>
      <c r="D1033"/>
      <c r="E1033"/>
      <c r="F1033"/>
      <c r="G1033" s="20"/>
      <c r="H1033"/>
      <c r="I1033"/>
      <c r="J1033"/>
    </row>
    <row r="1034" spans="1:10" x14ac:dyDescent="0.25">
      <c r="A1034"/>
      <c r="B1034"/>
      <c r="C1034"/>
      <c r="D1034"/>
      <c r="E1034"/>
      <c r="F1034"/>
      <c r="G1034" s="20"/>
      <c r="H1034"/>
      <c r="I1034"/>
      <c r="J1034"/>
    </row>
    <row r="1035" spans="1:10" x14ac:dyDescent="0.25">
      <c r="A1035"/>
      <c r="B1035"/>
      <c r="C1035"/>
      <c r="D1035"/>
      <c r="E1035"/>
      <c r="F1035"/>
      <c r="G1035" s="20"/>
      <c r="H1035"/>
      <c r="I1035"/>
      <c r="J1035"/>
    </row>
    <row r="1036" spans="1:10" x14ac:dyDescent="0.25">
      <c r="A1036"/>
      <c r="B1036"/>
      <c r="C1036"/>
      <c r="D1036"/>
      <c r="E1036"/>
      <c r="F1036"/>
      <c r="G1036" s="20"/>
      <c r="H1036"/>
      <c r="I1036"/>
      <c r="J1036"/>
    </row>
    <row r="1037" spans="1:10" x14ac:dyDescent="0.25">
      <c r="A1037"/>
      <c r="B1037"/>
      <c r="C1037"/>
      <c r="D1037"/>
      <c r="E1037"/>
      <c r="F1037"/>
      <c r="G1037" s="20"/>
      <c r="H1037"/>
      <c r="I1037"/>
      <c r="J1037"/>
    </row>
    <row r="1038" spans="1:10" x14ac:dyDescent="0.25">
      <c r="A1038"/>
      <c r="B1038"/>
      <c r="C1038"/>
      <c r="D1038"/>
      <c r="E1038"/>
      <c r="F1038"/>
      <c r="G1038" s="20"/>
      <c r="H1038"/>
      <c r="I1038"/>
      <c r="J1038"/>
    </row>
    <row r="1039" spans="1:10" x14ac:dyDescent="0.25">
      <c r="A1039"/>
      <c r="B1039"/>
      <c r="C1039"/>
      <c r="D1039"/>
      <c r="E1039"/>
      <c r="F1039"/>
      <c r="G1039" s="20"/>
      <c r="H1039"/>
      <c r="I1039"/>
      <c r="J1039"/>
    </row>
    <row r="1040" spans="1:10" x14ac:dyDescent="0.25">
      <c r="A1040"/>
      <c r="B1040"/>
      <c r="C1040"/>
      <c r="D1040"/>
      <c r="E1040"/>
      <c r="F1040"/>
      <c r="G1040" s="20"/>
      <c r="H1040"/>
      <c r="I1040"/>
      <c r="J1040"/>
    </row>
    <row r="1041" spans="1:10" x14ac:dyDescent="0.25">
      <c r="A1041"/>
      <c r="B1041"/>
      <c r="C1041"/>
      <c r="D1041"/>
      <c r="E1041"/>
      <c r="F1041"/>
      <c r="G1041" s="20"/>
      <c r="H1041"/>
      <c r="I1041"/>
      <c r="J1041"/>
    </row>
    <row r="1042" spans="1:10" x14ac:dyDescent="0.25">
      <c r="A1042"/>
      <c r="B1042"/>
      <c r="C1042"/>
      <c r="D1042"/>
      <c r="E1042"/>
      <c r="F1042"/>
      <c r="G1042" s="20"/>
      <c r="H1042"/>
      <c r="I1042"/>
      <c r="J1042"/>
    </row>
    <row r="1043" spans="1:10" x14ac:dyDescent="0.25">
      <c r="A1043"/>
      <c r="B1043"/>
      <c r="C1043"/>
      <c r="D1043"/>
      <c r="E1043"/>
      <c r="F1043"/>
      <c r="G1043" s="20"/>
      <c r="H1043"/>
      <c r="I1043"/>
      <c r="J1043"/>
    </row>
    <row r="1044" spans="1:10" x14ac:dyDescent="0.25">
      <c r="A1044"/>
      <c r="B1044"/>
      <c r="C1044"/>
      <c r="D1044"/>
      <c r="E1044"/>
      <c r="F1044"/>
      <c r="G1044" s="20"/>
      <c r="H1044"/>
      <c r="I1044"/>
      <c r="J1044"/>
    </row>
    <row r="1045" spans="1:10" x14ac:dyDescent="0.25">
      <c r="A1045"/>
      <c r="B1045"/>
      <c r="C1045"/>
      <c r="D1045"/>
      <c r="E1045"/>
      <c r="F1045"/>
      <c r="G1045" s="20"/>
      <c r="H1045"/>
      <c r="I1045"/>
      <c r="J1045"/>
    </row>
    <row r="1046" spans="1:10" x14ac:dyDescent="0.25">
      <c r="A1046"/>
      <c r="B1046"/>
      <c r="C1046"/>
      <c r="D1046"/>
      <c r="E1046"/>
      <c r="F1046"/>
      <c r="G1046" s="20"/>
      <c r="H1046"/>
      <c r="I1046"/>
      <c r="J1046"/>
    </row>
    <row r="1047" spans="1:10" x14ac:dyDescent="0.25">
      <c r="A1047"/>
      <c r="B1047"/>
      <c r="C1047"/>
      <c r="D1047"/>
      <c r="E1047"/>
      <c r="F1047"/>
      <c r="G1047" s="20"/>
      <c r="H1047"/>
      <c r="I1047"/>
      <c r="J1047"/>
    </row>
    <row r="1048" spans="1:10" x14ac:dyDescent="0.25">
      <c r="A1048"/>
      <c r="B1048"/>
      <c r="C1048"/>
      <c r="D1048"/>
      <c r="E1048"/>
      <c r="F1048"/>
      <c r="G1048" s="20"/>
      <c r="H1048"/>
      <c r="I1048"/>
      <c r="J1048"/>
    </row>
    <row r="1049" spans="1:10" x14ac:dyDescent="0.25">
      <c r="A1049"/>
      <c r="B1049"/>
      <c r="C1049"/>
      <c r="D1049"/>
      <c r="E1049"/>
      <c r="F1049"/>
      <c r="G1049" s="20"/>
      <c r="H1049"/>
      <c r="I1049"/>
      <c r="J1049"/>
    </row>
    <row r="1050" spans="1:10" x14ac:dyDescent="0.25">
      <c r="A1050"/>
      <c r="B1050"/>
      <c r="C1050"/>
      <c r="D1050"/>
      <c r="E1050"/>
      <c r="F1050"/>
      <c r="G1050" s="20"/>
      <c r="H1050"/>
      <c r="I1050"/>
      <c r="J1050"/>
    </row>
    <row r="1051" spans="1:10" x14ac:dyDescent="0.25">
      <c r="A1051"/>
      <c r="B1051"/>
      <c r="C1051"/>
      <c r="D1051"/>
      <c r="E1051"/>
      <c r="F1051"/>
      <c r="G1051" s="20"/>
      <c r="H1051"/>
      <c r="I1051"/>
      <c r="J1051"/>
    </row>
    <row r="1052" spans="1:10" x14ac:dyDescent="0.25">
      <c r="A1052"/>
      <c r="B1052"/>
      <c r="C1052"/>
      <c r="D1052"/>
      <c r="E1052"/>
      <c r="F1052"/>
      <c r="G1052" s="20"/>
      <c r="H1052"/>
      <c r="I1052"/>
      <c r="J1052"/>
    </row>
    <row r="1053" spans="1:10" x14ac:dyDescent="0.25">
      <c r="A1053"/>
      <c r="B1053"/>
      <c r="C1053"/>
      <c r="D1053"/>
      <c r="E1053"/>
      <c r="F1053"/>
      <c r="G1053" s="20"/>
      <c r="H1053"/>
      <c r="I1053"/>
      <c r="J1053"/>
    </row>
    <row r="1054" spans="1:10" x14ac:dyDescent="0.25">
      <c r="A1054"/>
      <c r="B1054"/>
      <c r="C1054"/>
      <c r="D1054"/>
      <c r="E1054"/>
      <c r="F1054"/>
      <c r="G1054" s="20"/>
      <c r="H1054"/>
      <c r="I1054"/>
      <c r="J1054"/>
    </row>
    <row r="1055" spans="1:10" x14ac:dyDescent="0.25">
      <c r="A1055"/>
      <c r="B1055"/>
      <c r="C1055"/>
      <c r="D1055"/>
      <c r="E1055"/>
      <c r="F1055"/>
      <c r="G1055" s="20"/>
      <c r="H1055"/>
      <c r="I1055"/>
      <c r="J1055"/>
    </row>
    <row r="1056" spans="1:10" x14ac:dyDescent="0.25">
      <c r="A1056"/>
      <c r="B1056"/>
      <c r="C1056"/>
      <c r="D1056"/>
      <c r="E1056"/>
      <c r="F1056"/>
      <c r="G1056" s="20"/>
      <c r="H1056"/>
      <c r="I1056"/>
      <c r="J1056"/>
    </row>
    <row r="1057" spans="1:10" x14ac:dyDescent="0.25">
      <c r="A1057"/>
      <c r="B1057"/>
      <c r="C1057"/>
      <c r="D1057"/>
      <c r="E1057"/>
      <c r="F1057"/>
      <c r="G1057" s="20"/>
      <c r="H1057"/>
      <c r="I1057"/>
      <c r="J1057"/>
    </row>
    <row r="1058" spans="1:10" x14ac:dyDescent="0.25">
      <c r="A1058"/>
      <c r="B1058"/>
      <c r="C1058"/>
      <c r="D1058"/>
      <c r="E1058"/>
      <c r="F1058"/>
      <c r="G1058" s="20"/>
      <c r="H1058"/>
      <c r="I1058"/>
      <c r="J1058"/>
    </row>
    <row r="1059" spans="1:10" x14ac:dyDescent="0.25">
      <c r="A1059"/>
      <c r="B1059"/>
      <c r="C1059"/>
      <c r="D1059"/>
      <c r="E1059"/>
      <c r="F1059"/>
      <c r="G1059" s="20"/>
      <c r="H1059"/>
      <c r="I1059"/>
      <c r="J1059"/>
    </row>
    <row r="1060" spans="1:10" x14ac:dyDescent="0.25">
      <c r="A1060"/>
      <c r="B1060"/>
      <c r="C1060"/>
      <c r="D1060"/>
      <c r="E1060"/>
      <c r="F1060"/>
      <c r="G1060" s="20"/>
      <c r="H1060"/>
      <c r="I1060"/>
      <c r="J1060"/>
    </row>
    <row r="1061" spans="1:10" x14ac:dyDescent="0.25">
      <c r="A1061"/>
      <c r="B1061"/>
      <c r="C1061"/>
      <c r="D1061"/>
      <c r="E1061"/>
      <c r="F1061"/>
      <c r="G1061" s="20"/>
      <c r="H1061"/>
      <c r="I1061"/>
      <c r="J1061"/>
    </row>
    <row r="1062" spans="1:10" x14ac:dyDescent="0.25">
      <c r="A1062"/>
      <c r="B1062"/>
      <c r="C1062"/>
      <c r="D1062"/>
      <c r="E1062"/>
      <c r="F1062"/>
      <c r="G1062" s="20"/>
      <c r="H1062"/>
      <c r="I1062"/>
      <c r="J1062"/>
    </row>
    <row r="1063" spans="1:10" x14ac:dyDescent="0.25">
      <c r="A1063"/>
      <c r="B1063"/>
      <c r="C1063"/>
      <c r="D1063"/>
      <c r="E1063"/>
      <c r="F1063"/>
      <c r="G1063" s="20"/>
      <c r="H1063"/>
      <c r="I1063"/>
      <c r="J1063"/>
    </row>
    <row r="1064" spans="1:10" x14ac:dyDescent="0.25">
      <c r="A1064"/>
      <c r="B1064"/>
      <c r="C1064"/>
      <c r="D1064"/>
      <c r="E1064"/>
      <c r="F1064"/>
      <c r="G1064" s="20"/>
      <c r="H1064"/>
      <c r="I1064"/>
      <c r="J1064"/>
    </row>
    <row r="1065" spans="1:10" x14ac:dyDescent="0.25">
      <c r="A1065"/>
      <c r="B1065"/>
      <c r="C1065"/>
      <c r="D1065"/>
      <c r="E1065"/>
      <c r="F1065"/>
      <c r="G1065" s="20"/>
      <c r="H1065"/>
      <c r="I1065"/>
      <c r="J1065"/>
    </row>
    <row r="1066" spans="1:10" x14ac:dyDescent="0.25">
      <c r="A1066"/>
      <c r="B1066"/>
      <c r="C1066"/>
      <c r="D1066"/>
      <c r="E1066"/>
      <c r="F1066"/>
      <c r="G1066" s="20"/>
      <c r="H1066"/>
      <c r="I1066"/>
      <c r="J1066"/>
    </row>
    <row r="1067" spans="1:10" x14ac:dyDescent="0.25">
      <c r="A1067"/>
      <c r="B1067"/>
      <c r="C1067"/>
      <c r="D1067"/>
      <c r="E1067"/>
      <c r="F1067"/>
      <c r="G1067" s="20"/>
      <c r="H1067"/>
      <c r="I1067"/>
      <c r="J1067"/>
    </row>
    <row r="1068" spans="1:10" x14ac:dyDescent="0.25">
      <c r="A1068"/>
      <c r="B1068"/>
      <c r="C1068"/>
      <c r="D1068"/>
      <c r="E1068"/>
      <c r="F1068"/>
      <c r="G1068" s="20"/>
      <c r="H1068"/>
      <c r="I1068"/>
      <c r="J1068"/>
    </row>
    <row r="1069" spans="1:10" x14ac:dyDescent="0.25">
      <c r="A1069"/>
      <c r="B1069"/>
      <c r="C1069"/>
      <c r="D1069"/>
      <c r="E1069"/>
      <c r="F1069"/>
      <c r="G1069" s="20"/>
      <c r="H1069"/>
      <c r="I1069"/>
      <c r="J1069"/>
    </row>
    <row r="1070" spans="1:10" x14ac:dyDescent="0.25">
      <c r="A1070"/>
      <c r="B1070"/>
      <c r="C1070"/>
      <c r="D1070"/>
      <c r="E1070"/>
      <c r="F1070"/>
      <c r="G1070" s="20"/>
      <c r="H1070"/>
      <c r="I1070"/>
      <c r="J1070"/>
    </row>
    <row r="1071" spans="1:10" x14ac:dyDescent="0.25">
      <c r="A1071"/>
      <c r="B1071"/>
      <c r="C1071"/>
      <c r="D1071"/>
      <c r="E1071"/>
      <c r="F1071"/>
      <c r="G1071" s="20"/>
      <c r="H1071"/>
      <c r="I1071"/>
      <c r="J1071"/>
    </row>
    <row r="1072" spans="1:10" x14ac:dyDescent="0.25">
      <c r="A1072"/>
      <c r="B1072"/>
      <c r="C1072"/>
      <c r="D1072"/>
      <c r="E1072"/>
      <c r="F1072"/>
      <c r="G1072" s="20"/>
      <c r="H1072"/>
      <c r="I1072"/>
      <c r="J1072"/>
    </row>
    <row r="1073" spans="1:10" x14ac:dyDescent="0.25">
      <c r="A1073"/>
      <c r="B1073"/>
      <c r="C1073"/>
      <c r="D1073"/>
      <c r="E1073"/>
      <c r="F1073"/>
      <c r="G1073" s="20"/>
      <c r="H1073"/>
      <c r="I1073"/>
      <c r="J1073"/>
    </row>
    <row r="1074" spans="1:10" x14ac:dyDescent="0.25">
      <c r="A1074"/>
      <c r="B1074"/>
      <c r="C1074"/>
      <c r="D1074"/>
      <c r="E1074"/>
      <c r="F1074"/>
      <c r="G1074" s="20"/>
      <c r="H1074"/>
      <c r="I1074"/>
      <c r="J1074"/>
    </row>
    <row r="1075" spans="1:10" x14ac:dyDescent="0.25">
      <c r="A1075"/>
      <c r="B1075"/>
      <c r="C1075"/>
      <c r="D1075"/>
      <c r="E1075"/>
      <c r="F1075"/>
      <c r="G1075" s="20"/>
      <c r="H1075"/>
      <c r="I1075"/>
      <c r="J1075"/>
    </row>
    <row r="1076" spans="1:10" x14ac:dyDescent="0.25">
      <c r="A1076"/>
      <c r="B1076"/>
      <c r="C1076"/>
      <c r="D1076"/>
      <c r="E1076"/>
      <c r="F1076"/>
      <c r="G1076" s="20"/>
      <c r="H1076"/>
      <c r="I1076"/>
      <c r="J1076"/>
    </row>
    <row r="1077" spans="1:10" x14ac:dyDescent="0.25">
      <c r="A1077"/>
      <c r="B1077"/>
      <c r="C1077"/>
      <c r="D1077"/>
      <c r="E1077"/>
      <c r="F1077"/>
      <c r="G1077" s="20"/>
      <c r="H1077"/>
      <c r="I1077"/>
      <c r="J1077"/>
    </row>
    <row r="1078" spans="1:10" x14ac:dyDescent="0.25">
      <c r="A1078"/>
      <c r="B1078"/>
      <c r="C1078"/>
      <c r="D1078"/>
      <c r="E1078"/>
      <c r="F1078"/>
      <c r="G1078" s="20"/>
      <c r="H1078"/>
      <c r="I1078"/>
      <c r="J1078"/>
    </row>
    <row r="1079" spans="1:10" x14ac:dyDescent="0.25">
      <c r="A1079"/>
      <c r="B1079"/>
      <c r="C1079"/>
      <c r="D1079"/>
      <c r="E1079"/>
      <c r="F1079"/>
      <c r="G1079" s="20"/>
      <c r="H1079"/>
      <c r="I1079"/>
      <c r="J1079"/>
    </row>
    <row r="1080" spans="1:10" x14ac:dyDescent="0.25">
      <c r="A1080"/>
      <c r="B1080"/>
      <c r="C1080"/>
      <c r="D1080"/>
      <c r="E1080"/>
      <c r="F1080"/>
      <c r="G1080" s="20"/>
      <c r="H1080"/>
      <c r="I1080"/>
      <c r="J1080"/>
    </row>
    <row r="1081" spans="1:10" x14ac:dyDescent="0.25">
      <c r="A1081"/>
      <c r="B1081"/>
      <c r="C1081"/>
      <c r="D1081"/>
      <c r="E1081"/>
      <c r="F1081"/>
      <c r="G1081" s="20"/>
      <c r="H1081"/>
      <c r="I1081"/>
      <c r="J1081"/>
    </row>
    <row r="1082" spans="1:10" x14ac:dyDescent="0.25">
      <c r="A1082"/>
      <c r="B1082"/>
      <c r="C1082"/>
      <c r="D1082"/>
      <c r="E1082"/>
      <c r="F1082"/>
      <c r="G1082" s="20"/>
      <c r="H1082"/>
      <c r="I1082"/>
      <c r="J1082"/>
    </row>
    <row r="1083" spans="1:10" x14ac:dyDescent="0.25">
      <c r="A1083"/>
      <c r="B1083"/>
      <c r="C1083"/>
      <c r="D1083"/>
      <c r="E1083"/>
      <c r="F1083"/>
      <c r="G1083" s="20"/>
      <c r="H1083"/>
      <c r="I1083"/>
      <c r="J1083"/>
    </row>
    <row r="1084" spans="1:10" x14ac:dyDescent="0.25">
      <c r="A1084"/>
      <c r="B1084"/>
      <c r="C1084"/>
      <c r="D1084"/>
      <c r="E1084"/>
      <c r="F1084"/>
      <c r="G1084" s="20"/>
      <c r="H1084"/>
      <c r="I1084"/>
      <c r="J1084"/>
    </row>
    <row r="1085" spans="1:10" x14ac:dyDescent="0.25">
      <c r="A1085"/>
      <c r="B1085"/>
      <c r="C1085"/>
      <c r="D1085"/>
      <c r="E1085"/>
      <c r="F1085"/>
      <c r="G1085" s="20"/>
      <c r="H1085"/>
      <c r="I1085"/>
      <c r="J1085"/>
    </row>
    <row r="1086" spans="1:10" x14ac:dyDescent="0.25">
      <c r="A1086"/>
      <c r="B1086"/>
      <c r="C1086"/>
      <c r="D1086"/>
      <c r="E1086"/>
      <c r="F1086"/>
      <c r="G1086" s="20"/>
      <c r="H1086"/>
      <c r="I1086"/>
      <c r="J1086"/>
    </row>
    <row r="1087" spans="1:10" x14ac:dyDescent="0.25">
      <c r="A1087"/>
      <c r="B1087"/>
      <c r="C1087"/>
      <c r="D1087"/>
      <c r="E1087"/>
      <c r="F1087"/>
      <c r="G1087" s="20"/>
      <c r="H1087"/>
      <c r="I1087"/>
      <c r="J1087"/>
    </row>
    <row r="1088" spans="1:10" x14ac:dyDescent="0.25">
      <c r="A1088"/>
      <c r="B1088"/>
      <c r="C1088"/>
      <c r="D1088"/>
      <c r="E1088"/>
      <c r="F1088"/>
      <c r="G1088" s="20"/>
      <c r="H1088"/>
      <c r="I1088"/>
      <c r="J1088"/>
    </row>
    <row r="1089" spans="1:10" x14ac:dyDescent="0.25">
      <c r="A1089"/>
      <c r="B1089"/>
      <c r="C1089"/>
      <c r="D1089"/>
      <c r="E1089"/>
      <c r="F1089"/>
      <c r="G1089" s="20"/>
      <c r="H1089"/>
      <c r="I1089"/>
      <c r="J1089"/>
    </row>
    <row r="1090" spans="1:10" x14ac:dyDescent="0.25">
      <c r="A1090"/>
      <c r="B1090"/>
      <c r="C1090"/>
      <c r="D1090"/>
      <c r="E1090"/>
      <c r="F1090"/>
      <c r="G1090" s="20"/>
      <c r="H1090"/>
      <c r="I1090"/>
      <c r="J1090"/>
    </row>
    <row r="1091" spans="1:10" x14ac:dyDescent="0.25">
      <c r="A1091"/>
      <c r="B1091"/>
      <c r="C1091"/>
      <c r="D1091"/>
      <c r="E1091"/>
      <c r="F1091"/>
      <c r="G1091" s="20"/>
      <c r="H1091"/>
      <c r="I1091"/>
      <c r="J1091"/>
    </row>
    <row r="1092" spans="1:10" x14ac:dyDescent="0.25">
      <c r="A1092"/>
      <c r="B1092"/>
      <c r="C1092"/>
      <c r="D1092"/>
      <c r="E1092"/>
      <c r="F1092"/>
      <c r="G1092" s="20"/>
      <c r="H1092"/>
      <c r="I1092"/>
      <c r="J1092"/>
    </row>
    <row r="1093" spans="1:10" x14ac:dyDescent="0.25">
      <c r="A1093"/>
      <c r="B1093"/>
      <c r="C1093"/>
      <c r="D1093"/>
      <c r="E1093"/>
      <c r="F1093"/>
      <c r="G1093" s="20"/>
      <c r="H1093"/>
      <c r="I1093"/>
      <c r="J1093"/>
    </row>
    <row r="1094" spans="1:10" x14ac:dyDescent="0.25">
      <c r="A1094"/>
      <c r="B1094"/>
      <c r="C1094"/>
      <c r="D1094"/>
      <c r="E1094"/>
      <c r="F1094"/>
      <c r="G1094" s="20"/>
      <c r="H1094"/>
      <c r="I1094"/>
      <c r="J1094"/>
    </row>
    <row r="1095" spans="1:10" x14ac:dyDescent="0.25">
      <c r="A1095"/>
      <c r="B1095"/>
      <c r="C1095"/>
      <c r="D1095"/>
      <c r="E1095"/>
      <c r="F1095"/>
      <c r="G1095" s="20"/>
      <c r="H1095"/>
      <c r="I1095"/>
      <c r="J1095"/>
    </row>
    <row r="1096" spans="1:10" x14ac:dyDescent="0.25">
      <c r="A1096"/>
      <c r="B1096"/>
      <c r="C1096"/>
      <c r="D1096"/>
      <c r="E1096"/>
      <c r="F1096"/>
      <c r="G1096" s="20"/>
      <c r="H1096"/>
      <c r="I1096"/>
      <c r="J1096"/>
    </row>
    <row r="1097" spans="1:10" x14ac:dyDescent="0.25">
      <c r="A1097"/>
      <c r="B1097"/>
      <c r="C1097"/>
      <c r="D1097"/>
      <c r="E1097"/>
      <c r="F1097"/>
      <c r="G1097" s="20"/>
      <c r="H1097"/>
      <c r="I1097"/>
      <c r="J1097"/>
    </row>
    <row r="1098" spans="1:10" x14ac:dyDescent="0.25">
      <c r="A1098"/>
      <c r="B1098"/>
      <c r="C1098"/>
      <c r="D1098"/>
      <c r="E1098"/>
      <c r="F1098"/>
      <c r="G1098" s="20"/>
      <c r="H1098"/>
      <c r="I1098"/>
      <c r="J1098"/>
    </row>
    <row r="1099" spans="1:10" x14ac:dyDescent="0.25">
      <c r="A1099"/>
      <c r="B1099"/>
      <c r="C1099"/>
      <c r="D1099"/>
      <c r="E1099"/>
      <c r="F1099"/>
      <c r="G1099" s="20"/>
      <c r="H1099"/>
      <c r="I1099"/>
      <c r="J1099"/>
    </row>
    <row r="1100" spans="1:10" x14ac:dyDescent="0.25">
      <c r="A1100"/>
      <c r="B1100"/>
      <c r="C1100"/>
      <c r="D1100"/>
      <c r="E1100"/>
      <c r="F1100"/>
      <c r="G1100" s="20"/>
      <c r="H1100"/>
      <c r="I1100"/>
      <c r="J1100"/>
    </row>
    <row r="1101" spans="1:10" x14ac:dyDescent="0.25">
      <c r="A1101"/>
      <c r="B1101"/>
      <c r="C1101"/>
      <c r="D1101"/>
      <c r="E1101"/>
      <c r="F1101"/>
      <c r="G1101" s="20"/>
      <c r="H1101"/>
      <c r="I1101"/>
      <c r="J1101"/>
    </row>
    <row r="1102" spans="1:10" x14ac:dyDescent="0.25">
      <c r="A1102"/>
      <c r="B1102"/>
      <c r="C1102"/>
      <c r="D1102"/>
      <c r="E1102"/>
      <c r="F1102"/>
      <c r="G1102" s="20"/>
      <c r="H1102"/>
      <c r="I1102"/>
      <c r="J1102"/>
    </row>
    <row r="1103" spans="1:10" x14ac:dyDescent="0.25">
      <c r="A1103"/>
      <c r="B1103"/>
      <c r="C1103"/>
      <c r="D1103"/>
      <c r="E1103"/>
      <c r="F1103"/>
      <c r="G1103" s="20"/>
      <c r="H1103"/>
      <c r="I1103"/>
      <c r="J1103"/>
    </row>
    <row r="1104" spans="1:10" x14ac:dyDescent="0.25">
      <c r="A1104"/>
      <c r="B1104"/>
      <c r="C1104"/>
      <c r="D1104"/>
      <c r="E1104"/>
      <c r="F1104"/>
      <c r="G1104" s="20"/>
      <c r="H1104"/>
      <c r="I1104"/>
      <c r="J1104"/>
    </row>
    <row r="1105" spans="1:10" x14ac:dyDescent="0.25">
      <c r="A1105"/>
      <c r="B1105"/>
      <c r="C1105"/>
      <c r="D1105"/>
      <c r="E1105"/>
      <c r="F1105"/>
      <c r="G1105" s="20"/>
      <c r="H1105"/>
      <c r="I1105"/>
      <c r="J1105"/>
    </row>
    <row r="1106" spans="1:10" x14ac:dyDescent="0.25">
      <c r="A1106"/>
      <c r="B1106"/>
      <c r="C1106"/>
      <c r="D1106"/>
      <c r="E1106"/>
      <c r="F1106"/>
      <c r="G1106" s="20"/>
      <c r="H1106"/>
      <c r="I1106"/>
      <c r="J1106"/>
    </row>
    <row r="1107" spans="1:10" x14ac:dyDescent="0.25">
      <c r="A1107"/>
      <c r="B1107"/>
      <c r="C1107"/>
      <c r="D1107"/>
      <c r="E1107"/>
      <c r="F1107"/>
      <c r="G1107" s="20"/>
      <c r="H1107"/>
      <c r="I1107"/>
      <c r="J1107"/>
    </row>
    <row r="1108" spans="1:10" x14ac:dyDescent="0.25">
      <c r="A1108"/>
      <c r="B1108"/>
      <c r="C1108"/>
      <c r="D1108"/>
      <c r="E1108"/>
      <c r="F1108"/>
      <c r="G1108" s="20"/>
      <c r="H1108"/>
      <c r="I1108"/>
      <c r="J1108"/>
    </row>
    <row r="1109" spans="1:10" x14ac:dyDescent="0.25">
      <c r="A1109"/>
      <c r="B1109"/>
      <c r="C1109"/>
      <c r="D1109"/>
      <c r="E1109"/>
      <c r="F1109"/>
      <c r="G1109" s="20"/>
      <c r="H1109"/>
      <c r="I1109"/>
      <c r="J1109"/>
    </row>
    <row r="1110" spans="1:10" x14ac:dyDescent="0.25">
      <c r="A1110"/>
      <c r="B1110"/>
      <c r="C1110"/>
      <c r="D1110"/>
      <c r="E1110"/>
      <c r="F1110"/>
      <c r="G1110" s="20"/>
      <c r="H1110"/>
      <c r="I1110"/>
      <c r="J1110"/>
    </row>
    <row r="1111" spans="1:10" x14ac:dyDescent="0.25">
      <c r="A1111"/>
      <c r="B1111"/>
      <c r="C1111"/>
      <c r="D1111"/>
      <c r="E1111"/>
      <c r="F1111"/>
      <c r="G1111" s="20"/>
      <c r="H1111"/>
      <c r="I1111"/>
      <c r="J1111"/>
    </row>
    <row r="1112" spans="1:10" x14ac:dyDescent="0.25">
      <c r="A1112"/>
      <c r="B1112"/>
      <c r="C1112"/>
      <c r="D1112"/>
      <c r="E1112"/>
      <c r="F1112"/>
      <c r="G1112" s="20"/>
      <c r="H1112"/>
      <c r="I1112"/>
      <c r="J1112"/>
    </row>
    <row r="1113" spans="1:10" x14ac:dyDescent="0.25">
      <c r="A1113"/>
      <c r="B1113"/>
      <c r="C1113"/>
      <c r="D1113"/>
      <c r="E1113"/>
      <c r="F1113"/>
      <c r="G1113" s="20"/>
      <c r="H1113"/>
      <c r="I1113"/>
      <c r="J1113"/>
    </row>
    <row r="1114" spans="1:10" x14ac:dyDescent="0.25">
      <c r="A1114"/>
      <c r="B1114"/>
      <c r="C1114"/>
      <c r="D1114"/>
      <c r="E1114"/>
      <c r="F1114"/>
      <c r="G1114" s="20"/>
      <c r="H1114"/>
      <c r="I1114"/>
      <c r="J1114"/>
    </row>
    <row r="1115" spans="1:10" x14ac:dyDescent="0.25">
      <c r="A1115"/>
      <c r="B1115"/>
      <c r="C1115"/>
      <c r="D1115"/>
      <c r="E1115"/>
      <c r="F1115"/>
      <c r="G1115" s="20"/>
      <c r="H1115"/>
      <c r="I1115"/>
      <c r="J1115"/>
    </row>
    <row r="1116" spans="1:10" x14ac:dyDescent="0.25">
      <c r="A1116"/>
      <c r="B1116"/>
      <c r="C1116"/>
      <c r="D1116"/>
      <c r="E1116"/>
      <c r="F1116"/>
      <c r="G1116" s="20"/>
      <c r="H1116"/>
      <c r="I1116"/>
      <c r="J1116"/>
    </row>
    <row r="1117" spans="1:10" x14ac:dyDescent="0.25">
      <c r="A1117"/>
      <c r="B1117"/>
      <c r="C1117"/>
      <c r="D1117"/>
      <c r="E1117"/>
      <c r="F1117"/>
      <c r="G1117" s="20"/>
      <c r="H1117"/>
      <c r="I1117"/>
      <c r="J1117"/>
    </row>
    <row r="1118" spans="1:10" x14ac:dyDescent="0.25">
      <c r="A1118"/>
      <c r="B1118"/>
      <c r="C1118"/>
      <c r="D1118"/>
      <c r="E1118"/>
      <c r="F1118"/>
      <c r="G1118" s="20"/>
      <c r="H1118"/>
      <c r="I1118"/>
      <c r="J1118"/>
    </row>
    <row r="1119" spans="1:10" x14ac:dyDescent="0.25">
      <c r="A1119"/>
      <c r="B1119"/>
      <c r="C1119"/>
      <c r="D1119"/>
      <c r="E1119"/>
      <c r="F1119"/>
      <c r="G1119" s="20"/>
      <c r="H1119"/>
      <c r="I1119"/>
      <c r="J1119"/>
    </row>
    <row r="1120" spans="1:10" x14ac:dyDescent="0.25">
      <c r="A1120"/>
      <c r="B1120"/>
      <c r="C1120"/>
      <c r="D1120"/>
      <c r="E1120"/>
      <c r="F1120"/>
      <c r="G1120" s="20"/>
      <c r="H1120"/>
      <c r="I1120"/>
      <c r="J1120"/>
    </row>
    <row r="1121" spans="1:10" x14ac:dyDescent="0.25">
      <c r="A1121"/>
      <c r="B1121"/>
      <c r="C1121"/>
      <c r="D1121"/>
      <c r="E1121"/>
      <c r="F1121"/>
      <c r="G1121" s="20"/>
      <c r="H1121"/>
      <c r="I1121"/>
      <c r="J1121"/>
    </row>
    <row r="1122" spans="1:10" x14ac:dyDescent="0.25">
      <c r="A1122"/>
      <c r="B1122"/>
      <c r="C1122"/>
      <c r="D1122"/>
      <c r="E1122"/>
      <c r="F1122"/>
      <c r="G1122" s="20"/>
      <c r="H1122"/>
      <c r="I1122"/>
      <c r="J1122"/>
    </row>
    <row r="1123" spans="1:10" x14ac:dyDescent="0.25">
      <c r="A1123"/>
      <c r="B1123"/>
      <c r="C1123"/>
      <c r="D1123"/>
      <c r="E1123"/>
      <c r="F1123"/>
      <c r="G1123" s="20"/>
      <c r="H1123"/>
      <c r="I1123"/>
      <c r="J1123"/>
    </row>
    <row r="1124" spans="1:10" x14ac:dyDescent="0.25">
      <c r="A1124"/>
      <c r="B1124"/>
      <c r="C1124"/>
      <c r="D1124"/>
      <c r="E1124"/>
      <c r="F1124"/>
      <c r="G1124" s="20"/>
      <c r="H1124"/>
      <c r="I1124"/>
      <c r="J1124"/>
    </row>
    <row r="1125" spans="1:10" x14ac:dyDescent="0.25">
      <c r="A1125"/>
      <c r="B1125"/>
      <c r="C1125"/>
      <c r="D1125"/>
      <c r="E1125"/>
      <c r="F1125"/>
      <c r="G1125" s="20"/>
      <c r="H1125"/>
      <c r="I1125"/>
      <c r="J1125"/>
    </row>
    <row r="1126" spans="1:10" x14ac:dyDescent="0.25">
      <c r="A1126"/>
      <c r="B1126"/>
      <c r="C1126"/>
      <c r="D1126"/>
      <c r="E1126"/>
      <c r="F1126"/>
      <c r="G1126" s="20"/>
      <c r="H1126"/>
      <c r="I1126"/>
      <c r="J1126"/>
    </row>
    <row r="1127" spans="1:10" x14ac:dyDescent="0.25">
      <c r="A1127"/>
      <c r="B1127"/>
      <c r="C1127"/>
      <c r="D1127"/>
      <c r="E1127"/>
      <c r="F1127"/>
      <c r="G1127" s="20"/>
      <c r="H1127"/>
      <c r="I1127"/>
      <c r="J1127"/>
    </row>
    <row r="1128" spans="1:10" x14ac:dyDescent="0.25">
      <c r="A1128"/>
      <c r="B1128"/>
      <c r="C1128"/>
      <c r="D1128"/>
      <c r="E1128"/>
      <c r="F1128"/>
      <c r="G1128" s="20"/>
      <c r="H1128"/>
      <c r="I1128"/>
      <c r="J1128"/>
    </row>
    <row r="1129" spans="1:10" x14ac:dyDescent="0.25">
      <c r="A1129"/>
      <c r="B1129"/>
      <c r="C1129"/>
      <c r="D1129"/>
      <c r="E1129"/>
      <c r="F1129"/>
      <c r="G1129" s="20"/>
      <c r="H1129"/>
      <c r="I1129"/>
      <c r="J1129"/>
    </row>
    <row r="1130" spans="1:10" x14ac:dyDescent="0.25">
      <c r="A1130"/>
      <c r="B1130"/>
      <c r="C1130"/>
      <c r="D1130"/>
      <c r="E1130"/>
      <c r="F1130"/>
      <c r="G1130" s="20"/>
      <c r="H1130"/>
      <c r="I1130"/>
      <c r="J1130"/>
    </row>
    <row r="1131" spans="1:10" x14ac:dyDescent="0.25">
      <c r="A1131"/>
      <c r="B1131"/>
      <c r="C1131"/>
      <c r="D1131"/>
      <c r="E1131"/>
      <c r="F1131"/>
      <c r="G1131" s="20"/>
      <c r="H1131"/>
      <c r="I1131"/>
      <c r="J1131"/>
    </row>
    <row r="1132" spans="1:10" x14ac:dyDescent="0.25">
      <c r="A1132"/>
      <c r="B1132"/>
      <c r="C1132"/>
      <c r="D1132"/>
      <c r="E1132"/>
      <c r="F1132"/>
      <c r="G1132" s="20"/>
      <c r="H1132"/>
      <c r="I1132"/>
      <c r="J1132"/>
    </row>
    <row r="1133" spans="1:10" x14ac:dyDescent="0.25">
      <c r="A1133"/>
      <c r="B1133"/>
      <c r="C1133"/>
      <c r="D1133"/>
      <c r="E1133"/>
      <c r="F1133"/>
      <c r="G1133" s="20"/>
      <c r="H1133"/>
      <c r="I1133"/>
      <c r="J1133"/>
    </row>
    <row r="1134" spans="1:10" x14ac:dyDescent="0.25">
      <c r="A1134"/>
      <c r="B1134"/>
      <c r="C1134"/>
      <c r="D1134"/>
      <c r="E1134"/>
      <c r="F1134"/>
      <c r="G1134" s="20"/>
      <c r="H1134"/>
      <c r="I1134"/>
      <c r="J1134"/>
    </row>
    <row r="1135" spans="1:10" x14ac:dyDescent="0.25">
      <c r="A1135"/>
      <c r="B1135"/>
      <c r="C1135"/>
      <c r="D1135"/>
      <c r="E1135"/>
      <c r="F1135"/>
      <c r="G1135" s="20"/>
      <c r="H1135"/>
      <c r="I1135"/>
      <c r="J1135"/>
    </row>
    <row r="1136" spans="1:10" x14ac:dyDescent="0.25">
      <c r="A1136"/>
      <c r="B1136"/>
      <c r="C1136"/>
      <c r="D1136"/>
      <c r="E1136"/>
      <c r="F1136"/>
      <c r="G1136" s="20"/>
      <c r="H1136"/>
      <c r="I1136"/>
      <c r="J1136"/>
    </row>
    <row r="1137" spans="1:10" x14ac:dyDescent="0.25">
      <c r="A1137"/>
      <c r="B1137"/>
      <c r="C1137"/>
      <c r="D1137"/>
      <c r="E1137"/>
      <c r="F1137"/>
      <c r="G1137" s="20"/>
      <c r="H1137"/>
      <c r="I1137"/>
      <c r="J1137"/>
    </row>
    <row r="1138" spans="1:10" x14ac:dyDescent="0.25">
      <c r="A1138"/>
      <c r="B1138"/>
      <c r="C1138"/>
      <c r="D1138"/>
      <c r="E1138"/>
      <c r="F1138"/>
      <c r="G1138" s="20"/>
      <c r="H1138"/>
      <c r="I1138"/>
      <c r="J1138"/>
    </row>
    <row r="1139" spans="1:10" x14ac:dyDescent="0.25">
      <c r="A1139"/>
      <c r="B1139"/>
      <c r="C1139"/>
      <c r="D1139"/>
      <c r="E1139"/>
      <c r="F1139"/>
      <c r="G1139" s="20"/>
      <c r="H1139"/>
      <c r="I1139"/>
      <c r="J1139"/>
    </row>
    <row r="1140" spans="1:10" x14ac:dyDescent="0.25">
      <c r="A1140"/>
      <c r="B1140"/>
      <c r="C1140"/>
      <c r="D1140"/>
      <c r="E1140"/>
      <c r="F1140"/>
      <c r="G1140" s="20"/>
      <c r="H1140"/>
      <c r="I1140"/>
      <c r="J1140"/>
    </row>
    <row r="1141" spans="1:10" x14ac:dyDescent="0.25">
      <c r="A1141"/>
      <c r="B1141"/>
      <c r="C1141"/>
      <c r="D1141"/>
      <c r="E1141"/>
      <c r="F1141"/>
      <c r="G1141" s="20"/>
      <c r="H1141"/>
      <c r="I1141"/>
      <c r="J1141"/>
    </row>
    <row r="1142" spans="1:10" x14ac:dyDescent="0.25">
      <c r="A1142"/>
      <c r="B1142"/>
      <c r="C1142"/>
      <c r="D1142"/>
      <c r="E1142"/>
      <c r="F1142"/>
      <c r="G1142" s="20"/>
      <c r="H1142"/>
      <c r="I1142"/>
      <c r="J1142"/>
    </row>
    <row r="1143" spans="1:10" x14ac:dyDescent="0.25">
      <c r="A1143"/>
      <c r="B1143"/>
      <c r="C1143"/>
      <c r="D1143"/>
      <c r="E1143"/>
      <c r="F1143"/>
      <c r="G1143" s="20"/>
      <c r="H1143"/>
      <c r="I1143"/>
      <c r="J1143"/>
    </row>
    <row r="1144" spans="1:10" x14ac:dyDescent="0.25">
      <c r="A1144"/>
      <c r="B1144"/>
      <c r="C1144"/>
      <c r="D1144"/>
      <c r="E1144"/>
      <c r="F1144"/>
      <c r="G1144" s="20"/>
      <c r="H1144"/>
      <c r="I1144"/>
      <c r="J1144"/>
    </row>
    <row r="1145" spans="1:10" x14ac:dyDescent="0.25">
      <c r="A1145"/>
      <c r="B1145"/>
      <c r="C1145"/>
      <c r="D1145"/>
      <c r="E1145"/>
      <c r="F1145"/>
      <c r="G1145" s="20"/>
      <c r="H1145"/>
      <c r="I1145"/>
      <c r="J1145"/>
    </row>
    <row r="1146" spans="1:10" x14ac:dyDescent="0.25">
      <c r="A1146"/>
      <c r="B1146"/>
      <c r="C1146"/>
      <c r="D1146"/>
      <c r="E1146"/>
      <c r="F1146"/>
      <c r="G1146" s="20"/>
      <c r="H1146"/>
      <c r="I1146"/>
      <c r="J1146"/>
    </row>
    <row r="1147" spans="1:10" x14ac:dyDescent="0.25">
      <c r="A1147"/>
      <c r="B1147"/>
      <c r="C1147"/>
      <c r="D1147"/>
      <c r="E1147"/>
      <c r="F1147"/>
      <c r="G1147" s="20"/>
      <c r="H1147"/>
      <c r="I1147"/>
      <c r="J1147"/>
    </row>
    <row r="1148" spans="1:10" x14ac:dyDescent="0.25">
      <c r="A1148"/>
      <c r="B1148"/>
      <c r="C1148"/>
      <c r="D1148"/>
      <c r="E1148"/>
      <c r="F1148"/>
      <c r="G1148" s="20"/>
      <c r="H1148"/>
      <c r="I1148"/>
      <c r="J1148"/>
    </row>
    <row r="1149" spans="1:10" x14ac:dyDescent="0.25">
      <c r="A1149"/>
      <c r="B1149"/>
      <c r="C1149"/>
      <c r="D1149"/>
      <c r="E1149"/>
      <c r="F1149"/>
      <c r="G1149" s="20"/>
      <c r="H1149"/>
      <c r="I1149"/>
      <c r="J1149"/>
    </row>
    <row r="1150" spans="1:10" x14ac:dyDescent="0.25">
      <c r="A1150"/>
      <c r="B1150"/>
      <c r="C1150"/>
      <c r="D1150"/>
      <c r="E1150"/>
      <c r="F1150"/>
      <c r="G1150" s="20"/>
      <c r="H1150"/>
      <c r="I1150"/>
      <c r="J1150"/>
    </row>
    <row r="1151" spans="1:10" x14ac:dyDescent="0.25">
      <c r="A1151"/>
      <c r="B1151"/>
      <c r="C1151"/>
      <c r="D1151"/>
      <c r="E1151"/>
      <c r="F1151"/>
      <c r="G1151" s="20"/>
      <c r="H1151"/>
      <c r="I1151"/>
      <c r="J1151"/>
    </row>
    <row r="1152" spans="1:10" x14ac:dyDescent="0.25">
      <c r="A1152"/>
      <c r="B1152"/>
      <c r="C1152"/>
      <c r="D1152"/>
      <c r="E1152"/>
      <c r="F1152"/>
      <c r="G1152" s="20"/>
      <c r="H1152"/>
      <c r="I1152"/>
      <c r="J1152"/>
    </row>
    <row r="1153" spans="1:10" x14ac:dyDescent="0.25">
      <c r="A1153"/>
      <c r="B1153"/>
      <c r="C1153"/>
      <c r="D1153"/>
      <c r="E1153"/>
      <c r="F1153"/>
      <c r="G1153" s="20"/>
      <c r="H1153"/>
      <c r="I1153"/>
      <c r="J1153"/>
    </row>
    <row r="1154" spans="1:10" x14ac:dyDescent="0.25">
      <c r="A1154"/>
      <c r="B1154"/>
      <c r="C1154"/>
      <c r="D1154"/>
      <c r="E1154"/>
      <c r="F1154"/>
      <c r="G1154" s="20"/>
      <c r="H1154"/>
      <c r="I1154"/>
      <c r="J1154"/>
    </row>
    <row r="1155" spans="1:10" x14ac:dyDescent="0.25">
      <c r="A1155"/>
      <c r="B1155"/>
      <c r="C1155"/>
      <c r="D1155"/>
      <c r="E1155"/>
      <c r="F1155"/>
      <c r="G1155" s="20"/>
      <c r="H1155"/>
      <c r="I1155"/>
      <c r="J1155"/>
    </row>
    <row r="1156" spans="1:10" x14ac:dyDescent="0.25">
      <c r="A1156"/>
      <c r="B1156"/>
      <c r="C1156"/>
      <c r="D1156"/>
      <c r="E1156"/>
      <c r="F1156"/>
      <c r="G1156" s="20"/>
      <c r="H1156"/>
      <c r="I1156"/>
      <c r="J1156"/>
    </row>
    <row r="1157" spans="1:10" x14ac:dyDescent="0.25">
      <c r="A1157"/>
      <c r="B1157"/>
      <c r="C1157"/>
      <c r="D1157"/>
      <c r="E1157"/>
      <c r="F1157"/>
      <c r="G1157" s="20"/>
      <c r="H1157"/>
      <c r="I1157"/>
      <c r="J1157"/>
    </row>
    <row r="1158" spans="1:10" x14ac:dyDescent="0.25">
      <c r="A1158"/>
      <c r="B1158"/>
      <c r="C1158"/>
      <c r="D1158"/>
      <c r="E1158"/>
      <c r="F1158"/>
      <c r="G1158" s="20"/>
      <c r="H1158"/>
      <c r="I1158"/>
      <c r="J1158"/>
    </row>
    <row r="1159" spans="1:10" x14ac:dyDescent="0.25">
      <c r="A1159"/>
      <c r="B1159"/>
      <c r="C1159"/>
      <c r="D1159"/>
      <c r="E1159"/>
      <c r="F1159"/>
      <c r="G1159" s="20"/>
      <c r="H1159"/>
      <c r="I1159"/>
      <c r="J1159"/>
    </row>
    <row r="1160" spans="1:10" x14ac:dyDescent="0.25">
      <c r="A1160"/>
      <c r="B1160"/>
      <c r="C1160"/>
      <c r="D1160"/>
      <c r="E1160"/>
      <c r="F1160"/>
      <c r="G1160" s="20"/>
      <c r="H1160"/>
      <c r="I1160"/>
      <c r="J1160"/>
    </row>
    <row r="1161" spans="1:10" x14ac:dyDescent="0.25">
      <c r="A1161"/>
      <c r="B1161"/>
      <c r="C1161"/>
      <c r="D1161"/>
      <c r="E1161"/>
      <c r="F1161"/>
      <c r="G1161" s="20"/>
      <c r="H1161"/>
      <c r="I1161"/>
      <c r="J1161"/>
    </row>
    <row r="1162" spans="1:10" x14ac:dyDescent="0.25">
      <c r="A1162"/>
      <c r="B1162"/>
      <c r="C1162"/>
      <c r="D1162"/>
      <c r="E1162"/>
      <c r="F1162"/>
      <c r="G1162" s="20"/>
      <c r="H1162"/>
      <c r="I1162"/>
      <c r="J1162"/>
    </row>
    <row r="1163" spans="1:10" x14ac:dyDescent="0.25">
      <c r="A1163"/>
      <c r="B1163"/>
      <c r="C1163"/>
      <c r="D1163"/>
      <c r="E1163"/>
      <c r="F1163"/>
      <c r="G1163" s="20"/>
      <c r="H1163"/>
      <c r="I1163"/>
      <c r="J1163"/>
    </row>
    <row r="1164" spans="1:10" x14ac:dyDescent="0.25">
      <c r="A1164"/>
      <c r="B1164"/>
      <c r="C1164"/>
      <c r="D1164"/>
      <c r="E1164"/>
      <c r="F1164"/>
      <c r="G1164" s="20"/>
      <c r="H1164"/>
      <c r="I1164"/>
      <c r="J1164"/>
    </row>
    <row r="1165" spans="1:10" x14ac:dyDescent="0.25">
      <c r="A1165"/>
      <c r="B1165"/>
      <c r="C1165"/>
      <c r="D1165"/>
      <c r="E1165"/>
      <c r="F1165"/>
      <c r="G1165" s="20"/>
      <c r="H1165"/>
      <c r="I1165"/>
      <c r="J1165"/>
    </row>
    <row r="1166" spans="1:10" x14ac:dyDescent="0.25">
      <c r="A1166"/>
      <c r="B1166"/>
      <c r="C1166"/>
      <c r="D1166"/>
      <c r="E1166"/>
      <c r="F1166"/>
      <c r="G1166" s="20"/>
      <c r="H1166"/>
      <c r="I1166"/>
      <c r="J1166"/>
    </row>
    <row r="1167" spans="1:10" x14ac:dyDescent="0.25">
      <c r="A1167"/>
      <c r="B1167"/>
      <c r="C1167"/>
      <c r="D1167"/>
      <c r="E1167"/>
      <c r="F1167"/>
      <c r="G1167" s="20"/>
      <c r="H1167"/>
      <c r="I1167"/>
      <c r="J1167"/>
    </row>
    <row r="1168" spans="1:10" x14ac:dyDescent="0.25">
      <c r="A1168"/>
      <c r="B1168"/>
      <c r="C1168"/>
      <c r="D1168"/>
      <c r="E1168"/>
      <c r="F1168"/>
      <c r="G1168" s="20"/>
      <c r="H1168"/>
      <c r="I1168"/>
      <c r="J1168"/>
    </row>
    <row r="1169" spans="1:10" x14ac:dyDescent="0.25">
      <c r="A1169"/>
      <c r="B1169"/>
      <c r="C1169"/>
      <c r="D1169"/>
      <c r="E1169"/>
      <c r="F1169"/>
      <c r="G1169" s="20"/>
      <c r="H1169"/>
      <c r="I1169"/>
      <c r="J1169"/>
    </row>
    <row r="1170" spans="1:10" x14ac:dyDescent="0.25">
      <c r="A1170"/>
      <c r="B1170"/>
      <c r="C1170"/>
      <c r="D1170"/>
      <c r="E1170"/>
      <c r="F1170"/>
      <c r="G1170" s="20"/>
      <c r="H1170"/>
      <c r="I1170"/>
      <c r="J1170"/>
    </row>
    <row r="1171" spans="1:10" x14ac:dyDescent="0.25">
      <c r="A1171"/>
      <c r="B1171"/>
      <c r="C1171"/>
      <c r="D1171"/>
      <c r="E1171"/>
      <c r="F1171"/>
      <c r="G1171" s="20"/>
      <c r="H1171"/>
      <c r="I1171"/>
      <c r="J1171"/>
    </row>
    <row r="1172" spans="1:10" x14ac:dyDescent="0.25">
      <c r="A1172"/>
      <c r="B1172"/>
      <c r="C1172"/>
      <c r="D1172"/>
      <c r="E1172"/>
      <c r="F1172"/>
      <c r="G1172" s="20"/>
      <c r="H1172"/>
      <c r="I1172"/>
      <c r="J1172"/>
    </row>
    <row r="1173" spans="1:10" x14ac:dyDescent="0.25">
      <c r="A1173"/>
      <c r="B1173"/>
      <c r="C1173"/>
      <c r="D1173"/>
      <c r="E1173"/>
      <c r="F1173"/>
      <c r="G1173" s="20"/>
      <c r="H1173"/>
      <c r="I1173"/>
      <c r="J1173"/>
    </row>
    <row r="1174" spans="1:10" x14ac:dyDescent="0.25">
      <c r="A1174"/>
      <c r="B1174"/>
      <c r="C1174"/>
      <c r="D1174"/>
      <c r="E1174"/>
      <c r="F1174"/>
      <c r="G1174" s="20"/>
      <c r="H1174"/>
      <c r="I1174"/>
      <c r="J1174"/>
    </row>
    <row r="1175" spans="1:10" x14ac:dyDescent="0.25">
      <c r="A1175"/>
      <c r="B1175"/>
      <c r="C1175"/>
      <c r="D1175"/>
      <c r="E1175"/>
      <c r="F1175"/>
      <c r="G1175" s="20"/>
      <c r="H1175"/>
      <c r="I1175"/>
      <c r="J1175"/>
    </row>
    <row r="1176" spans="1:10" x14ac:dyDescent="0.25">
      <c r="A1176"/>
      <c r="B1176"/>
      <c r="C1176"/>
      <c r="D1176"/>
      <c r="E1176"/>
      <c r="F1176"/>
      <c r="G1176" s="20"/>
      <c r="H1176"/>
      <c r="I1176"/>
      <c r="J1176"/>
    </row>
    <row r="1177" spans="1:10" x14ac:dyDescent="0.25">
      <c r="A1177"/>
      <c r="B1177"/>
      <c r="C1177"/>
      <c r="D1177"/>
      <c r="E1177"/>
      <c r="F1177"/>
      <c r="G1177" s="20"/>
      <c r="H1177"/>
      <c r="I1177"/>
      <c r="J1177"/>
    </row>
    <row r="1178" spans="1:10" x14ac:dyDescent="0.25">
      <c r="A1178"/>
      <c r="B1178"/>
      <c r="C1178"/>
      <c r="D1178"/>
      <c r="E1178"/>
      <c r="F1178"/>
      <c r="G1178" s="20"/>
      <c r="H1178"/>
      <c r="I1178"/>
      <c r="J1178"/>
    </row>
    <row r="1179" spans="1:10" x14ac:dyDescent="0.25">
      <c r="A1179"/>
      <c r="B1179"/>
      <c r="C1179"/>
      <c r="D1179"/>
      <c r="E1179"/>
      <c r="F1179"/>
      <c r="G1179" s="20"/>
      <c r="H1179"/>
      <c r="I1179"/>
      <c r="J1179"/>
    </row>
    <row r="1180" spans="1:10" x14ac:dyDescent="0.25">
      <c r="A1180"/>
      <c r="B1180"/>
      <c r="C1180"/>
      <c r="D1180"/>
      <c r="E1180"/>
      <c r="F1180"/>
      <c r="G1180" s="20"/>
      <c r="H1180"/>
      <c r="I1180"/>
      <c r="J1180"/>
    </row>
    <row r="1181" spans="1:10" x14ac:dyDescent="0.25">
      <c r="A1181"/>
      <c r="B1181"/>
      <c r="C1181"/>
      <c r="D1181"/>
      <c r="E1181"/>
      <c r="F1181"/>
      <c r="G1181" s="20"/>
      <c r="H1181"/>
      <c r="I1181"/>
      <c r="J1181"/>
    </row>
    <row r="1182" spans="1:10" x14ac:dyDescent="0.25">
      <c r="A1182"/>
      <c r="B1182"/>
      <c r="C1182"/>
      <c r="D1182"/>
      <c r="E1182"/>
      <c r="F1182"/>
      <c r="G1182" s="20"/>
      <c r="H1182"/>
      <c r="I1182"/>
      <c r="J1182"/>
    </row>
    <row r="1183" spans="1:10" x14ac:dyDescent="0.25">
      <c r="A1183"/>
      <c r="B1183"/>
      <c r="C1183"/>
      <c r="D1183"/>
      <c r="E1183"/>
      <c r="F1183"/>
      <c r="G1183" s="20"/>
      <c r="H1183"/>
      <c r="I1183"/>
      <c r="J1183"/>
    </row>
    <row r="1184" spans="1:10" x14ac:dyDescent="0.25">
      <c r="A1184"/>
      <c r="B1184"/>
      <c r="C1184"/>
      <c r="D1184"/>
      <c r="E1184"/>
      <c r="F1184"/>
      <c r="G1184" s="20"/>
      <c r="H1184"/>
      <c r="I1184"/>
      <c r="J1184"/>
    </row>
    <row r="1185" spans="1:10" x14ac:dyDescent="0.25">
      <c r="A1185"/>
      <c r="B1185"/>
      <c r="C1185"/>
      <c r="D1185"/>
      <c r="E1185"/>
      <c r="F1185"/>
      <c r="G1185" s="20"/>
      <c r="H1185"/>
      <c r="I1185"/>
      <c r="J1185"/>
    </row>
    <row r="1186" spans="1:10" x14ac:dyDescent="0.25">
      <c r="A1186"/>
      <c r="B1186"/>
      <c r="C1186"/>
      <c r="D1186"/>
      <c r="E1186"/>
      <c r="F1186"/>
      <c r="G1186" s="20"/>
      <c r="H1186"/>
      <c r="I1186"/>
      <c r="J1186"/>
    </row>
    <row r="1187" spans="1:10" x14ac:dyDescent="0.25">
      <c r="A1187"/>
      <c r="B1187"/>
      <c r="C1187"/>
      <c r="D1187"/>
      <c r="E1187"/>
      <c r="F1187"/>
      <c r="G1187" s="20"/>
      <c r="H1187"/>
      <c r="I1187"/>
      <c r="J1187"/>
    </row>
    <row r="1188" spans="1:10" x14ac:dyDescent="0.25">
      <c r="A1188"/>
      <c r="B1188"/>
      <c r="C1188"/>
      <c r="D1188"/>
      <c r="E1188"/>
      <c r="F1188"/>
      <c r="G1188" s="20"/>
      <c r="H1188"/>
      <c r="I1188"/>
      <c r="J1188"/>
    </row>
    <row r="1189" spans="1:10" x14ac:dyDescent="0.25">
      <c r="A1189"/>
      <c r="B1189"/>
      <c r="C1189"/>
      <c r="D1189"/>
      <c r="E1189"/>
      <c r="F1189"/>
      <c r="G1189" s="20"/>
      <c r="H1189"/>
      <c r="I1189"/>
      <c r="J1189"/>
    </row>
    <row r="1190" spans="1:10" x14ac:dyDescent="0.25">
      <c r="A1190"/>
      <c r="B1190"/>
      <c r="C1190"/>
      <c r="D1190"/>
      <c r="E1190"/>
      <c r="F1190"/>
      <c r="G1190" s="20"/>
      <c r="H1190"/>
      <c r="I1190"/>
      <c r="J1190"/>
    </row>
    <row r="1191" spans="1:10" x14ac:dyDescent="0.25">
      <c r="A1191"/>
      <c r="B1191"/>
      <c r="C1191"/>
      <c r="D1191"/>
      <c r="E1191"/>
      <c r="F1191"/>
      <c r="G1191" s="20"/>
      <c r="H1191"/>
      <c r="I1191"/>
      <c r="J1191"/>
    </row>
    <row r="1192" spans="1:10" x14ac:dyDescent="0.25">
      <c r="A1192"/>
      <c r="B1192"/>
      <c r="C1192"/>
      <c r="D1192"/>
      <c r="E1192"/>
      <c r="F1192"/>
      <c r="G1192" s="20"/>
      <c r="H1192"/>
      <c r="I1192"/>
      <c r="J1192"/>
    </row>
    <row r="1193" spans="1:10" x14ac:dyDescent="0.25">
      <c r="A1193"/>
      <c r="B1193"/>
      <c r="C1193"/>
      <c r="D1193"/>
      <c r="E1193"/>
      <c r="F1193"/>
      <c r="G1193" s="20"/>
      <c r="H1193"/>
      <c r="I1193"/>
      <c r="J1193"/>
    </row>
    <row r="1194" spans="1:10" x14ac:dyDescent="0.25">
      <c r="A1194"/>
      <c r="B1194"/>
      <c r="C1194"/>
      <c r="D1194"/>
      <c r="E1194"/>
      <c r="F1194"/>
      <c r="G1194" s="20"/>
      <c r="H1194"/>
      <c r="I1194"/>
      <c r="J1194"/>
    </row>
    <row r="1195" spans="1:10" x14ac:dyDescent="0.25">
      <c r="A1195"/>
      <c r="B1195"/>
      <c r="C1195"/>
      <c r="D1195"/>
      <c r="E1195"/>
      <c r="F1195"/>
      <c r="G1195" s="20"/>
      <c r="H1195"/>
      <c r="I1195"/>
      <c r="J1195"/>
    </row>
    <row r="1196" spans="1:10" x14ac:dyDescent="0.25">
      <c r="A1196"/>
      <c r="B1196"/>
      <c r="C1196"/>
      <c r="D1196"/>
      <c r="E1196"/>
      <c r="F1196"/>
      <c r="G1196" s="20"/>
      <c r="H1196"/>
      <c r="I1196"/>
      <c r="J1196"/>
    </row>
    <row r="1197" spans="1:10" x14ac:dyDescent="0.25">
      <c r="A1197"/>
      <c r="B1197"/>
      <c r="C1197"/>
      <c r="D1197"/>
      <c r="E1197"/>
      <c r="F1197"/>
      <c r="G1197" s="20"/>
      <c r="H1197"/>
      <c r="I1197"/>
      <c r="J1197"/>
    </row>
    <row r="1198" spans="1:10" x14ac:dyDescent="0.25">
      <c r="A1198"/>
      <c r="B1198"/>
      <c r="C1198"/>
      <c r="D1198"/>
      <c r="E1198"/>
      <c r="F1198"/>
      <c r="G1198" s="20"/>
      <c r="H1198"/>
      <c r="I1198"/>
      <c r="J1198"/>
    </row>
    <row r="1199" spans="1:10" x14ac:dyDescent="0.25">
      <c r="A1199"/>
      <c r="B1199"/>
      <c r="C1199"/>
      <c r="D1199"/>
      <c r="E1199"/>
      <c r="F1199"/>
      <c r="G1199" s="20"/>
      <c r="H1199"/>
      <c r="I1199"/>
      <c r="J1199"/>
    </row>
    <row r="1200" spans="1:10" x14ac:dyDescent="0.25">
      <c r="A1200"/>
      <c r="B1200"/>
      <c r="C1200"/>
      <c r="D1200"/>
      <c r="E1200"/>
      <c r="F1200"/>
      <c r="G1200" s="20"/>
      <c r="H1200"/>
      <c r="I1200"/>
      <c r="J1200"/>
    </row>
    <row r="1201" spans="1:10" x14ac:dyDescent="0.25">
      <c r="A1201"/>
      <c r="B1201"/>
      <c r="C1201"/>
      <c r="D1201"/>
      <c r="E1201"/>
      <c r="F1201"/>
      <c r="G1201" s="20"/>
      <c r="H1201"/>
      <c r="I1201"/>
      <c r="J1201"/>
    </row>
    <row r="1202" spans="1:10" x14ac:dyDescent="0.25">
      <c r="A1202"/>
      <c r="B1202"/>
      <c r="C1202"/>
      <c r="D1202"/>
      <c r="E1202"/>
      <c r="F1202"/>
      <c r="G1202" s="20"/>
      <c r="H1202"/>
      <c r="I1202"/>
      <c r="J1202"/>
    </row>
    <row r="1203" spans="1:10" x14ac:dyDescent="0.25">
      <c r="A1203"/>
      <c r="B1203"/>
      <c r="C1203"/>
      <c r="D1203"/>
      <c r="E1203"/>
      <c r="F1203"/>
      <c r="G1203" s="20"/>
      <c r="H1203"/>
      <c r="I1203"/>
      <c r="J1203"/>
    </row>
    <row r="1204" spans="1:10" x14ac:dyDescent="0.25">
      <c r="A1204"/>
      <c r="B1204"/>
      <c r="C1204"/>
      <c r="D1204"/>
      <c r="E1204"/>
      <c r="F1204"/>
      <c r="G1204" s="20"/>
      <c r="H1204"/>
      <c r="I1204"/>
      <c r="J1204"/>
    </row>
    <row r="1205" spans="1:10" x14ac:dyDescent="0.25">
      <c r="A1205"/>
      <c r="B1205"/>
      <c r="C1205"/>
      <c r="D1205"/>
      <c r="E1205"/>
      <c r="F1205"/>
      <c r="G1205" s="20"/>
      <c r="H1205"/>
      <c r="I1205"/>
      <c r="J1205"/>
    </row>
    <row r="1206" spans="1:10" x14ac:dyDescent="0.25">
      <c r="A1206"/>
      <c r="B1206"/>
      <c r="C1206"/>
      <c r="D1206"/>
      <c r="E1206"/>
      <c r="F1206"/>
      <c r="G1206" s="20"/>
      <c r="H1206"/>
      <c r="I1206"/>
      <c r="J1206"/>
    </row>
    <row r="1207" spans="1:10" x14ac:dyDescent="0.25">
      <c r="A1207"/>
      <c r="B1207"/>
      <c r="C1207"/>
      <c r="D1207"/>
      <c r="E1207"/>
      <c r="F1207"/>
      <c r="G1207" s="20"/>
      <c r="H1207"/>
      <c r="I1207"/>
      <c r="J1207"/>
    </row>
    <row r="1208" spans="1:10" x14ac:dyDescent="0.25">
      <c r="A1208"/>
      <c r="B1208"/>
      <c r="C1208"/>
      <c r="D1208"/>
      <c r="E1208"/>
      <c r="F1208"/>
      <c r="G1208" s="20"/>
      <c r="H1208"/>
      <c r="I1208"/>
      <c r="J1208"/>
    </row>
    <row r="1209" spans="1:10" x14ac:dyDescent="0.25">
      <c r="A1209"/>
      <c r="B1209"/>
      <c r="C1209"/>
      <c r="D1209"/>
      <c r="E1209"/>
      <c r="F1209"/>
      <c r="G1209" s="20"/>
      <c r="H1209"/>
      <c r="I1209"/>
      <c r="J1209"/>
    </row>
    <row r="1210" spans="1:10" x14ac:dyDescent="0.25">
      <c r="A1210"/>
      <c r="B1210"/>
      <c r="C1210"/>
      <c r="D1210"/>
      <c r="E1210"/>
      <c r="F1210"/>
      <c r="G1210" s="20"/>
      <c r="H1210"/>
      <c r="I1210"/>
      <c r="J1210"/>
    </row>
    <row r="1211" spans="1:10" x14ac:dyDescent="0.25">
      <c r="A1211"/>
      <c r="B1211"/>
      <c r="C1211"/>
      <c r="D1211"/>
      <c r="E1211"/>
      <c r="F1211"/>
      <c r="G1211" s="20"/>
      <c r="H1211"/>
      <c r="I1211"/>
      <c r="J1211"/>
    </row>
    <row r="1212" spans="1:10" x14ac:dyDescent="0.25">
      <c r="A1212"/>
      <c r="B1212"/>
      <c r="C1212"/>
      <c r="D1212"/>
      <c r="E1212"/>
      <c r="F1212"/>
      <c r="G1212" s="20"/>
      <c r="H1212"/>
      <c r="I1212"/>
      <c r="J1212"/>
    </row>
    <row r="1213" spans="1:10" x14ac:dyDescent="0.25">
      <c r="A1213"/>
      <c r="B1213"/>
      <c r="C1213"/>
      <c r="D1213"/>
      <c r="E1213"/>
      <c r="F1213"/>
      <c r="G1213" s="20"/>
      <c r="H1213"/>
      <c r="I1213"/>
      <c r="J1213"/>
    </row>
    <row r="1214" spans="1:10" x14ac:dyDescent="0.25">
      <c r="A1214"/>
      <c r="B1214"/>
      <c r="C1214"/>
      <c r="D1214"/>
      <c r="E1214"/>
      <c r="F1214"/>
      <c r="G1214" s="20"/>
      <c r="H1214"/>
      <c r="I1214"/>
      <c r="J1214"/>
    </row>
    <row r="1215" spans="1:10" x14ac:dyDescent="0.25">
      <c r="A1215"/>
      <c r="B1215"/>
      <c r="C1215"/>
      <c r="D1215"/>
      <c r="E1215"/>
      <c r="F1215"/>
      <c r="G1215" s="20"/>
      <c r="H1215"/>
      <c r="I1215"/>
      <c r="J1215"/>
    </row>
    <row r="1216" spans="1:10" x14ac:dyDescent="0.25">
      <c r="A1216"/>
      <c r="B1216"/>
      <c r="C1216"/>
      <c r="D1216"/>
      <c r="E1216"/>
      <c r="F1216"/>
      <c r="G1216" s="20"/>
      <c r="H1216"/>
      <c r="I1216"/>
      <c r="J1216"/>
    </row>
    <row r="1217" spans="1:10" x14ac:dyDescent="0.25">
      <c r="A1217"/>
      <c r="B1217"/>
      <c r="C1217"/>
      <c r="D1217"/>
      <c r="E1217"/>
      <c r="F1217"/>
      <c r="G1217" s="20"/>
      <c r="H1217"/>
      <c r="I1217"/>
      <c r="J1217"/>
    </row>
    <row r="1218" spans="1:10" x14ac:dyDescent="0.25">
      <c r="A1218"/>
      <c r="B1218"/>
      <c r="C1218"/>
      <c r="D1218"/>
      <c r="E1218"/>
      <c r="F1218"/>
      <c r="G1218" s="20"/>
      <c r="H1218"/>
      <c r="I1218"/>
      <c r="J1218"/>
    </row>
    <row r="1219" spans="1:10" x14ac:dyDescent="0.25">
      <c r="A1219"/>
      <c r="B1219"/>
      <c r="C1219"/>
      <c r="D1219"/>
      <c r="E1219"/>
      <c r="F1219"/>
      <c r="G1219" s="20"/>
      <c r="H1219"/>
      <c r="I1219"/>
      <c r="J1219"/>
    </row>
    <row r="1220" spans="1:10" x14ac:dyDescent="0.25">
      <c r="A1220"/>
      <c r="B1220"/>
      <c r="C1220"/>
      <c r="D1220"/>
      <c r="E1220"/>
      <c r="F1220"/>
      <c r="G1220" s="20"/>
      <c r="H1220"/>
      <c r="I1220"/>
      <c r="J1220"/>
    </row>
    <row r="1221" spans="1:10" x14ac:dyDescent="0.25">
      <c r="A1221"/>
      <c r="B1221"/>
      <c r="C1221"/>
      <c r="D1221"/>
      <c r="E1221"/>
      <c r="F1221"/>
      <c r="G1221" s="20"/>
      <c r="H1221"/>
      <c r="I1221"/>
      <c r="J1221"/>
    </row>
    <row r="1222" spans="1:10" x14ac:dyDescent="0.25">
      <c r="A1222"/>
      <c r="B1222"/>
      <c r="C1222"/>
      <c r="D1222"/>
      <c r="E1222"/>
      <c r="F1222"/>
      <c r="G1222" s="20"/>
      <c r="H1222"/>
      <c r="I1222"/>
      <c r="J1222"/>
    </row>
    <row r="1223" spans="1:10" x14ac:dyDescent="0.25">
      <c r="A1223"/>
      <c r="B1223"/>
      <c r="C1223"/>
      <c r="D1223"/>
      <c r="E1223"/>
      <c r="F1223"/>
      <c r="G1223" s="20"/>
      <c r="H1223"/>
      <c r="I1223"/>
      <c r="J1223"/>
    </row>
    <row r="1224" spans="1:10" x14ac:dyDescent="0.25">
      <c r="A1224"/>
      <c r="B1224"/>
      <c r="C1224"/>
      <c r="D1224"/>
      <c r="E1224"/>
      <c r="F1224"/>
      <c r="G1224" s="20"/>
      <c r="H1224"/>
      <c r="I1224"/>
      <c r="J1224"/>
    </row>
    <row r="1225" spans="1:10" x14ac:dyDescent="0.25">
      <c r="A1225"/>
      <c r="B1225"/>
      <c r="C1225"/>
      <c r="D1225"/>
      <c r="E1225"/>
      <c r="F1225"/>
      <c r="G1225" s="20"/>
      <c r="H1225"/>
      <c r="I1225"/>
      <c r="J1225"/>
    </row>
    <row r="1226" spans="1:10" x14ac:dyDescent="0.25">
      <c r="A1226"/>
      <c r="B1226"/>
      <c r="C1226"/>
      <c r="D1226"/>
      <c r="E1226"/>
      <c r="F1226"/>
      <c r="G1226" s="20"/>
      <c r="H1226"/>
      <c r="I1226"/>
      <c r="J1226"/>
    </row>
    <row r="1227" spans="1:10" x14ac:dyDescent="0.25">
      <c r="A1227"/>
      <c r="B1227"/>
      <c r="C1227"/>
      <c r="D1227"/>
      <c r="E1227"/>
      <c r="F1227"/>
      <c r="G1227" s="20"/>
      <c r="H1227"/>
      <c r="I1227"/>
      <c r="J1227"/>
    </row>
    <row r="1228" spans="1:10" x14ac:dyDescent="0.25">
      <c r="A1228"/>
      <c r="B1228"/>
      <c r="C1228"/>
      <c r="D1228"/>
      <c r="E1228"/>
      <c r="F1228"/>
      <c r="G1228" s="20"/>
      <c r="H1228"/>
      <c r="I1228"/>
      <c r="J1228"/>
    </row>
    <row r="1229" spans="1:10" x14ac:dyDescent="0.25">
      <c r="A1229"/>
      <c r="B1229"/>
      <c r="C1229"/>
      <c r="D1229"/>
      <c r="E1229"/>
      <c r="F1229"/>
      <c r="G1229" s="20"/>
      <c r="H1229"/>
      <c r="I1229"/>
      <c r="J1229"/>
    </row>
    <row r="1230" spans="1:10" x14ac:dyDescent="0.25">
      <c r="A1230"/>
      <c r="B1230"/>
      <c r="C1230"/>
      <c r="D1230"/>
      <c r="E1230"/>
      <c r="F1230"/>
      <c r="G1230" s="20"/>
      <c r="H1230"/>
      <c r="I1230"/>
      <c r="J1230"/>
    </row>
    <row r="1231" spans="1:10" x14ac:dyDescent="0.25">
      <c r="A1231"/>
      <c r="B1231"/>
      <c r="C1231"/>
      <c r="D1231"/>
      <c r="E1231"/>
      <c r="F1231"/>
      <c r="G1231" s="20"/>
      <c r="H1231"/>
      <c r="I1231"/>
      <c r="J1231"/>
    </row>
    <row r="1232" spans="1:10" x14ac:dyDescent="0.25">
      <c r="A1232"/>
      <c r="B1232"/>
      <c r="C1232"/>
      <c r="D1232"/>
      <c r="E1232"/>
      <c r="F1232"/>
      <c r="G1232" s="20"/>
      <c r="H1232"/>
      <c r="I1232"/>
      <c r="J1232"/>
    </row>
    <row r="1233" spans="1:10" x14ac:dyDescent="0.25">
      <c r="A1233"/>
      <c r="B1233"/>
      <c r="C1233"/>
      <c r="D1233"/>
      <c r="E1233"/>
      <c r="F1233"/>
      <c r="G1233" s="20"/>
      <c r="H1233"/>
      <c r="I1233"/>
      <c r="J1233"/>
    </row>
    <row r="1234" spans="1:10" x14ac:dyDescent="0.25">
      <c r="A1234"/>
      <c r="B1234"/>
      <c r="C1234"/>
      <c r="D1234"/>
      <c r="E1234"/>
      <c r="F1234"/>
      <c r="G1234" s="20"/>
      <c r="H1234"/>
      <c r="I1234"/>
      <c r="J1234"/>
    </row>
    <row r="1235" spans="1:10" x14ac:dyDescent="0.25">
      <c r="A1235"/>
      <c r="B1235"/>
      <c r="C1235"/>
      <c r="D1235"/>
      <c r="E1235"/>
      <c r="F1235"/>
      <c r="G1235" s="20"/>
      <c r="H1235"/>
      <c r="I1235"/>
      <c r="J1235"/>
    </row>
    <row r="1236" spans="1:10" x14ac:dyDescent="0.25">
      <c r="A1236"/>
      <c r="B1236"/>
      <c r="C1236"/>
      <c r="D1236"/>
      <c r="E1236"/>
      <c r="F1236"/>
      <c r="G1236" s="20"/>
      <c r="H1236"/>
      <c r="I1236"/>
      <c r="J1236"/>
    </row>
    <row r="1237" spans="1:10" x14ac:dyDescent="0.25">
      <c r="A1237"/>
      <c r="B1237"/>
      <c r="C1237"/>
      <c r="D1237"/>
      <c r="E1237"/>
      <c r="F1237"/>
      <c r="G1237" s="20"/>
      <c r="H1237"/>
      <c r="I1237"/>
      <c r="J1237"/>
    </row>
    <row r="1238" spans="1:10" x14ac:dyDescent="0.25">
      <c r="A1238"/>
      <c r="B1238"/>
      <c r="C1238"/>
      <c r="D1238"/>
      <c r="E1238"/>
      <c r="F1238"/>
      <c r="G1238" s="20"/>
      <c r="H1238"/>
      <c r="I1238"/>
      <c r="J1238"/>
    </row>
    <row r="1239" spans="1:10" x14ac:dyDescent="0.25">
      <c r="A1239"/>
      <c r="B1239"/>
      <c r="C1239"/>
      <c r="D1239"/>
      <c r="E1239"/>
      <c r="F1239"/>
      <c r="G1239" s="20"/>
      <c r="H1239"/>
      <c r="I1239"/>
      <c r="J1239"/>
    </row>
    <row r="1240" spans="1:10" x14ac:dyDescent="0.25">
      <c r="A1240"/>
      <c r="B1240"/>
      <c r="C1240"/>
      <c r="D1240"/>
      <c r="E1240"/>
      <c r="F1240"/>
      <c r="G1240" s="20"/>
      <c r="H1240"/>
      <c r="I1240"/>
      <c r="J1240"/>
    </row>
    <row r="1241" spans="1:10" x14ac:dyDescent="0.25">
      <c r="A1241"/>
      <c r="B1241"/>
      <c r="C1241"/>
      <c r="D1241"/>
      <c r="E1241"/>
      <c r="F1241"/>
      <c r="G1241" s="20"/>
      <c r="H1241"/>
      <c r="I1241"/>
      <c r="J1241"/>
    </row>
    <row r="1242" spans="1:10" x14ac:dyDescent="0.25">
      <c r="A1242"/>
      <c r="B1242"/>
      <c r="C1242"/>
      <c r="D1242"/>
      <c r="E1242"/>
      <c r="F1242"/>
      <c r="G1242" s="20"/>
      <c r="H1242"/>
      <c r="I1242"/>
      <c r="J1242"/>
    </row>
    <row r="1243" spans="1:10" x14ac:dyDescent="0.25">
      <c r="A1243"/>
      <c r="B1243"/>
      <c r="C1243"/>
      <c r="D1243"/>
      <c r="E1243"/>
      <c r="F1243"/>
      <c r="G1243" s="20"/>
      <c r="H1243"/>
      <c r="I1243"/>
      <c r="J1243"/>
    </row>
    <row r="1244" spans="1:10" x14ac:dyDescent="0.25">
      <c r="A1244"/>
      <c r="B1244"/>
      <c r="C1244"/>
      <c r="D1244"/>
      <c r="E1244"/>
      <c r="F1244"/>
      <c r="G1244" s="20"/>
      <c r="H1244"/>
      <c r="I1244"/>
      <c r="J1244"/>
    </row>
    <row r="1245" spans="1:10" x14ac:dyDescent="0.25">
      <c r="A1245"/>
      <c r="B1245"/>
      <c r="C1245"/>
      <c r="D1245"/>
      <c r="E1245"/>
      <c r="F1245"/>
      <c r="G1245" s="20"/>
      <c r="H1245"/>
      <c r="I1245"/>
      <c r="J1245"/>
    </row>
    <row r="1246" spans="1:10" x14ac:dyDescent="0.25">
      <c r="A1246"/>
      <c r="B1246"/>
      <c r="C1246"/>
      <c r="D1246"/>
      <c r="E1246"/>
      <c r="F1246"/>
      <c r="G1246" s="20"/>
      <c r="H1246"/>
      <c r="I1246"/>
      <c r="J1246"/>
    </row>
    <row r="1247" spans="1:10" x14ac:dyDescent="0.25">
      <c r="A1247"/>
      <c r="B1247"/>
      <c r="C1247"/>
      <c r="D1247"/>
      <c r="E1247"/>
      <c r="F1247"/>
      <c r="G1247" s="20"/>
      <c r="H1247"/>
      <c r="I1247"/>
      <c r="J1247"/>
    </row>
    <row r="1248" spans="1:10" x14ac:dyDescent="0.25">
      <c r="A1248"/>
      <c r="B1248"/>
      <c r="C1248"/>
      <c r="D1248"/>
      <c r="E1248"/>
      <c r="F1248"/>
      <c r="G1248" s="20"/>
      <c r="H1248"/>
      <c r="I1248"/>
      <c r="J1248"/>
    </row>
    <row r="1249" spans="1:10" x14ac:dyDescent="0.25">
      <c r="A1249"/>
      <c r="B1249"/>
      <c r="C1249"/>
      <c r="D1249"/>
      <c r="E1249"/>
      <c r="F1249"/>
      <c r="G1249" s="20"/>
      <c r="H1249"/>
      <c r="I1249"/>
      <c r="J1249"/>
    </row>
    <row r="1250" spans="1:10" x14ac:dyDescent="0.25">
      <c r="A1250"/>
      <c r="B1250"/>
      <c r="C1250"/>
      <c r="D1250"/>
      <c r="E1250"/>
      <c r="F1250"/>
      <c r="G1250" s="20"/>
      <c r="H1250"/>
      <c r="I1250"/>
      <c r="J1250"/>
    </row>
    <row r="1251" spans="1:10" x14ac:dyDescent="0.25">
      <c r="A1251"/>
      <c r="B1251"/>
      <c r="C1251"/>
      <c r="D1251"/>
      <c r="E1251"/>
      <c r="F1251"/>
      <c r="G1251" s="20"/>
      <c r="H1251"/>
      <c r="I1251"/>
      <c r="J1251"/>
    </row>
    <row r="1252" spans="1:10" x14ac:dyDescent="0.25">
      <c r="A1252"/>
      <c r="B1252"/>
      <c r="C1252"/>
      <c r="D1252"/>
      <c r="E1252"/>
      <c r="F1252"/>
      <c r="G1252" s="20"/>
      <c r="H1252"/>
      <c r="I1252"/>
      <c r="J1252"/>
    </row>
    <row r="1253" spans="1:10" x14ac:dyDescent="0.25">
      <c r="A1253"/>
      <c r="B1253"/>
      <c r="C1253"/>
      <c r="D1253"/>
      <c r="E1253"/>
      <c r="F1253"/>
      <c r="G1253" s="20"/>
      <c r="H1253"/>
      <c r="I1253"/>
      <c r="J1253"/>
    </row>
    <row r="1254" spans="1:10" x14ac:dyDescent="0.25">
      <c r="A1254"/>
      <c r="B1254"/>
      <c r="C1254"/>
      <c r="D1254"/>
      <c r="E1254"/>
      <c r="F1254"/>
      <c r="G1254" s="20"/>
      <c r="H1254"/>
      <c r="I1254"/>
      <c r="J1254"/>
    </row>
    <row r="1255" spans="1:10" x14ac:dyDescent="0.25">
      <c r="A1255"/>
      <c r="B1255"/>
      <c r="C1255"/>
      <c r="D1255"/>
      <c r="E1255"/>
      <c r="F1255"/>
      <c r="G1255" s="20"/>
      <c r="H1255"/>
      <c r="I1255"/>
      <c r="J1255"/>
    </row>
    <row r="1256" spans="1:10" x14ac:dyDescent="0.25">
      <c r="A1256"/>
      <c r="B1256"/>
      <c r="C1256"/>
      <c r="D1256"/>
      <c r="E1256"/>
      <c r="F1256"/>
      <c r="G1256" s="20"/>
      <c r="H1256"/>
      <c r="I1256"/>
      <c r="J1256"/>
    </row>
    <row r="1257" spans="1:10" x14ac:dyDescent="0.25">
      <c r="A1257"/>
      <c r="B1257"/>
      <c r="C1257"/>
      <c r="D1257"/>
      <c r="E1257"/>
      <c r="F1257"/>
      <c r="G1257" s="20"/>
      <c r="H1257"/>
      <c r="I1257"/>
      <c r="J1257"/>
    </row>
    <row r="1258" spans="1:10" x14ac:dyDescent="0.25">
      <c r="A1258"/>
      <c r="B1258"/>
      <c r="C1258"/>
      <c r="D1258"/>
      <c r="E1258"/>
      <c r="F1258"/>
      <c r="G1258" s="20"/>
      <c r="H1258"/>
      <c r="I1258"/>
      <c r="J1258"/>
    </row>
    <row r="1259" spans="1:10" x14ac:dyDescent="0.25">
      <c r="A1259"/>
      <c r="B1259"/>
      <c r="C1259"/>
      <c r="D1259"/>
      <c r="E1259"/>
      <c r="F1259"/>
      <c r="G1259" s="20"/>
      <c r="H1259"/>
      <c r="I1259"/>
      <c r="J1259"/>
    </row>
    <row r="1260" spans="1:10" x14ac:dyDescent="0.25">
      <c r="A1260"/>
      <c r="B1260"/>
      <c r="C1260"/>
      <c r="D1260"/>
      <c r="E1260"/>
      <c r="F1260"/>
      <c r="G1260" s="20"/>
      <c r="H1260"/>
      <c r="I1260"/>
      <c r="J1260"/>
    </row>
    <row r="1261" spans="1:10" x14ac:dyDescent="0.25">
      <c r="A1261"/>
      <c r="B1261"/>
      <c r="C1261"/>
      <c r="D1261"/>
      <c r="E1261"/>
      <c r="F1261"/>
      <c r="G1261" s="20"/>
      <c r="H1261"/>
      <c r="I1261"/>
      <c r="J1261"/>
    </row>
    <row r="1262" spans="1:10" x14ac:dyDescent="0.25">
      <c r="A1262"/>
      <c r="B1262"/>
      <c r="C1262"/>
      <c r="D1262"/>
      <c r="E1262"/>
      <c r="F1262"/>
      <c r="G1262" s="20"/>
      <c r="H1262"/>
      <c r="I1262"/>
      <c r="J1262"/>
    </row>
    <row r="1263" spans="1:10" x14ac:dyDescent="0.25">
      <c r="A1263"/>
      <c r="B1263"/>
      <c r="C1263"/>
      <c r="D1263"/>
      <c r="E1263"/>
      <c r="F1263"/>
      <c r="G1263" s="20"/>
      <c r="H1263"/>
      <c r="I1263"/>
      <c r="J1263"/>
    </row>
    <row r="1264" spans="1:10" x14ac:dyDescent="0.25">
      <c r="A1264"/>
      <c r="B1264"/>
      <c r="C1264"/>
      <c r="D1264"/>
      <c r="E1264"/>
      <c r="F1264"/>
      <c r="G1264" s="20"/>
      <c r="H1264"/>
      <c r="I1264"/>
      <c r="J1264"/>
    </row>
    <row r="1265" spans="1:10" x14ac:dyDescent="0.25">
      <c r="A1265"/>
      <c r="B1265"/>
      <c r="C1265"/>
      <c r="D1265"/>
      <c r="E1265"/>
      <c r="F1265"/>
      <c r="G1265" s="20"/>
      <c r="H1265"/>
      <c r="I1265"/>
      <c r="J1265"/>
    </row>
    <row r="1266" spans="1:10" x14ac:dyDescent="0.25">
      <c r="A1266"/>
      <c r="B1266"/>
      <c r="C1266"/>
      <c r="D1266"/>
      <c r="E1266"/>
      <c r="F1266"/>
      <c r="G1266" s="20"/>
      <c r="H1266"/>
      <c r="I1266"/>
      <c r="J1266"/>
    </row>
    <row r="1267" spans="1:10" x14ac:dyDescent="0.25">
      <c r="A1267"/>
      <c r="B1267"/>
      <c r="C1267"/>
      <c r="D1267"/>
      <c r="E1267"/>
      <c r="F1267"/>
      <c r="G1267" s="20"/>
      <c r="H1267"/>
      <c r="I1267"/>
      <c r="J1267"/>
    </row>
    <row r="1268" spans="1:10" x14ac:dyDescent="0.25">
      <c r="A1268"/>
      <c r="B1268"/>
      <c r="C1268"/>
      <c r="D1268"/>
      <c r="E1268"/>
      <c r="F1268"/>
      <c r="G1268" s="20"/>
      <c r="H1268"/>
      <c r="I1268"/>
      <c r="J1268"/>
    </row>
    <row r="1269" spans="1:10" x14ac:dyDescent="0.25">
      <c r="A1269"/>
      <c r="B1269"/>
      <c r="C1269"/>
      <c r="D1269"/>
      <c r="E1269"/>
      <c r="F1269"/>
      <c r="G1269" s="20"/>
      <c r="H1269"/>
      <c r="I1269"/>
      <c r="J1269"/>
    </row>
    <row r="1270" spans="1:10" x14ac:dyDescent="0.25">
      <c r="A1270"/>
      <c r="B1270"/>
      <c r="C1270"/>
      <c r="D1270"/>
      <c r="E1270"/>
      <c r="F1270"/>
      <c r="G1270" s="20"/>
      <c r="H1270"/>
      <c r="I1270"/>
      <c r="J1270"/>
    </row>
    <row r="1271" spans="1:10" x14ac:dyDescent="0.25">
      <c r="A1271"/>
      <c r="B1271"/>
      <c r="C1271"/>
      <c r="D1271"/>
      <c r="E1271"/>
      <c r="F1271"/>
      <c r="G1271" s="20"/>
      <c r="H1271"/>
      <c r="I1271"/>
      <c r="J1271"/>
    </row>
    <row r="1272" spans="1:10" x14ac:dyDescent="0.25">
      <c r="A1272"/>
      <c r="B1272"/>
      <c r="C1272"/>
      <c r="D1272"/>
      <c r="E1272"/>
      <c r="F1272"/>
      <c r="G1272" s="20"/>
      <c r="H1272"/>
      <c r="I1272"/>
      <c r="J1272"/>
    </row>
    <row r="1273" spans="1:10" x14ac:dyDescent="0.25">
      <c r="A1273"/>
      <c r="B1273"/>
      <c r="C1273"/>
      <c r="D1273"/>
      <c r="E1273"/>
      <c r="F1273"/>
      <c r="G1273" s="20"/>
      <c r="H1273"/>
      <c r="I1273"/>
      <c r="J1273"/>
    </row>
    <row r="1274" spans="1:10" x14ac:dyDescent="0.25">
      <c r="A1274"/>
      <c r="B1274"/>
      <c r="C1274"/>
      <c r="D1274"/>
      <c r="E1274"/>
      <c r="F1274"/>
      <c r="G1274" s="20"/>
      <c r="H1274"/>
      <c r="I1274"/>
      <c r="J1274"/>
    </row>
    <row r="1275" spans="1:10" x14ac:dyDescent="0.25">
      <c r="A1275"/>
      <c r="B1275"/>
      <c r="C1275"/>
      <c r="D1275"/>
      <c r="E1275"/>
      <c r="F1275"/>
      <c r="G1275" s="20"/>
      <c r="H1275"/>
      <c r="I1275"/>
      <c r="J1275"/>
    </row>
    <row r="1276" spans="1:10" x14ac:dyDescent="0.25">
      <c r="A1276"/>
      <c r="B1276"/>
      <c r="C1276"/>
      <c r="D1276"/>
      <c r="E1276"/>
      <c r="F1276"/>
      <c r="G1276" s="20"/>
      <c r="H1276"/>
      <c r="I1276"/>
      <c r="J1276"/>
    </row>
    <row r="1277" spans="1:10" x14ac:dyDescent="0.25">
      <c r="A1277"/>
      <c r="B1277"/>
      <c r="C1277"/>
      <c r="D1277"/>
      <c r="E1277"/>
      <c r="F1277"/>
      <c r="G1277" s="20"/>
      <c r="H1277"/>
      <c r="I1277"/>
      <c r="J1277"/>
    </row>
    <row r="1278" spans="1:10" x14ac:dyDescent="0.25">
      <c r="A1278"/>
      <c r="B1278"/>
      <c r="C1278"/>
      <c r="D1278"/>
      <c r="E1278"/>
      <c r="F1278"/>
      <c r="G1278" s="20"/>
      <c r="H1278"/>
      <c r="I1278"/>
      <c r="J1278"/>
    </row>
    <row r="1279" spans="1:10" x14ac:dyDescent="0.25">
      <c r="A1279"/>
      <c r="B1279"/>
      <c r="C1279"/>
      <c r="D1279"/>
      <c r="E1279"/>
      <c r="F1279"/>
      <c r="G1279" s="20"/>
      <c r="H1279"/>
      <c r="I1279"/>
      <c r="J1279"/>
    </row>
    <row r="1280" spans="1:10" x14ac:dyDescent="0.25">
      <c r="A1280"/>
      <c r="B1280"/>
      <c r="C1280"/>
      <c r="D1280"/>
      <c r="E1280"/>
      <c r="F1280"/>
      <c r="G1280" s="20"/>
      <c r="H1280"/>
      <c r="I1280"/>
      <c r="J1280"/>
    </row>
    <row r="1281" spans="1:10" x14ac:dyDescent="0.25">
      <c r="A1281"/>
      <c r="B1281"/>
      <c r="C1281"/>
      <c r="D1281"/>
      <c r="E1281"/>
      <c r="F1281"/>
      <c r="G1281" s="20"/>
      <c r="H1281"/>
      <c r="I1281"/>
      <c r="J1281"/>
    </row>
    <row r="1282" spans="1:10" x14ac:dyDescent="0.25">
      <c r="A1282"/>
      <c r="B1282"/>
      <c r="C1282"/>
      <c r="D1282"/>
      <c r="E1282"/>
      <c r="F1282"/>
      <c r="G1282" s="20"/>
      <c r="H1282"/>
      <c r="I1282"/>
      <c r="J1282"/>
    </row>
    <row r="1283" spans="1:10" x14ac:dyDescent="0.25">
      <c r="A1283"/>
      <c r="B1283"/>
      <c r="C1283"/>
      <c r="D1283"/>
      <c r="E1283"/>
      <c r="F1283"/>
      <c r="G1283" s="20"/>
      <c r="H1283"/>
      <c r="I1283"/>
      <c r="J1283"/>
    </row>
    <row r="1284" spans="1:10" x14ac:dyDescent="0.25">
      <c r="A1284"/>
      <c r="B1284"/>
      <c r="C1284"/>
      <c r="D1284"/>
      <c r="E1284"/>
      <c r="F1284"/>
      <c r="G1284" s="20"/>
      <c r="H1284"/>
      <c r="I1284"/>
      <c r="J1284"/>
    </row>
    <row r="1285" spans="1:10" x14ac:dyDescent="0.25">
      <c r="A1285"/>
      <c r="B1285"/>
      <c r="C1285"/>
      <c r="D1285"/>
      <c r="E1285"/>
      <c r="F1285"/>
      <c r="G1285" s="20"/>
      <c r="H1285"/>
      <c r="I1285"/>
      <c r="J1285"/>
    </row>
    <row r="1286" spans="1:10" x14ac:dyDescent="0.25">
      <c r="A1286"/>
      <c r="B1286"/>
      <c r="C1286"/>
      <c r="D1286"/>
      <c r="E1286"/>
      <c r="F1286"/>
      <c r="G1286" s="20"/>
      <c r="H1286"/>
      <c r="I1286"/>
      <c r="J1286"/>
    </row>
    <row r="1287" spans="1:10" x14ac:dyDescent="0.25">
      <c r="A1287"/>
      <c r="B1287"/>
      <c r="C1287"/>
      <c r="D1287"/>
      <c r="E1287"/>
      <c r="F1287"/>
      <c r="G1287" s="20"/>
      <c r="H1287"/>
      <c r="I1287"/>
      <c r="J1287"/>
    </row>
    <row r="1288" spans="1:10" x14ac:dyDescent="0.25">
      <c r="A1288"/>
      <c r="B1288"/>
      <c r="C1288"/>
      <c r="D1288"/>
      <c r="E1288"/>
      <c r="F1288"/>
      <c r="G1288" s="20"/>
      <c r="H1288"/>
      <c r="I1288"/>
      <c r="J1288"/>
    </row>
    <row r="1289" spans="1:10" x14ac:dyDescent="0.25">
      <c r="A1289"/>
      <c r="B1289"/>
      <c r="C1289"/>
      <c r="D1289"/>
      <c r="E1289"/>
      <c r="F1289"/>
      <c r="G1289" s="20"/>
      <c r="H1289"/>
      <c r="I1289"/>
      <c r="J1289"/>
    </row>
    <row r="1290" spans="1:10" x14ac:dyDescent="0.25">
      <c r="A1290"/>
      <c r="B1290"/>
      <c r="C1290"/>
      <c r="D1290"/>
      <c r="E1290"/>
      <c r="F1290"/>
      <c r="G1290" s="20"/>
      <c r="H1290"/>
      <c r="I1290"/>
      <c r="J1290"/>
    </row>
    <row r="1291" spans="1:10" x14ac:dyDescent="0.25">
      <c r="A1291"/>
      <c r="B1291"/>
      <c r="C1291"/>
      <c r="D1291"/>
      <c r="E1291"/>
      <c r="F1291"/>
      <c r="G1291" s="20"/>
      <c r="H1291"/>
      <c r="I1291"/>
      <c r="J1291"/>
    </row>
    <row r="1292" spans="1:10" x14ac:dyDescent="0.25">
      <c r="A1292"/>
      <c r="B1292"/>
      <c r="C1292"/>
      <c r="D1292"/>
      <c r="E1292"/>
      <c r="F1292"/>
      <c r="G1292" s="20"/>
      <c r="H1292"/>
      <c r="I1292"/>
      <c r="J1292"/>
    </row>
    <row r="1293" spans="1:10" x14ac:dyDescent="0.25">
      <c r="A1293"/>
      <c r="B1293"/>
      <c r="C1293"/>
      <c r="D1293"/>
      <c r="E1293"/>
      <c r="F1293"/>
      <c r="G1293" s="20"/>
      <c r="H1293"/>
      <c r="I1293"/>
      <c r="J1293"/>
    </row>
    <row r="1294" spans="1:10" x14ac:dyDescent="0.25">
      <c r="A1294"/>
      <c r="B1294"/>
      <c r="C1294"/>
      <c r="D1294"/>
      <c r="E1294"/>
      <c r="F1294"/>
      <c r="G1294" s="20"/>
      <c r="H1294"/>
      <c r="I1294"/>
      <c r="J1294"/>
    </row>
    <row r="1295" spans="1:10" x14ac:dyDescent="0.25">
      <c r="A1295"/>
      <c r="B1295"/>
      <c r="C1295"/>
      <c r="D1295"/>
      <c r="E1295"/>
      <c r="F1295"/>
      <c r="G1295" s="20"/>
      <c r="H1295"/>
      <c r="I1295"/>
      <c r="J1295"/>
    </row>
    <row r="1296" spans="1:10" x14ac:dyDescent="0.25">
      <c r="A1296"/>
      <c r="B1296"/>
      <c r="C1296"/>
      <c r="D1296"/>
      <c r="E1296"/>
      <c r="F1296"/>
      <c r="G1296" s="20"/>
      <c r="H1296"/>
      <c r="I1296"/>
      <c r="J1296"/>
    </row>
    <row r="1297" spans="1:10" x14ac:dyDescent="0.25">
      <c r="A1297"/>
      <c r="B1297"/>
      <c r="C1297"/>
      <c r="D1297"/>
      <c r="E1297"/>
      <c r="F1297"/>
      <c r="G1297" s="20"/>
      <c r="H1297"/>
      <c r="I1297"/>
      <c r="J1297"/>
    </row>
    <row r="1298" spans="1:10" x14ac:dyDescent="0.25">
      <c r="A1298"/>
      <c r="B1298"/>
      <c r="C1298"/>
      <c r="D1298"/>
      <c r="E1298"/>
      <c r="F1298"/>
      <c r="G1298" s="20"/>
      <c r="H1298"/>
      <c r="I1298"/>
      <c r="J1298"/>
    </row>
    <row r="1299" spans="1:10" x14ac:dyDescent="0.25">
      <c r="A1299"/>
      <c r="B1299"/>
      <c r="C1299"/>
      <c r="D1299"/>
      <c r="E1299"/>
      <c r="F1299"/>
      <c r="G1299" s="20"/>
      <c r="H1299"/>
      <c r="I1299"/>
      <c r="J1299"/>
    </row>
    <row r="1300" spans="1:10" x14ac:dyDescent="0.25">
      <c r="A1300"/>
      <c r="B1300"/>
      <c r="C1300"/>
      <c r="D1300"/>
      <c r="E1300"/>
      <c r="F1300"/>
      <c r="G1300" s="20"/>
      <c r="H1300"/>
      <c r="I1300"/>
      <c r="J1300"/>
    </row>
    <row r="1301" spans="1:10" x14ac:dyDescent="0.25">
      <c r="A1301"/>
      <c r="B1301"/>
      <c r="C1301"/>
      <c r="D1301"/>
      <c r="E1301"/>
      <c r="F1301"/>
      <c r="G1301" s="20"/>
      <c r="H1301"/>
      <c r="I1301"/>
      <c r="J1301"/>
    </row>
    <row r="1302" spans="1:10" x14ac:dyDescent="0.25">
      <c r="A1302"/>
      <c r="B1302"/>
      <c r="C1302"/>
      <c r="D1302"/>
      <c r="E1302"/>
      <c r="F1302"/>
      <c r="G1302" s="20"/>
      <c r="H1302"/>
      <c r="I1302"/>
      <c r="J1302"/>
    </row>
    <row r="1303" spans="1:10" x14ac:dyDescent="0.25">
      <c r="A1303"/>
      <c r="B1303"/>
      <c r="C1303"/>
      <c r="D1303"/>
      <c r="E1303"/>
      <c r="F1303"/>
      <c r="G1303" s="20"/>
      <c r="H1303"/>
      <c r="I1303"/>
      <c r="J1303"/>
    </row>
    <row r="1304" spans="1:10" x14ac:dyDescent="0.25">
      <c r="A1304"/>
      <c r="B1304"/>
      <c r="C1304"/>
      <c r="D1304"/>
      <c r="E1304"/>
      <c r="F1304"/>
      <c r="G1304" s="20"/>
      <c r="H1304"/>
      <c r="I1304"/>
      <c r="J1304"/>
    </row>
  </sheetData>
  <mergeCells count="1">
    <mergeCell ref="A1:G1"/>
  </mergeCells>
  <pageMargins left="0.7" right="0.7" top="0.75" bottom="0.75" header="0.3" footer="0.3"/>
  <pageSetup paperSize="9" scale="77" fitToHeight="0" orientation="portrait" r:id="rId2"/>
  <rowBreaks count="2" manualBreakCount="2">
    <brk id="51" max="7" man="1"/>
    <brk id="94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1F0CC-8CE1-49AA-A52E-A7AB4EF96E71}">
  <sheetPr>
    <tabColor rgb="FF92D050"/>
    <pageSetUpPr fitToPage="1"/>
  </sheetPr>
  <dimension ref="A1:T1300"/>
  <sheetViews>
    <sheetView view="pageBreakPreview" topLeftCell="A57" zoomScaleNormal="90" zoomScaleSheetLayoutView="100" workbookViewId="0">
      <selection activeCell="J129" sqref="J129"/>
    </sheetView>
  </sheetViews>
  <sheetFormatPr defaultRowHeight="15" x14ac:dyDescent="0.25"/>
  <cols>
    <col min="1" max="1" width="13.85546875" style="7" customWidth="1"/>
    <col min="2" max="2" width="17.42578125" style="6" customWidth="1"/>
    <col min="3" max="3" width="9.85546875" style="6" customWidth="1"/>
    <col min="4" max="4" width="8.85546875" style="6" customWidth="1"/>
    <col min="5" max="5" width="8.85546875" style="10" customWidth="1"/>
    <col min="6" max="6" width="27.140625" style="7" customWidth="1"/>
    <col min="7" max="8" width="8.85546875" style="7" customWidth="1"/>
    <col min="9" max="9" width="12.42578125" style="7" customWidth="1"/>
    <col min="10" max="10" width="8.85546875" style="7" customWidth="1"/>
    <col min="11" max="11" width="8.7109375" style="7"/>
    <col min="12" max="12" width="6.85546875" style="7" customWidth="1"/>
    <col min="13" max="13" width="5.85546875" style="7" customWidth="1"/>
    <col min="14" max="14" width="10.85546875" style="7" customWidth="1"/>
    <col min="16" max="16" width="13.85546875" customWidth="1"/>
  </cols>
  <sheetData>
    <row r="1" spans="1:20" ht="15.75" x14ac:dyDescent="0.25">
      <c r="A1" s="90" t="s">
        <v>1416</v>
      </c>
      <c r="B1" s="90"/>
      <c r="C1" s="90"/>
      <c r="D1" s="90"/>
      <c r="E1" s="90"/>
      <c r="F1" s="90"/>
      <c r="G1" s="90"/>
    </row>
    <row r="2" spans="1:20" ht="15.75" x14ac:dyDescent="0.25">
      <c r="A2" s="5"/>
      <c r="C2" s="7"/>
      <c r="E2" s="8"/>
    </row>
    <row r="3" spans="1:20" x14ac:dyDescent="0.25">
      <c r="A3" s="9" t="s">
        <v>1417</v>
      </c>
      <c r="C3" s="7"/>
      <c r="E3" s="7"/>
      <c r="F3" s="9" t="s">
        <v>307</v>
      </c>
    </row>
    <row r="4" spans="1:20" x14ac:dyDescent="0.25">
      <c r="A4" s="7" t="s">
        <v>197</v>
      </c>
      <c r="C4" s="17">
        <v>552</v>
      </c>
      <c r="D4" s="6" t="s">
        <v>198</v>
      </c>
      <c r="E4" s="7"/>
      <c r="F4" s="7" t="s">
        <v>1417</v>
      </c>
      <c r="H4" s="45">
        <f>C5-GETPIVOTDATA(" Total ers tkr",$A$11,"Program","Specialist")</f>
        <v>2.1885000023758039E-4</v>
      </c>
      <c r="N4"/>
    </row>
    <row r="5" spans="1:20" x14ac:dyDescent="0.25">
      <c r="A5" s="7" t="s">
        <v>199</v>
      </c>
      <c r="C5" s="17">
        <v>59053.01</v>
      </c>
      <c r="D5" s="6" t="s">
        <v>200</v>
      </c>
      <c r="E5" s="83"/>
    </row>
    <row r="6" spans="1:20" x14ac:dyDescent="0.25">
      <c r="C6" s="82">
        <f>C5/C4</f>
        <v>106.98009057971015</v>
      </c>
      <c r="E6" s="8"/>
    </row>
    <row r="7" spans="1:20" x14ac:dyDescent="0.25">
      <c r="E7" s="8"/>
    </row>
    <row r="8" spans="1:20" x14ac:dyDescent="0.25">
      <c r="B8" s="7"/>
      <c r="C8" s="7"/>
      <c r="D8" s="7"/>
      <c r="E8" s="8"/>
    </row>
    <row r="9" spans="1:20" x14ac:dyDescent="0.25">
      <c r="A9" s="21" t="s">
        <v>1</v>
      </c>
      <c r="B9" s="7" t="s">
        <v>1100</v>
      </c>
      <c r="C9" s="7"/>
      <c r="D9" s="7"/>
      <c r="E9" s="8"/>
      <c r="F9" s="15"/>
    </row>
    <row r="11" spans="1:20" x14ac:dyDescent="0.25">
      <c r="B11" s="7"/>
      <c r="C11" s="7"/>
      <c r="D11" s="7"/>
      <c r="E11" s="7"/>
      <c r="G11" s="21" t="s">
        <v>202</v>
      </c>
      <c r="J11"/>
      <c r="K11"/>
    </row>
    <row r="12" spans="1:20" ht="39" x14ac:dyDescent="0.25">
      <c r="A12" s="22" t="s">
        <v>2</v>
      </c>
      <c r="B12" s="21" t="s">
        <v>3</v>
      </c>
      <c r="C12" s="21" t="s">
        <v>0</v>
      </c>
      <c r="D12" s="22" t="s">
        <v>313</v>
      </c>
      <c r="E12" s="23" t="s">
        <v>8</v>
      </c>
      <c r="F12" s="22" t="s">
        <v>7</v>
      </c>
      <c r="G12" s="6" t="s">
        <v>204</v>
      </c>
      <c r="H12" s="6" t="s">
        <v>205</v>
      </c>
      <c r="I12" s="7" t="s">
        <v>264</v>
      </c>
      <c r="J12"/>
      <c r="K12"/>
      <c r="L12" s="6"/>
      <c r="M12" s="6"/>
      <c r="N12" s="6"/>
    </row>
    <row r="13" spans="1:20" ht="26.25" x14ac:dyDescent="0.25">
      <c r="A13" s="7" t="s">
        <v>1258</v>
      </c>
      <c r="B13" s="7" t="s">
        <v>1258</v>
      </c>
      <c r="C13" s="6" t="s">
        <v>36</v>
      </c>
      <c r="D13" s="7" t="s">
        <v>51</v>
      </c>
      <c r="E13" s="11" t="s">
        <v>40</v>
      </c>
      <c r="F13" s="16" t="s">
        <v>42</v>
      </c>
      <c r="G13" s="13">
        <v>0</v>
      </c>
      <c r="H13" s="13">
        <v>0</v>
      </c>
      <c r="I13" s="17">
        <v>176</v>
      </c>
      <c r="J13"/>
      <c r="K13"/>
      <c r="N13" s="84"/>
      <c r="P13" s="85"/>
      <c r="R13" s="86"/>
      <c r="T13" s="86"/>
    </row>
    <row r="14" spans="1:20" x14ac:dyDescent="0.25">
      <c r="B14" s="7"/>
      <c r="D14" s="7"/>
      <c r="E14" s="11"/>
      <c r="F14" s="16" t="s">
        <v>56</v>
      </c>
      <c r="G14" s="13">
        <v>0</v>
      </c>
      <c r="H14" s="13">
        <v>0</v>
      </c>
      <c r="I14" s="17">
        <v>862.55100000000004</v>
      </c>
      <c r="J14"/>
      <c r="K14"/>
      <c r="N14" s="84"/>
      <c r="P14" s="85"/>
      <c r="R14" s="86"/>
      <c r="T14" s="86"/>
    </row>
    <row r="15" spans="1:20" ht="26.25" x14ac:dyDescent="0.25">
      <c r="B15" s="7"/>
      <c r="D15" s="7"/>
      <c r="E15" s="11"/>
      <c r="F15" s="16" t="s">
        <v>49</v>
      </c>
      <c r="G15" s="13">
        <v>0</v>
      </c>
      <c r="H15" s="13">
        <v>0</v>
      </c>
      <c r="I15" s="17">
        <v>828</v>
      </c>
      <c r="J15"/>
      <c r="K15"/>
      <c r="N15" s="84"/>
      <c r="P15" s="85"/>
      <c r="R15" s="86"/>
      <c r="T15" s="86"/>
    </row>
    <row r="16" spans="1:20" ht="26.25" x14ac:dyDescent="0.25">
      <c r="B16" s="7"/>
      <c r="D16" s="7"/>
      <c r="E16" s="11"/>
      <c r="F16" s="16" t="s">
        <v>295</v>
      </c>
      <c r="G16" s="13">
        <v>0</v>
      </c>
      <c r="H16" s="13">
        <v>0</v>
      </c>
      <c r="I16" s="17">
        <v>5553</v>
      </c>
      <c r="J16"/>
      <c r="K16"/>
      <c r="N16" s="84"/>
      <c r="P16" s="85"/>
      <c r="R16" s="86"/>
      <c r="T16" s="86"/>
    </row>
    <row r="17" spans="2:20" x14ac:dyDescent="0.25">
      <c r="B17" s="7"/>
      <c r="D17" s="7"/>
      <c r="E17" s="11"/>
      <c r="F17" s="16" t="s">
        <v>1104</v>
      </c>
      <c r="G17" s="13">
        <v>0</v>
      </c>
      <c r="H17" s="13">
        <v>0</v>
      </c>
      <c r="I17" s="17">
        <v>83</v>
      </c>
      <c r="J17"/>
      <c r="K17"/>
      <c r="N17" s="84"/>
      <c r="P17" s="85"/>
      <c r="R17" s="86"/>
      <c r="T17" s="86"/>
    </row>
    <row r="18" spans="2:20" x14ac:dyDescent="0.25">
      <c r="B18" s="7"/>
      <c r="D18" s="7"/>
      <c r="E18" s="11"/>
      <c r="F18" s="16" t="s">
        <v>1103</v>
      </c>
      <c r="G18" s="13">
        <v>0</v>
      </c>
      <c r="H18" s="13">
        <v>0</v>
      </c>
      <c r="I18" s="17">
        <v>1239</v>
      </c>
      <c r="J18"/>
      <c r="K18"/>
      <c r="N18" s="84"/>
      <c r="P18" s="85"/>
      <c r="R18" s="86"/>
      <c r="T18" s="86"/>
    </row>
    <row r="19" spans="2:20" x14ac:dyDescent="0.25">
      <c r="B19" s="7"/>
      <c r="C19" s="7" t="s">
        <v>235</v>
      </c>
      <c r="D19" s="7"/>
      <c r="E19" s="7"/>
      <c r="G19" s="13">
        <v>0</v>
      </c>
      <c r="H19" s="13">
        <v>0</v>
      </c>
      <c r="I19" s="17">
        <v>8741.5509999999995</v>
      </c>
      <c r="J19"/>
      <c r="K19"/>
      <c r="N19" s="84"/>
      <c r="P19" s="85"/>
      <c r="R19" s="86"/>
      <c r="T19" s="86"/>
    </row>
    <row r="20" spans="2:20" ht="26.25" x14ac:dyDescent="0.25">
      <c r="B20" s="7"/>
      <c r="C20" s="6" t="s">
        <v>59</v>
      </c>
      <c r="D20" s="7" t="s">
        <v>51</v>
      </c>
      <c r="E20" s="11" t="s">
        <v>40</v>
      </c>
      <c r="F20" s="16" t="s">
        <v>381</v>
      </c>
      <c r="G20" s="13">
        <v>22</v>
      </c>
      <c r="H20" s="13">
        <v>108.99</v>
      </c>
      <c r="I20" s="17">
        <v>2397.7799999999997</v>
      </c>
      <c r="J20"/>
      <c r="K20"/>
      <c r="N20" s="84"/>
      <c r="P20" s="85"/>
      <c r="R20" s="86"/>
      <c r="T20" s="86"/>
    </row>
    <row r="21" spans="2:20" x14ac:dyDescent="0.25">
      <c r="B21" s="7"/>
      <c r="D21" s="7"/>
      <c r="E21" s="11"/>
      <c r="F21" s="16" t="s">
        <v>513</v>
      </c>
      <c r="G21" s="13">
        <v>0</v>
      </c>
      <c r="H21" s="13">
        <v>0</v>
      </c>
      <c r="I21" s="17">
        <v>8400</v>
      </c>
      <c r="J21"/>
      <c r="K21"/>
      <c r="N21" s="84"/>
      <c r="P21" s="85"/>
      <c r="R21" s="86"/>
      <c r="T21" s="86"/>
    </row>
    <row r="22" spans="2:20" x14ac:dyDescent="0.25">
      <c r="B22" s="7"/>
      <c r="C22" s="7" t="s">
        <v>224</v>
      </c>
      <c r="D22" s="7"/>
      <c r="E22" s="7"/>
      <c r="G22" s="13">
        <v>22</v>
      </c>
      <c r="H22" s="13">
        <v>54.494999999999997</v>
      </c>
      <c r="I22" s="17">
        <v>10797.779999999999</v>
      </c>
      <c r="J22"/>
      <c r="K22"/>
      <c r="N22" s="84"/>
      <c r="P22" s="85"/>
      <c r="R22" s="86"/>
      <c r="T22" s="86"/>
    </row>
    <row r="23" spans="2:20" x14ac:dyDescent="0.25">
      <c r="B23" s="7" t="s">
        <v>1418</v>
      </c>
      <c r="C23" s="7"/>
      <c r="D23" s="7"/>
      <c r="E23" s="7"/>
      <c r="G23" s="13">
        <v>22</v>
      </c>
      <c r="H23" s="13">
        <v>21.797999999999998</v>
      </c>
      <c r="I23" s="17">
        <v>19539.330999999998</v>
      </c>
      <c r="J23"/>
      <c r="K23"/>
      <c r="N23" s="84"/>
      <c r="P23" s="85"/>
      <c r="R23" s="86"/>
      <c r="T23" s="86"/>
    </row>
    <row r="24" spans="2:20" ht="26.25" x14ac:dyDescent="0.25">
      <c r="B24" s="7" t="s">
        <v>1364</v>
      </c>
      <c r="C24" s="6" t="s">
        <v>59</v>
      </c>
      <c r="D24" s="7" t="s">
        <v>87</v>
      </c>
      <c r="E24" s="11" t="s">
        <v>1376</v>
      </c>
      <c r="F24" s="16" t="s">
        <v>1375</v>
      </c>
      <c r="G24" s="13">
        <v>6.25</v>
      </c>
      <c r="H24" s="13">
        <v>80.776229999999998</v>
      </c>
      <c r="I24" s="17">
        <v>504.85143749999997</v>
      </c>
      <c r="J24"/>
      <c r="K24"/>
      <c r="T24" s="79"/>
    </row>
    <row r="25" spans="2:20" ht="39" x14ac:dyDescent="0.25">
      <c r="B25" s="7"/>
      <c r="D25" s="7" t="s">
        <v>98</v>
      </c>
      <c r="E25" s="11" t="s">
        <v>1366</v>
      </c>
      <c r="F25" s="16" t="s">
        <v>1365</v>
      </c>
      <c r="G25" s="13">
        <v>12.25</v>
      </c>
      <c r="H25" s="13">
        <v>78.776229999999998</v>
      </c>
      <c r="I25" s="17">
        <v>965.00881749999996</v>
      </c>
      <c r="J25"/>
      <c r="K25"/>
    </row>
    <row r="26" spans="2:20" ht="39" x14ac:dyDescent="0.25">
      <c r="B26" s="7"/>
      <c r="D26" s="7"/>
      <c r="E26" s="11" t="s">
        <v>1370</v>
      </c>
      <c r="F26" s="16" t="s">
        <v>1369</v>
      </c>
      <c r="G26" s="13">
        <v>12</v>
      </c>
      <c r="H26" s="13">
        <v>78.776229999999998</v>
      </c>
      <c r="I26" s="17">
        <v>945.31475999999998</v>
      </c>
      <c r="J26"/>
      <c r="K26"/>
    </row>
    <row r="27" spans="2:20" ht="26.25" x14ac:dyDescent="0.25">
      <c r="B27" s="7"/>
      <c r="D27" s="7"/>
      <c r="E27" s="11" t="s">
        <v>1392</v>
      </c>
      <c r="F27" s="16" t="s">
        <v>1316</v>
      </c>
      <c r="G27" s="13">
        <v>5.583333333333333</v>
      </c>
      <c r="H27" s="13">
        <v>81.776229999999998</v>
      </c>
      <c r="I27" s="17">
        <v>456.58395083333329</v>
      </c>
      <c r="J27"/>
      <c r="K27"/>
    </row>
    <row r="28" spans="2:20" ht="26.25" x14ac:dyDescent="0.25">
      <c r="B28" s="7"/>
      <c r="D28" s="7"/>
      <c r="E28" s="11" t="s">
        <v>1394</v>
      </c>
      <c r="F28" s="16" t="s">
        <v>1393</v>
      </c>
      <c r="G28" s="13">
        <v>10</v>
      </c>
      <c r="H28" s="13">
        <v>81.776229999999998</v>
      </c>
      <c r="I28" s="17">
        <v>817.76229999999998</v>
      </c>
      <c r="J28"/>
      <c r="K28"/>
    </row>
    <row r="29" spans="2:20" x14ac:dyDescent="0.25">
      <c r="B29" s="7"/>
      <c r="C29" s="7" t="s">
        <v>224</v>
      </c>
      <c r="D29" s="7"/>
      <c r="E29" s="7"/>
      <c r="G29" s="13">
        <v>46.083333333333336</v>
      </c>
      <c r="H29" s="13">
        <v>80.347658571428539</v>
      </c>
      <c r="I29" s="17">
        <v>3689.521265833333</v>
      </c>
      <c r="J29"/>
      <c r="K29"/>
    </row>
    <row r="30" spans="2:20" x14ac:dyDescent="0.25">
      <c r="B30" s="7" t="s">
        <v>1419</v>
      </c>
      <c r="C30" s="7"/>
      <c r="D30" s="7"/>
      <c r="E30" s="7"/>
      <c r="G30" s="13">
        <v>46.083333333333336</v>
      </c>
      <c r="H30" s="13">
        <v>80.347658571428539</v>
      </c>
      <c r="I30" s="17">
        <v>3689.521265833333</v>
      </c>
      <c r="J30"/>
      <c r="K30"/>
    </row>
    <row r="31" spans="2:20" ht="26.25" x14ac:dyDescent="0.25">
      <c r="B31" s="7" t="s">
        <v>1267</v>
      </c>
      <c r="C31" s="6" t="s">
        <v>59</v>
      </c>
      <c r="D31" s="7" t="s">
        <v>51</v>
      </c>
      <c r="E31" s="11" t="s">
        <v>1269</v>
      </c>
      <c r="F31" s="16" t="s">
        <v>1268</v>
      </c>
      <c r="G31" s="13">
        <v>11</v>
      </c>
      <c r="H31" s="13">
        <v>69.326229999999995</v>
      </c>
      <c r="I31" s="17">
        <v>762.58852999999999</v>
      </c>
      <c r="J31"/>
      <c r="K31"/>
    </row>
    <row r="32" spans="2:20" ht="26.25" x14ac:dyDescent="0.25">
      <c r="B32" s="7"/>
      <c r="D32" s="7"/>
      <c r="E32" s="11" t="s">
        <v>1271</v>
      </c>
      <c r="F32" s="16" t="s">
        <v>1270</v>
      </c>
      <c r="G32" s="13">
        <v>4.5</v>
      </c>
      <c r="H32" s="13">
        <v>69.326229999999995</v>
      </c>
      <c r="I32" s="17">
        <v>311.96803499999999</v>
      </c>
      <c r="J32"/>
      <c r="K32"/>
    </row>
    <row r="33" spans="2:11" ht="26.25" x14ac:dyDescent="0.25">
      <c r="B33" s="7"/>
      <c r="D33" s="7"/>
      <c r="E33" s="11" t="s">
        <v>1286</v>
      </c>
      <c r="F33" s="16" t="s">
        <v>1285</v>
      </c>
      <c r="G33" s="13">
        <v>4.5</v>
      </c>
      <c r="H33" s="13">
        <v>70.326229999999995</v>
      </c>
      <c r="I33" s="17">
        <v>316.46803499999999</v>
      </c>
      <c r="J33"/>
      <c r="K33"/>
    </row>
    <row r="34" spans="2:11" ht="26.25" x14ac:dyDescent="0.25">
      <c r="B34" s="7"/>
      <c r="D34" s="7"/>
      <c r="E34" s="11" t="s">
        <v>1319</v>
      </c>
      <c r="F34" s="16" t="s">
        <v>1318</v>
      </c>
      <c r="G34" s="13">
        <v>9</v>
      </c>
      <c r="H34" s="13">
        <v>72.326229999999995</v>
      </c>
      <c r="I34" s="17">
        <v>650.93606999999997</v>
      </c>
      <c r="J34"/>
      <c r="K34"/>
    </row>
    <row r="35" spans="2:11" ht="26.25" x14ac:dyDescent="0.25">
      <c r="B35" s="7"/>
      <c r="D35" s="7"/>
      <c r="E35" s="11" t="s">
        <v>1317</v>
      </c>
      <c r="F35" s="16" t="s">
        <v>1316</v>
      </c>
      <c r="G35" s="13">
        <v>5.5</v>
      </c>
      <c r="H35" s="13">
        <v>72.326229999999995</v>
      </c>
      <c r="I35" s="17">
        <v>397.794265</v>
      </c>
      <c r="J35"/>
      <c r="K35"/>
    </row>
    <row r="36" spans="2:11" ht="26.25" x14ac:dyDescent="0.25">
      <c r="B36" s="7"/>
      <c r="D36" s="7" t="s">
        <v>87</v>
      </c>
      <c r="E36" s="11" t="s">
        <v>1376</v>
      </c>
      <c r="F36" s="16" t="s">
        <v>1375</v>
      </c>
      <c r="G36" s="13">
        <v>5.5</v>
      </c>
      <c r="H36" s="13">
        <v>80.776229999999998</v>
      </c>
      <c r="I36" s="17">
        <v>444.26926500000002</v>
      </c>
      <c r="J36"/>
      <c r="K36"/>
    </row>
    <row r="37" spans="2:11" x14ac:dyDescent="0.25">
      <c r="B37" s="7"/>
      <c r="C37" s="7" t="s">
        <v>224</v>
      </c>
      <c r="D37" s="7"/>
      <c r="E37" s="7"/>
      <c r="G37" s="13">
        <v>40</v>
      </c>
      <c r="H37" s="13">
        <v>72.401229999999998</v>
      </c>
      <c r="I37" s="17">
        <v>2884.0241999999998</v>
      </c>
      <c r="J37"/>
      <c r="K37"/>
    </row>
    <row r="38" spans="2:11" x14ac:dyDescent="0.25">
      <c r="B38" s="7" t="s">
        <v>1420</v>
      </c>
      <c r="C38" s="7"/>
      <c r="D38" s="7"/>
      <c r="E38" s="7"/>
      <c r="G38" s="13">
        <v>40</v>
      </c>
      <c r="H38" s="13">
        <v>72.401229999999998</v>
      </c>
      <c r="I38" s="17">
        <v>2884.0241999999998</v>
      </c>
      <c r="J38"/>
      <c r="K38"/>
    </row>
    <row r="39" spans="2:11" ht="26.25" x14ac:dyDescent="0.25">
      <c r="B39" s="7" t="s">
        <v>1260</v>
      </c>
      <c r="C39" s="6" t="s">
        <v>59</v>
      </c>
      <c r="D39" s="7" t="s">
        <v>51</v>
      </c>
      <c r="E39" s="11" t="s">
        <v>40</v>
      </c>
      <c r="F39" s="16" t="s">
        <v>1102</v>
      </c>
      <c r="G39" s="13">
        <v>4.5</v>
      </c>
      <c r="H39" s="13">
        <v>64.326229999999995</v>
      </c>
      <c r="I39" s="17">
        <v>289.46803499999999</v>
      </c>
      <c r="J39"/>
      <c r="K39"/>
    </row>
    <row r="40" spans="2:11" ht="26.25" x14ac:dyDescent="0.25">
      <c r="B40" s="7"/>
      <c r="D40" s="7"/>
      <c r="E40" s="11" t="s">
        <v>1321</v>
      </c>
      <c r="F40" s="16" t="s">
        <v>1320</v>
      </c>
      <c r="G40" s="13">
        <v>12.25</v>
      </c>
      <c r="H40" s="13">
        <v>72.326229999999995</v>
      </c>
      <c r="I40" s="17">
        <v>885.99631750000003</v>
      </c>
      <c r="J40"/>
      <c r="K40"/>
    </row>
    <row r="41" spans="2:11" ht="26.25" x14ac:dyDescent="0.25">
      <c r="B41" s="7"/>
      <c r="D41" s="7"/>
      <c r="E41" s="11" t="s">
        <v>1323</v>
      </c>
      <c r="F41" s="16" t="s">
        <v>1322</v>
      </c>
      <c r="G41" s="13">
        <v>13.75</v>
      </c>
      <c r="H41" s="13">
        <v>72.326229999999995</v>
      </c>
      <c r="I41" s="17">
        <v>994.48566249999999</v>
      </c>
      <c r="J41"/>
      <c r="K41"/>
    </row>
    <row r="42" spans="2:11" ht="26.25" x14ac:dyDescent="0.25">
      <c r="B42" s="7"/>
      <c r="D42" s="7"/>
      <c r="E42" s="11" t="s">
        <v>1325</v>
      </c>
      <c r="F42" s="16" t="s">
        <v>1324</v>
      </c>
      <c r="G42" s="13">
        <v>13.75</v>
      </c>
      <c r="H42" s="13">
        <v>72.326229999999995</v>
      </c>
      <c r="I42" s="17">
        <v>994.48566249999999</v>
      </c>
      <c r="J42"/>
      <c r="K42"/>
    </row>
    <row r="43" spans="2:11" ht="39" x14ac:dyDescent="0.25">
      <c r="B43" s="7"/>
      <c r="D43" s="7"/>
      <c r="E43" s="11" t="s">
        <v>1327</v>
      </c>
      <c r="F43" s="16" t="s">
        <v>1326</v>
      </c>
      <c r="G43" s="13">
        <v>1.4850000000000001</v>
      </c>
      <c r="H43" s="13">
        <v>72.326229999999995</v>
      </c>
      <c r="I43" s="17">
        <v>107.40445155</v>
      </c>
      <c r="J43"/>
      <c r="K43"/>
    </row>
    <row r="44" spans="2:11" ht="26.25" x14ac:dyDescent="0.25">
      <c r="B44" s="7"/>
      <c r="D44" s="7"/>
      <c r="E44" s="11" t="s">
        <v>1317</v>
      </c>
      <c r="F44" s="16" t="s">
        <v>1316</v>
      </c>
      <c r="G44" s="13">
        <v>12.466666666666667</v>
      </c>
      <c r="H44" s="13">
        <v>72.326229999999995</v>
      </c>
      <c r="I44" s="17">
        <v>901.66700066666658</v>
      </c>
      <c r="J44"/>
      <c r="K44"/>
    </row>
    <row r="45" spans="2:11" ht="26.25" x14ac:dyDescent="0.25">
      <c r="B45" s="7"/>
      <c r="D45" s="7" t="s">
        <v>52</v>
      </c>
      <c r="E45" s="11" t="s">
        <v>1395</v>
      </c>
      <c r="F45" s="16" t="s">
        <v>1320</v>
      </c>
      <c r="G45" s="13">
        <v>12.25</v>
      </c>
      <c r="H45" s="13">
        <v>81.776229999999998</v>
      </c>
      <c r="I45" s="17">
        <v>1001.7588174999999</v>
      </c>
      <c r="J45"/>
      <c r="K45"/>
    </row>
    <row r="46" spans="2:11" x14ac:dyDescent="0.25">
      <c r="B46" s="7"/>
      <c r="D46" s="7"/>
      <c r="E46" s="11" t="s">
        <v>1397</v>
      </c>
      <c r="F46" s="16" t="s">
        <v>1396</v>
      </c>
      <c r="G46" s="13">
        <v>11</v>
      </c>
      <c r="H46" s="13">
        <v>81.776229999999998</v>
      </c>
      <c r="I46" s="17">
        <v>899.53853000000004</v>
      </c>
      <c r="J46"/>
      <c r="K46"/>
    </row>
    <row r="47" spans="2:11" ht="26.25" x14ac:dyDescent="0.25">
      <c r="B47" s="7"/>
      <c r="D47" s="7"/>
      <c r="E47" s="11" t="s">
        <v>1379</v>
      </c>
      <c r="F47" s="16" t="s">
        <v>1378</v>
      </c>
      <c r="G47" s="13">
        <v>11</v>
      </c>
      <c r="H47" s="13">
        <v>80.776229999999998</v>
      </c>
      <c r="I47" s="17">
        <v>888.53853000000004</v>
      </c>
      <c r="J47"/>
      <c r="K47"/>
    </row>
    <row r="48" spans="2:11" ht="26.25" x14ac:dyDescent="0.25">
      <c r="B48" s="7"/>
      <c r="D48" s="7"/>
      <c r="E48" s="11" t="s">
        <v>1382</v>
      </c>
      <c r="F48" s="16" t="s">
        <v>1381</v>
      </c>
      <c r="G48" s="13">
        <v>1.4850000000000001</v>
      </c>
      <c r="H48" s="13">
        <v>80.776229999999998</v>
      </c>
      <c r="I48" s="17">
        <v>119.95270155</v>
      </c>
      <c r="J48"/>
      <c r="K48"/>
    </row>
    <row r="49" spans="2:11" ht="39" x14ac:dyDescent="0.25">
      <c r="B49" s="7"/>
      <c r="D49" s="7"/>
      <c r="E49" s="11" t="s">
        <v>1384</v>
      </c>
      <c r="F49" s="16" t="s">
        <v>1383</v>
      </c>
      <c r="G49" s="13">
        <v>1.4850000000000001</v>
      </c>
      <c r="H49" s="13">
        <v>80.776229999999998</v>
      </c>
      <c r="I49" s="17">
        <v>119.95270155</v>
      </c>
      <c r="J49"/>
      <c r="K49"/>
    </row>
    <row r="50" spans="2:11" x14ac:dyDescent="0.25">
      <c r="B50" s="7"/>
      <c r="C50" s="7" t="s">
        <v>224</v>
      </c>
      <c r="D50" s="7"/>
      <c r="E50" s="7"/>
      <c r="G50" s="13">
        <v>95.421666666666667</v>
      </c>
      <c r="H50" s="13">
        <v>75.646684545454519</v>
      </c>
      <c r="I50" s="17">
        <v>7203.2484103166662</v>
      </c>
      <c r="J50"/>
      <c r="K50"/>
    </row>
    <row r="51" spans="2:11" x14ac:dyDescent="0.25">
      <c r="B51" s="7" t="s">
        <v>1421</v>
      </c>
      <c r="C51" s="7"/>
      <c r="D51" s="7"/>
      <c r="E51" s="7"/>
      <c r="G51" s="13">
        <v>95.421666666666667</v>
      </c>
      <c r="H51" s="13">
        <v>75.646684545454519</v>
      </c>
      <c r="I51" s="17">
        <v>7203.2484103166662</v>
      </c>
      <c r="J51"/>
      <c r="K51"/>
    </row>
    <row r="52" spans="2:11" ht="26.25" x14ac:dyDescent="0.25">
      <c r="B52" s="7" t="s">
        <v>1261</v>
      </c>
      <c r="C52" s="6" t="s">
        <v>59</v>
      </c>
      <c r="D52" s="7" t="s">
        <v>51</v>
      </c>
      <c r="E52" s="11" t="s">
        <v>40</v>
      </c>
      <c r="F52" s="16" t="s">
        <v>1102</v>
      </c>
      <c r="G52" s="13">
        <v>7.5</v>
      </c>
      <c r="H52" s="13">
        <v>64.326229999999995</v>
      </c>
      <c r="I52" s="17">
        <v>482.44672499999996</v>
      </c>
      <c r="J52"/>
      <c r="K52"/>
    </row>
    <row r="53" spans="2:11" x14ac:dyDescent="0.25">
      <c r="B53" s="7"/>
      <c r="D53" s="7"/>
      <c r="E53" s="11" t="s">
        <v>1329</v>
      </c>
      <c r="F53" s="16" t="s">
        <v>1328</v>
      </c>
      <c r="G53" s="13">
        <v>17</v>
      </c>
      <c r="H53" s="13">
        <v>72.326229999999995</v>
      </c>
      <c r="I53" s="17">
        <v>1229.54591</v>
      </c>
      <c r="J53"/>
      <c r="K53"/>
    </row>
    <row r="54" spans="2:11" ht="26.25" x14ac:dyDescent="0.25">
      <c r="B54" s="7"/>
      <c r="D54" s="7"/>
      <c r="E54" s="11" t="s">
        <v>1334</v>
      </c>
      <c r="F54" s="16" t="s">
        <v>1333</v>
      </c>
      <c r="G54" s="13">
        <v>31.75</v>
      </c>
      <c r="H54" s="13">
        <v>72.326229999999995</v>
      </c>
      <c r="I54" s="17">
        <v>2296.3578024999997</v>
      </c>
      <c r="J54"/>
      <c r="K54"/>
    </row>
    <row r="55" spans="2:11" ht="26.25" x14ac:dyDescent="0.25">
      <c r="B55" s="7"/>
      <c r="D55" s="7"/>
      <c r="E55" s="11" t="s">
        <v>1332</v>
      </c>
      <c r="F55" s="16" t="s">
        <v>1335</v>
      </c>
      <c r="G55" s="13">
        <v>9</v>
      </c>
      <c r="H55" s="13">
        <v>72.326229999999995</v>
      </c>
      <c r="I55" s="17">
        <v>650.93606999999997</v>
      </c>
      <c r="J55"/>
      <c r="K55"/>
    </row>
    <row r="56" spans="2:11" ht="26.25" x14ac:dyDescent="0.25">
      <c r="B56" s="7"/>
      <c r="D56" s="7"/>
      <c r="E56" s="11"/>
      <c r="F56" s="16" t="s">
        <v>1331</v>
      </c>
      <c r="G56" s="13">
        <v>8</v>
      </c>
      <c r="H56" s="13">
        <v>72.326229999999995</v>
      </c>
      <c r="I56" s="17">
        <v>578.60983999999996</v>
      </c>
      <c r="J56"/>
      <c r="K56"/>
    </row>
    <row r="57" spans="2:11" ht="39" x14ac:dyDescent="0.25">
      <c r="B57" s="7"/>
      <c r="D57" s="7"/>
      <c r="E57" s="11" t="s">
        <v>1288</v>
      </c>
      <c r="F57" s="16" t="s">
        <v>1287</v>
      </c>
      <c r="G57" s="13">
        <v>15.5</v>
      </c>
      <c r="H57" s="13">
        <v>70.326229999999995</v>
      </c>
      <c r="I57" s="17">
        <v>1090.0565649999999</v>
      </c>
      <c r="J57"/>
      <c r="K57"/>
    </row>
    <row r="58" spans="2:11" ht="51.75" x14ac:dyDescent="0.25">
      <c r="B58" s="7"/>
      <c r="D58" s="7"/>
      <c r="E58" s="11" t="s">
        <v>1290</v>
      </c>
      <c r="F58" s="16" t="s">
        <v>1289</v>
      </c>
      <c r="G58" s="13">
        <v>7</v>
      </c>
      <c r="H58" s="13">
        <v>70.326229999999995</v>
      </c>
      <c r="I58" s="17">
        <v>492.28360999999995</v>
      </c>
      <c r="J58"/>
      <c r="K58"/>
    </row>
    <row r="59" spans="2:11" ht="51.75" x14ac:dyDescent="0.25">
      <c r="B59" s="7"/>
      <c r="D59" s="7"/>
      <c r="E59" s="11"/>
      <c r="F59" s="16" t="s">
        <v>1291</v>
      </c>
      <c r="G59" s="13">
        <v>8.5</v>
      </c>
      <c r="H59" s="13">
        <v>70.326229999999995</v>
      </c>
      <c r="I59" s="17">
        <v>597.77295499999991</v>
      </c>
      <c r="J59"/>
      <c r="K59"/>
    </row>
    <row r="60" spans="2:11" ht="26.25" x14ac:dyDescent="0.25">
      <c r="B60" s="7"/>
      <c r="D60" s="7"/>
      <c r="E60" s="11" t="s">
        <v>1337</v>
      </c>
      <c r="F60" s="16" t="s">
        <v>1336</v>
      </c>
      <c r="G60" s="13">
        <v>5.3249999999999993</v>
      </c>
      <c r="H60" s="13">
        <v>72.326229999999995</v>
      </c>
      <c r="I60" s="17">
        <v>385.13717474999999</v>
      </c>
      <c r="J60"/>
      <c r="K60"/>
    </row>
    <row r="61" spans="2:11" ht="26.25" x14ac:dyDescent="0.25">
      <c r="B61" s="7"/>
      <c r="D61" s="7"/>
      <c r="E61" s="11" t="s">
        <v>1317</v>
      </c>
      <c r="F61" s="16" t="s">
        <v>1316</v>
      </c>
      <c r="G61" s="13">
        <v>18.25</v>
      </c>
      <c r="H61" s="13">
        <v>72.326229999999995</v>
      </c>
      <c r="I61" s="17">
        <v>1319.9536974999999</v>
      </c>
      <c r="J61"/>
      <c r="K61"/>
    </row>
    <row r="62" spans="2:11" ht="26.25" x14ac:dyDescent="0.25">
      <c r="B62" s="7"/>
      <c r="D62" s="7"/>
      <c r="E62" s="11" t="s">
        <v>1339</v>
      </c>
      <c r="F62" s="16" t="s">
        <v>1338</v>
      </c>
      <c r="G62" s="13">
        <v>3.55</v>
      </c>
      <c r="H62" s="13">
        <v>72.326229999999995</v>
      </c>
      <c r="I62" s="17">
        <v>256.75811650000003</v>
      </c>
      <c r="J62"/>
      <c r="K62"/>
    </row>
    <row r="63" spans="2:11" ht="26.25" x14ac:dyDescent="0.25">
      <c r="B63" s="7"/>
      <c r="D63" s="7" t="s">
        <v>87</v>
      </c>
      <c r="E63" s="11" t="s">
        <v>1399</v>
      </c>
      <c r="F63" s="16" t="s">
        <v>1398</v>
      </c>
      <c r="G63" s="13">
        <v>18.25</v>
      </c>
      <c r="H63" s="13">
        <v>81.776229999999998</v>
      </c>
      <c r="I63" s="17">
        <v>1492.4161974999997</v>
      </c>
      <c r="J63"/>
      <c r="K63"/>
    </row>
    <row r="64" spans="2:11" ht="26.25" x14ac:dyDescent="0.25">
      <c r="B64" s="7"/>
      <c r="D64" s="7"/>
      <c r="E64" s="11" t="s">
        <v>1401</v>
      </c>
      <c r="F64" s="16" t="s">
        <v>1400</v>
      </c>
      <c r="G64" s="13">
        <v>16.375</v>
      </c>
      <c r="H64" s="13">
        <v>81.776229999999998</v>
      </c>
      <c r="I64" s="17">
        <v>1339.08576625</v>
      </c>
      <c r="J64"/>
      <c r="K64"/>
    </row>
    <row r="65" spans="2:11" x14ac:dyDescent="0.25">
      <c r="B65" s="7"/>
      <c r="C65" s="7" t="s">
        <v>224</v>
      </c>
      <c r="D65" s="7"/>
      <c r="E65" s="7"/>
      <c r="G65" s="13">
        <v>166</v>
      </c>
      <c r="H65" s="13">
        <v>73.473598421052586</v>
      </c>
      <c r="I65" s="17">
        <v>12211.360429999999</v>
      </c>
      <c r="J65"/>
      <c r="K65"/>
    </row>
    <row r="66" spans="2:11" x14ac:dyDescent="0.25">
      <c r="B66" s="7" t="s">
        <v>1422</v>
      </c>
      <c r="C66" s="7"/>
      <c r="D66" s="7"/>
      <c r="E66" s="7"/>
      <c r="G66" s="13">
        <v>166</v>
      </c>
      <c r="H66" s="13">
        <v>73.473598421052586</v>
      </c>
      <c r="I66" s="17">
        <v>12211.360429999999</v>
      </c>
      <c r="J66"/>
      <c r="K66"/>
    </row>
    <row r="67" spans="2:11" ht="26.25" x14ac:dyDescent="0.25">
      <c r="B67" s="7" t="s">
        <v>1292</v>
      </c>
      <c r="C67" s="6" t="s">
        <v>59</v>
      </c>
      <c r="D67" s="7" t="s">
        <v>51</v>
      </c>
      <c r="E67" s="11" t="s">
        <v>1294</v>
      </c>
      <c r="F67" s="16" t="s">
        <v>1293</v>
      </c>
      <c r="G67" s="13">
        <v>12</v>
      </c>
      <c r="H67" s="13">
        <v>70.326229999999995</v>
      </c>
      <c r="I67" s="17">
        <v>843.91475999999989</v>
      </c>
      <c r="J67"/>
      <c r="K67"/>
    </row>
    <row r="68" spans="2:11" x14ac:dyDescent="0.25">
      <c r="B68" s="7"/>
      <c r="D68" s="7"/>
      <c r="E68" s="11" t="s">
        <v>1296</v>
      </c>
      <c r="F68" s="16" t="s">
        <v>1295</v>
      </c>
      <c r="G68" s="13">
        <v>5.5</v>
      </c>
      <c r="H68" s="13">
        <v>70.326229999999995</v>
      </c>
      <c r="I68" s="17">
        <v>386.794265</v>
      </c>
      <c r="J68"/>
      <c r="K68"/>
    </row>
    <row r="69" spans="2:11" x14ac:dyDescent="0.25">
      <c r="B69" s="7"/>
      <c r="D69" s="7"/>
      <c r="E69" s="11" t="s">
        <v>1298</v>
      </c>
      <c r="F69" s="16" t="s">
        <v>1297</v>
      </c>
      <c r="G69" s="13">
        <v>5.5</v>
      </c>
      <c r="H69" s="13">
        <v>70.326229999999995</v>
      </c>
      <c r="I69" s="17">
        <v>386.794265</v>
      </c>
      <c r="J69"/>
      <c r="K69"/>
    </row>
    <row r="70" spans="2:11" ht="26.25" x14ac:dyDescent="0.25">
      <c r="B70" s="7"/>
      <c r="D70" s="7"/>
      <c r="E70" s="11" t="s">
        <v>1341</v>
      </c>
      <c r="F70" s="16" t="s">
        <v>1340</v>
      </c>
      <c r="G70" s="13">
        <v>11</v>
      </c>
      <c r="H70" s="13">
        <v>72.326229999999995</v>
      </c>
      <c r="I70" s="17">
        <v>795.58852999999999</v>
      </c>
      <c r="J70"/>
      <c r="K70"/>
    </row>
    <row r="71" spans="2:11" ht="26.25" x14ac:dyDescent="0.25">
      <c r="B71" s="7"/>
      <c r="D71" s="7"/>
      <c r="E71" s="11" t="s">
        <v>1317</v>
      </c>
      <c r="F71" s="16" t="s">
        <v>1316</v>
      </c>
      <c r="G71" s="13">
        <v>6</v>
      </c>
      <c r="H71" s="13">
        <v>72.326229999999995</v>
      </c>
      <c r="I71" s="17">
        <v>433.95737999999994</v>
      </c>
      <c r="J71"/>
      <c r="K71"/>
    </row>
    <row r="72" spans="2:11" ht="26.25" x14ac:dyDescent="0.25">
      <c r="B72" s="7"/>
      <c r="D72" s="7" t="s">
        <v>87</v>
      </c>
      <c r="E72" s="11" t="s">
        <v>1376</v>
      </c>
      <c r="F72" s="16" t="s">
        <v>1375</v>
      </c>
      <c r="G72" s="13">
        <v>6</v>
      </c>
      <c r="H72" s="13">
        <v>80.776229999999998</v>
      </c>
      <c r="I72" s="17">
        <v>484.65737999999999</v>
      </c>
      <c r="J72"/>
      <c r="K72"/>
    </row>
    <row r="73" spans="2:11" x14ac:dyDescent="0.25">
      <c r="B73" s="7"/>
      <c r="C73" s="7" t="s">
        <v>224</v>
      </c>
      <c r="D73" s="7"/>
      <c r="E73" s="7"/>
      <c r="G73" s="13">
        <v>46</v>
      </c>
      <c r="H73" s="13">
        <v>72.734563333333327</v>
      </c>
      <c r="I73" s="17">
        <v>3331.7065799999991</v>
      </c>
      <c r="J73"/>
      <c r="K73"/>
    </row>
    <row r="74" spans="2:11" x14ac:dyDescent="0.25">
      <c r="B74" s="7" t="s">
        <v>1423</v>
      </c>
      <c r="C74" s="7"/>
      <c r="D74" s="7"/>
      <c r="E74" s="7"/>
      <c r="G74" s="13">
        <v>46</v>
      </c>
      <c r="H74" s="13">
        <v>72.734563333333327</v>
      </c>
      <c r="I74" s="17">
        <v>3331.7065799999991</v>
      </c>
      <c r="J74"/>
      <c r="K74"/>
    </row>
    <row r="75" spans="2:11" ht="26.25" x14ac:dyDescent="0.25">
      <c r="B75" s="7" t="s">
        <v>1262</v>
      </c>
      <c r="C75" s="6" t="s">
        <v>59</v>
      </c>
      <c r="D75" s="7" t="s">
        <v>51</v>
      </c>
      <c r="E75" s="11" t="s">
        <v>40</v>
      </c>
      <c r="F75" s="16" t="s">
        <v>1102</v>
      </c>
      <c r="G75" s="13">
        <v>1.75</v>
      </c>
      <c r="H75" s="13">
        <v>64.326229999999995</v>
      </c>
      <c r="I75" s="17">
        <v>112.57090249999999</v>
      </c>
      <c r="J75"/>
      <c r="K75"/>
    </row>
    <row r="76" spans="2:11" ht="26.25" x14ac:dyDescent="0.25">
      <c r="B76" s="7"/>
      <c r="D76" s="7"/>
      <c r="E76" s="11" t="s">
        <v>1343</v>
      </c>
      <c r="F76" s="16" t="s">
        <v>1342</v>
      </c>
      <c r="G76" s="13">
        <v>1.75</v>
      </c>
      <c r="H76" s="13">
        <v>72.326229999999995</v>
      </c>
      <c r="I76" s="17">
        <v>126.57090249999999</v>
      </c>
      <c r="J76"/>
      <c r="K76"/>
    </row>
    <row r="77" spans="2:11" ht="39" x14ac:dyDescent="0.25">
      <c r="B77" s="7"/>
      <c r="D77" s="7"/>
      <c r="E77" s="11" t="s">
        <v>1345</v>
      </c>
      <c r="F77" s="16" t="s">
        <v>1344</v>
      </c>
      <c r="G77" s="13">
        <v>1.875</v>
      </c>
      <c r="H77" s="13">
        <v>72.326229999999995</v>
      </c>
      <c r="I77" s="17">
        <v>135.61168125</v>
      </c>
      <c r="J77"/>
      <c r="K77"/>
    </row>
    <row r="78" spans="2:11" x14ac:dyDescent="0.25">
      <c r="B78" s="7"/>
      <c r="D78" s="7"/>
      <c r="E78" s="11" t="s">
        <v>1300</v>
      </c>
      <c r="F78" s="16" t="s">
        <v>1299</v>
      </c>
      <c r="G78" s="13">
        <v>1.875</v>
      </c>
      <c r="H78" s="13">
        <v>70.326229999999995</v>
      </c>
      <c r="I78" s="17">
        <v>131.86168125</v>
      </c>
      <c r="J78"/>
      <c r="K78"/>
    </row>
    <row r="79" spans="2:11" ht="39" x14ac:dyDescent="0.25">
      <c r="B79" s="7"/>
      <c r="D79" s="7"/>
      <c r="E79" s="11" t="s">
        <v>1305</v>
      </c>
      <c r="F79" s="16" t="s">
        <v>1304</v>
      </c>
      <c r="G79" s="13">
        <v>2.5</v>
      </c>
      <c r="H79" s="13">
        <v>71.326229999999995</v>
      </c>
      <c r="I79" s="17">
        <v>178.315575</v>
      </c>
      <c r="J79"/>
      <c r="K79"/>
    </row>
    <row r="80" spans="2:11" ht="26.25" x14ac:dyDescent="0.25">
      <c r="B80" s="7"/>
      <c r="D80" s="7"/>
      <c r="E80" s="11" t="s">
        <v>1317</v>
      </c>
      <c r="F80" s="16" t="s">
        <v>1316</v>
      </c>
      <c r="G80" s="13">
        <v>2.5</v>
      </c>
      <c r="H80" s="13">
        <v>72.326229999999995</v>
      </c>
      <c r="I80" s="17">
        <v>180.815575</v>
      </c>
      <c r="J80"/>
      <c r="K80"/>
    </row>
    <row r="81" spans="2:11" ht="39" x14ac:dyDescent="0.25">
      <c r="B81" s="7"/>
      <c r="D81" s="7" t="s">
        <v>98</v>
      </c>
      <c r="E81" s="11" t="s">
        <v>1374</v>
      </c>
      <c r="F81" s="16" t="s">
        <v>1373</v>
      </c>
      <c r="G81" s="13">
        <v>3.75</v>
      </c>
      <c r="H81" s="13">
        <v>79.776229999999998</v>
      </c>
      <c r="I81" s="17">
        <v>299.16086250000001</v>
      </c>
      <c r="J81"/>
      <c r="K81"/>
    </row>
    <row r="82" spans="2:11" x14ac:dyDescent="0.25">
      <c r="B82" s="7"/>
      <c r="C82" s="7" t="s">
        <v>224</v>
      </c>
      <c r="D82" s="7"/>
      <c r="E82" s="7"/>
      <c r="G82" s="13">
        <v>16</v>
      </c>
      <c r="H82" s="13">
        <v>71.819087142857143</v>
      </c>
      <c r="I82" s="17">
        <v>1164.9071799999999</v>
      </c>
      <c r="J82"/>
      <c r="K82"/>
    </row>
    <row r="83" spans="2:11" x14ac:dyDescent="0.25">
      <c r="B83" s="7" t="s">
        <v>1424</v>
      </c>
      <c r="C83" s="7"/>
      <c r="D83" s="7"/>
      <c r="E83" s="7"/>
      <c r="G83" s="13">
        <v>16</v>
      </c>
      <c r="H83" s="13">
        <v>71.819087142857143</v>
      </c>
      <c r="I83" s="17">
        <v>1164.9071799999999</v>
      </c>
      <c r="J83"/>
      <c r="K83"/>
    </row>
    <row r="84" spans="2:11" ht="26.25" x14ac:dyDescent="0.25">
      <c r="B84" s="7" t="s">
        <v>1263</v>
      </c>
      <c r="C84" s="6" t="s">
        <v>59</v>
      </c>
      <c r="D84" s="7" t="s">
        <v>51</v>
      </c>
      <c r="E84" s="11" t="s">
        <v>40</v>
      </c>
      <c r="F84" s="16" t="s">
        <v>1102</v>
      </c>
      <c r="G84" s="13">
        <v>1.5</v>
      </c>
      <c r="H84" s="13">
        <v>64.326229999999995</v>
      </c>
      <c r="I84" s="17">
        <v>96.489344999999986</v>
      </c>
      <c r="J84"/>
      <c r="K84"/>
    </row>
    <row r="85" spans="2:11" ht="26.25" x14ac:dyDescent="0.25">
      <c r="B85" s="7"/>
      <c r="D85" s="7"/>
      <c r="E85" s="11" t="s">
        <v>1347</v>
      </c>
      <c r="F85" s="16" t="s">
        <v>1346</v>
      </c>
      <c r="G85" s="13">
        <v>3</v>
      </c>
      <c r="H85" s="13">
        <v>72.326229999999995</v>
      </c>
      <c r="I85" s="17">
        <v>216.97868999999997</v>
      </c>
      <c r="J85"/>
      <c r="K85"/>
    </row>
    <row r="86" spans="2:11" ht="26.25" x14ac:dyDescent="0.25">
      <c r="B86" s="7"/>
      <c r="D86" s="7"/>
      <c r="E86" s="11" t="s">
        <v>1273</v>
      </c>
      <c r="F86" s="16" t="s">
        <v>1272</v>
      </c>
      <c r="G86" s="13">
        <v>1.5</v>
      </c>
      <c r="H86" s="13">
        <v>69.326229999999995</v>
      </c>
      <c r="I86" s="17">
        <v>103.98934499999999</v>
      </c>
      <c r="J86"/>
      <c r="K86"/>
    </row>
    <row r="87" spans="2:11" ht="39" x14ac:dyDescent="0.25">
      <c r="B87" s="7"/>
      <c r="D87" s="7"/>
      <c r="E87" s="11" t="s">
        <v>1305</v>
      </c>
      <c r="F87" s="16" t="s">
        <v>1304</v>
      </c>
      <c r="G87" s="13">
        <v>2.5</v>
      </c>
      <c r="H87" s="13">
        <v>71.326229999999995</v>
      </c>
      <c r="I87" s="17">
        <v>178.315575</v>
      </c>
      <c r="J87"/>
      <c r="K87"/>
    </row>
    <row r="88" spans="2:11" ht="26.25" x14ac:dyDescent="0.25">
      <c r="B88" s="7"/>
      <c r="D88" s="7"/>
      <c r="E88" s="11" t="s">
        <v>1317</v>
      </c>
      <c r="F88" s="16" t="s">
        <v>1316</v>
      </c>
      <c r="G88" s="13">
        <v>2.5</v>
      </c>
      <c r="H88" s="13">
        <v>72.326229999999995</v>
      </c>
      <c r="I88" s="17">
        <v>180.815575</v>
      </c>
      <c r="J88"/>
      <c r="K88"/>
    </row>
    <row r="89" spans="2:11" ht="39" x14ac:dyDescent="0.25">
      <c r="B89" s="7"/>
      <c r="D89" s="7" t="s">
        <v>98</v>
      </c>
      <c r="E89" s="11" t="s">
        <v>1372</v>
      </c>
      <c r="F89" s="16" t="s">
        <v>1371</v>
      </c>
      <c r="G89" s="13">
        <v>4</v>
      </c>
      <c r="H89" s="13">
        <v>78.776229999999998</v>
      </c>
      <c r="I89" s="17">
        <v>315.10491999999999</v>
      </c>
      <c r="J89"/>
      <c r="K89"/>
    </row>
    <row r="90" spans="2:11" x14ac:dyDescent="0.25">
      <c r="B90" s="7"/>
      <c r="C90" s="7" t="s">
        <v>224</v>
      </c>
      <c r="D90" s="7"/>
      <c r="E90" s="7"/>
      <c r="G90" s="13">
        <v>15</v>
      </c>
      <c r="H90" s="13">
        <v>71.533372857142851</v>
      </c>
      <c r="I90" s="17">
        <v>1091.6934499999998</v>
      </c>
      <c r="J90"/>
      <c r="K90"/>
    </row>
    <row r="91" spans="2:11" x14ac:dyDescent="0.25">
      <c r="B91" s="7" t="s">
        <v>1425</v>
      </c>
      <c r="C91" s="7"/>
      <c r="D91" s="7"/>
      <c r="E91" s="7"/>
      <c r="G91" s="13">
        <v>15</v>
      </c>
      <c r="H91" s="13">
        <v>71.533372857142851</v>
      </c>
      <c r="I91" s="17">
        <v>1091.6934499999998</v>
      </c>
      <c r="J91"/>
      <c r="K91"/>
    </row>
    <row r="92" spans="2:11" ht="26.25" x14ac:dyDescent="0.25">
      <c r="B92" s="7" t="s">
        <v>1264</v>
      </c>
      <c r="C92" s="6" t="s">
        <v>59</v>
      </c>
      <c r="D92" s="7" t="s">
        <v>51</v>
      </c>
      <c r="E92" s="11" t="s">
        <v>40</v>
      </c>
      <c r="F92" s="16" t="s">
        <v>1265</v>
      </c>
      <c r="G92" s="13">
        <v>2.5</v>
      </c>
      <c r="H92" s="13">
        <v>64.326229999999995</v>
      </c>
      <c r="I92" s="17">
        <v>160.815575</v>
      </c>
      <c r="J92"/>
      <c r="K92"/>
    </row>
    <row r="93" spans="2:11" ht="26.25" x14ac:dyDescent="0.25">
      <c r="B93" s="7"/>
      <c r="D93" s="7"/>
      <c r="E93" s="11" t="s">
        <v>1311</v>
      </c>
      <c r="F93" s="16" t="s">
        <v>1310</v>
      </c>
      <c r="G93" s="13">
        <v>2.5</v>
      </c>
      <c r="H93" s="13">
        <v>71.326229999999995</v>
      </c>
      <c r="I93" s="17">
        <v>178.315575</v>
      </c>
      <c r="J93"/>
      <c r="K93"/>
    </row>
    <row r="94" spans="2:11" ht="26.25" x14ac:dyDescent="0.25">
      <c r="B94" s="7"/>
      <c r="D94" s="7"/>
      <c r="E94" s="11" t="s">
        <v>1278</v>
      </c>
      <c r="F94" s="16" t="s">
        <v>1277</v>
      </c>
      <c r="G94" s="13">
        <v>0.625</v>
      </c>
      <c r="H94" s="13">
        <v>69.326229999999995</v>
      </c>
      <c r="I94" s="17">
        <v>43.328893749999999</v>
      </c>
      <c r="J94"/>
      <c r="K94"/>
    </row>
    <row r="95" spans="2:11" ht="51.75" x14ac:dyDescent="0.25">
      <c r="B95" s="7"/>
      <c r="D95" s="7"/>
      <c r="E95" s="11" t="s">
        <v>1307</v>
      </c>
      <c r="F95" s="16" t="s">
        <v>1306</v>
      </c>
      <c r="G95" s="13">
        <v>2.5</v>
      </c>
      <c r="H95" s="13">
        <v>71.326229999999995</v>
      </c>
      <c r="I95" s="17">
        <v>178.315575</v>
      </c>
      <c r="J95"/>
      <c r="K95"/>
    </row>
    <row r="96" spans="2:11" ht="26.25" x14ac:dyDescent="0.25">
      <c r="B96" s="7"/>
      <c r="D96" s="7"/>
      <c r="E96" s="11" t="s">
        <v>1351</v>
      </c>
      <c r="F96" s="16" t="s">
        <v>1353</v>
      </c>
      <c r="G96" s="13">
        <v>0.625</v>
      </c>
      <c r="H96" s="13">
        <v>72.326229999999995</v>
      </c>
      <c r="I96" s="17">
        <v>45.203893749999999</v>
      </c>
      <c r="J96"/>
      <c r="K96"/>
    </row>
    <row r="97" spans="2:11" ht="26.25" x14ac:dyDescent="0.25">
      <c r="B97" s="7"/>
      <c r="D97" s="7"/>
      <c r="E97" s="11"/>
      <c r="F97" s="16" t="s">
        <v>1352</v>
      </c>
      <c r="G97" s="13">
        <v>5</v>
      </c>
      <c r="H97" s="13">
        <v>72.326229999999995</v>
      </c>
      <c r="I97" s="17">
        <v>361.63114999999999</v>
      </c>
      <c r="J97"/>
      <c r="K97"/>
    </row>
    <row r="98" spans="2:11" ht="26.25" x14ac:dyDescent="0.25">
      <c r="B98" s="7"/>
      <c r="D98" s="7"/>
      <c r="E98" s="11"/>
      <c r="F98" s="16" t="s">
        <v>1350</v>
      </c>
      <c r="G98" s="13">
        <v>0.625</v>
      </c>
      <c r="H98" s="13">
        <v>72.326229999999995</v>
      </c>
      <c r="I98" s="17">
        <v>45.203893749999999</v>
      </c>
      <c r="J98"/>
      <c r="K98"/>
    </row>
    <row r="99" spans="2:11" ht="39" x14ac:dyDescent="0.25">
      <c r="B99" s="7"/>
      <c r="D99" s="7"/>
      <c r="E99" s="11" t="s">
        <v>1275</v>
      </c>
      <c r="F99" s="16" t="s">
        <v>1274</v>
      </c>
      <c r="G99" s="13">
        <v>5.5</v>
      </c>
      <c r="H99" s="13">
        <v>69.326229999999995</v>
      </c>
      <c r="I99" s="17">
        <v>381.294265</v>
      </c>
      <c r="J99"/>
      <c r="K99"/>
    </row>
    <row r="100" spans="2:11" ht="39" x14ac:dyDescent="0.25">
      <c r="B100" s="7"/>
      <c r="D100" s="7"/>
      <c r="E100" s="11"/>
      <c r="F100" s="16" t="s">
        <v>1276</v>
      </c>
      <c r="G100" s="13">
        <v>1.75</v>
      </c>
      <c r="H100" s="13">
        <v>69.326229999999995</v>
      </c>
      <c r="I100" s="17">
        <v>121.32090249999999</v>
      </c>
      <c r="J100"/>
      <c r="K100"/>
    </row>
    <row r="101" spans="2:11" x14ac:dyDescent="0.25">
      <c r="B101" s="7"/>
      <c r="D101" s="7"/>
      <c r="E101" s="11" t="s">
        <v>1309</v>
      </c>
      <c r="F101" s="16" t="s">
        <v>1308</v>
      </c>
      <c r="G101" s="13">
        <v>1.375</v>
      </c>
      <c r="H101" s="13">
        <v>71.326229999999995</v>
      </c>
      <c r="I101" s="17">
        <v>98.073566249999999</v>
      </c>
      <c r="J101"/>
      <c r="K101"/>
    </row>
    <row r="102" spans="2:11" ht="26.25" x14ac:dyDescent="0.25">
      <c r="B102" s="7"/>
      <c r="D102" s="7"/>
      <c r="E102" s="11" t="s">
        <v>1317</v>
      </c>
      <c r="F102" s="16" t="s">
        <v>1348</v>
      </c>
      <c r="G102" s="13">
        <v>3</v>
      </c>
      <c r="H102" s="13">
        <v>72.326229999999995</v>
      </c>
      <c r="I102" s="17">
        <v>216.97868999999997</v>
      </c>
      <c r="J102"/>
      <c r="K102"/>
    </row>
    <row r="103" spans="2:11" ht="26.25" x14ac:dyDescent="0.25">
      <c r="B103" s="7"/>
      <c r="D103" s="7"/>
      <c r="E103" s="11"/>
      <c r="F103" s="16" t="s">
        <v>1349</v>
      </c>
      <c r="G103" s="13">
        <v>1</v>
      </c>
      <c r="H103" s="13">
        <v>72.326229999999995</v>
      </c>
      <c r="I103" s="17">
        <v>72.326229999999995</v>
      </c>
      <c r="J103"/>
      <c r="K103"/>
    </row>
    <row r="104" spans="2:11" x14ac:dyDescent="0.25">
      <c r="B104" s="7"/>
      <c r="C104" s="7" t="s">
        <v>224</v>
      </c>
      <c r="D104" s="7"/>
      <c r="E104" s="7"/>
      <c r="G104" s="13">
        <v>27</v>
      </c>
      <c r="H104" s="13">
        <v>70.638729999999995</v>
      </c>
      <c r="I104" s="17">
        <v>1902.8082099999995</v>
      </c>
      <c r="J104"/>
      <c r="K104"/>
    </row>
    <row r="105" spans="2:11" x14ac:dyDescent="0.25">
      <c r="B105" s="7" t="s">
        <v>1426</v>
      </c>
      <c r="C105" s="7"/>
      <c r="D105" s="7"/>
      <c r="E105" s="7"/>
      <c r="G105" s="13">
        <v>27</v>
      </c>
      <c r="H105" s="13">
        <v>70.638729999999995</v>
      </c>
      <c r="I105" s="17">
        <v>1902.8082099999995</v>
      </c>
      <c r="J105"/>
      <c r="K105"/>
    </row>
    <row r="106" spans="2:11" ht="26.25" x14ac:dyDescent="0.25">
      <c r="B106" s="7" t="s">
        <v>1385</v>
      </c>
      <c r="C106" s="6" t="s">
        <v>59</v>
      </c>
      <c r="D106" s="7" t="s">
        <v>87</v>
      </c>
      <c r="E106" s="11" t="s">
        <v>1403</v>
      </c>
      <c r="F106" s="16" t="s">
        <v>1402</v>
      </c>
      <c r="G106" s="13">
        <v>6</v>
      </c>
      <c r="H106" s="13">
        <v>81.776229999999998</v>
      </c>
      <c r="I106" s="17">
        <v>490.65737999999999</v>
      </c>
      <c r="J106"/>
      <c r="K106"/>
    </row>
    <row r="107" spans="2:11" ht="26.25" x14ac:dyDescent="0.25">
      <c r="B107" s="7"/>
      <c r="D107" s="7" t="s">
        <v>98</v>
      </c>
      <c r="E107" s="11" t="s">
        <v>1407</v>
      </c>
      <c r="F107" s="16" t="s">
        <v>1406</v>
      </c>
      <c r="G107" s="13">
        <v>10</v>
      </c>
      <c r="H107" s="13">
        <v>81.776229999999998</v>
      </c>
      <c r="I107" s="17">
        <v>817.76229999999998</v>
      </c>
      <c r="J107"/>
      <c r="K107"/>
    </row>
    <row r="108" spans="2:11" ht="26.25" x14ac:dyDescent="0.25">
      <c r="B108" s="7"/>
      <c r="D108" s="7"/>
      <c r="E108" s="11" t="s">
        <v>1387</v>
      </c>
      <c r="F108" s="16" t="s">
        <v>1386</v>
      </c>
      <c r="G108" s="13">
        <v>12</v>
      </c>
      <c r="H108" s="13">
        <v>80.776229999999998</v>
      </c>
      <c r="I108" s="17">
        <v>969.31475999999998</v>
      </c>
      <c r="J108"/>
      <c r="K108"/>
    </row>
    <row r="109" spans="2:11" ht="26.25" x14ac:dyDescent="0.25">
      <c r="B109" s="7"/>
      <c r="D109" s="7"/>
      <c r="E109" s="11" t="s">
        <v>1389</v>
      </c>
      <c r="F109" s="16" t="s">
        <v>1388</v>
      </c>
      <c r="G109" s="13">
        <v>5</v>
      </c>
      <c r="H109" s="13">
        <v>80.776229999999998</v>
      </c>
      <c r="I109" s="17">
        <v>403.88114999999999</v>
      </c>
      <c r="J109"/>
      <c r="K109"/>
    </row>
    <row r="110" spans="2:11" ht="26.25" x14ac:dyDescent="0.25">
      <c r="B110" s="7"/>
      <c r="D110" s="7"/>
      <c r="E110" s="11" t="s">
        <v>1391</v>
      </c>
      <c r="F110" s="16" t="s">
        <v>1390</v>
      </c>
      <c r="G110" s="13">
        <v>5</v>
      </c>
      <c r="H110" s="13">
        <v>80.776229999999998</v>
      </c>
      <c r="I110" s="17">
        <v>403.88114999999999</v>
      </c>
      <c r="J110"/>
      <c r="K110"/>
    </row>
    <row r="111" spans="2:11" x14ac:dyDescent="0.25">
      <c r="B111" s="7"/>
      <c r="D111" s="7"/>
      <c r="E111" s="11" t="s">
        <v>1405</v>
      </c>
      <c r="F111" s="16" t="s">
        <v>1404</v>
      </c>
      <c r="G111" s="13">
        <v>6</v>
      </c>
      <c r="H111" s="13">
        <v>81.776229999999998</v>
      </c>
      <c r="I111" s="17">
        <v>490.65737999999999</v>
      </c>
      <c r="J111"/>
      <c r="K111"/>
    </row>
    <row r="112" spans="2:11" x14ac:dyDescent="0.25">
      <c r="B112" s="7"/>
      <c r="C112" s="7" t="s">
        <v>224</v>
      </c>
      <c r="D112" s="7"/>
      <c r="E112" s="7"/>
      <c r="G112" s="13">
        <v>44</v>
      </c>
      <c r="H112" s="13">
        <v>81.276229999999984</v>
      </c>
      <c r="I112" s="17">
        <v>3576.1541200000001</v>
      </c>
      <c r="J112"/>
      <c r="K112"/>
    </row>
    <row r="113" spans="2:11" x14ac:dyDescent="0.25">
      <c r="B113" s="7" t="s">
        <v>1427</v>
      </c>
      <c r="C113" s="7"/>
      <c r="D113" s="7"/>
      <c r="E113" s="7"/>
      <c r="G113" s="13">
        <v>44</v>
      </c>
      <c r="H113" s="13">
        <v>81.276229999999984</v>
      </c>
      <c r="I113" s="17">
        <v>3576.1541200000001</v>
      </c>
      <c r="J113"/>
      <c r="K113"/>
    </row>
    <row r="114" spans="2:11" ht="26.25" x14ac:dyDescent="0.25">
      <c r="B114" s="7" t="s">
        <v>1301</v>
      </c>
      <c r="C114" s="6" t="s">
        <v>59</v>
      </c>
      <c r="D114" s="7" t="s">
        <v>51</v>
      </c>
      <c r="E114" s="11" t="s">
        <v>1361</v>
      </c>
      <c r="F114" s="16" t="s">
        <v>1360</v>
      </c>
      <c r="G114" s="13">
        <v>1.65</v>
      </c>
      <c r="H114" s="13">
        <v>72.326229999999995</v>
      </c>
      <c r="I114" s="17">
        <v>119.33827949999998</v>
      </c>
      <c r="J114"/>
      <c r="K114"/>
    </row>
    <row r="115" spans="2:11" ht="26.25" x14ac:dyDescent="0.25">
      <c r="B115" s="7"/>
      <c r="D115" s="7"/>
      <c r="E115" s="11" t="s">
        <v>1355</v>
      </c>
      <c r="F115" s="16" t="s">
        <v>1354</v>
      </c>
      <c r="G115" s="13">
        <v>3.5</v>
      </c>
      <c r="H115" s="13">
        <v>72.326229999999995</v>
      </c>
      <c r="I115" s="17">
        <v>253.14180499999998</v>
      </c>
      <c r="J115"/>
      <c r="K115"/>
    </row>
    <row r="116" spans="2:11" ht="26.25" x14ac:dyDescent="0.25">
      <c r="B116" s="7"/>
      <c r="D116" s="7"/>
      <c r="E116" s="11" t="s">
        <v>1303</v>
      </c>
      <c r="F116" s="16" t="s">
        <v>1302</v>
      </c>
      <c r="G116" s="13">
        <v>6.25</v>
      </c>
      <c r="H116" s="13">
        <v>70.326229999999995</v>
      </c>
      <c r="I116" s="17">
        <v>439.53893749999997</v>
      </c>
      <c r="J116"/>
      <c r="K116"/>
    </row>
    <row r="117" spans="2:11" ht="26.25" x14ac:dyDescent="0.25">
      <c r="B117" s="7"/>
      <c r="D117" s="7"/>
      <c r="E117" s="11" t="s">
        <v>1357</v>
      </c>
      <c r="F117" s="16" t="s">
        <v>1356</v>
      </c>
      <c r="G117" s="13">
        <v>5.375</v>
      </c>
      <c r="H117" s="13">
        <v>72.326229999999995</v>
      </c>
      <c r="I117" s="17">
        <v>388.75348624999998</v>
      </c>
      <c r="J117"/>
      <c r="K117"/>
    </row>
    <row r="118" spans="2:11" ht="26.25" x14ac:dyDescent="0.25">
      <c r="B118" s="7"/>
      <c r="D118" s="7"/>
      <c r="E118" s="11" t="s">
        <v>1359</v>
      </c>
      <c r="F118" s="16" t="s">
        <v>1358</v>
      </c>
      <c r="G118" s="13">
        <v>2.625</v>
      </c>
      <c r="H118" s="13">
        <v>72.326229999999995</v>
      </c>
      <c r="I118" s="17">
        <v>189.85635374999998</v>
      </c>
      <c r="J118"/>
      <c r="K118"/>
    </row>
    <row r="119" spans="2:11" ht="26.25" x14ac:dyDescent="0.25">
      <c r="B119" s="7"/>
      <c r="D119" s="7"/>
      <c r="E119" s="11" t="s">
        <v>1317</v>
      </c>
      <c r="F119" s="16" t="s">
        <v>1316</v>
      </c>
      <c r="G119" s="13">
        <v>3.5</v>
      </c>
      <c r="H119" s="13">
        <v>72.326229999999995</v>
      </c>
      <c r="I119" s="17">
        <v>253.14180499999998</v>
      </c>
      <c r="J119"/>
      <c r="K119"/>
    </row>
    <row r="120" spans="2:11" ht="26.25" x14ac:dyDescent="0.25">
      <c r="B120" s="7"/>
      <c r="D120" s="7"/>
      <c r="E120" s="11" t="s">
        <v>1339</v>
      </c>
      <c r="F120" s="16" t="s">
        <v>1338</v>
      </c>
      <c r="G120" s="13">
        <v>1.1000000000000001</v>
      </c>
      <c r="H120" s="13">
        <v>72.326229999999995</v>
      </c>
      <c r="I120" s="17">
        <v>79.558852999999999</v>
      </c>
      <c r="J120"/>
      <c r="K120"/>
    </row>
    <row r="121" spans="2:11" x14ac:dyDescent="0.25">
      <c r="B121" s="7"/>
      <c r="C121" s="7" t="s">
        <v>224</v>
      </c>
      <c r="D121" s="7"/>
      <c r="E121" s="7"/>
      <c r="G121" s="13">
        <v>24</v>
      </c>
      <c r="H121" s="13">
        <v>72.076229999999995</v>
      </c>
      <c r="I121" s="17">
        <v>1723.3295199999998</v>
      </c>
      <c r="J121"/>
    </row>
    <row r="122" spans="2:11" x14ac:dyDescent="0.25">
      <c r="B122" s="7" t="s">
        <v>1428</v>
      </c>
      <c r="C122" s="7"/>
      <c r="D122" s="7"/>
      <c r="E122" s="7"/>
      <c r="G122" s="13">
        <v>24</v>
      </c>
      <c r="H122" s="13">
        <v>72.076229999999995</v>
      </c>
      <c r="I122" s="17">
        <v>1723.3295199999998</v>
      </c>
      <c r="J122"/>
    </row>
    <row r="123" spans="2:11" ht="26.25" x14ac:dyDescent="0.25">
      <c r="B123" s="7" t="s">
        <v>1266</v>
      </c>
      <c r="C123" s="6" t="s">
        <v>59</v>
      </c>
      <c r="D123" s="7" t="s">
        <v>51</v>
      </c>
      <c r="E123" s="11" t="s">
        <v>40</v>
      </c>
      <c r="F123" s="16" t="s">
        <v>1102</v>
      </c>
      <c r="G123" s="13">
        <v>1</v>
      </c>
      <c r="H123" s="13">
        <v>64.326229999999995</v>
      </c>
      <c r="I123" s="17">
        <v>64.326229999999995</v>
      </c>
      <c r="J123"/>
    </row>
    <row r="124" spans="2:11" ht="26.25" x14ac:dyDescent="0.25">
      <c r="B124" s="7"/>
      <c r="D124" s="7"/>
      <c r="E124" s="11" t="s">
        <v>1282</v>
      </c>
      <c r="F124" s="16" t="s">
        <v>1281</v>
      </c>
      <c r="G124" s="13">
        <v>1.25</v>
      </c>
      <c r="H124" s="13">
        <v>69.326229999999995</v>
      </c>
      <c r="I124" s="17">
        <v>86.657787499999998</v>
      </c>
      <c r="J124"/>
    </row>
    <row r="125" spans="2:11" ht="26.25" x14ac:dyDescent="0.25">
      <c r="B125" s="7"/>
      <c r="D125" s="7"/>
      <c r="E125" s="11" t="s">
        <v>1363</v>
      </c>
      <c r="F125" s="16" t="s">
        <v>1362</v>
      </c>
      <c r="G125" s="13">
        <v>2</v>
      </c>
      <c r="H125" s="13">
        <v>72.326229999999995</v>
      </c>
      <c r="I125" s="17">
        <v>144.65245999999999</v>
      </c>
      <c r="J125"/>
    </row>
    <row r="126" spans="2:11" ht="26.25" x14ac:dyDescent="0.25">
      <c r="B126" s="7"/>
      <c r="D126" s="7"/>
      <c r="E126" s="11" t="s">
        <v>1313</v>
      </c>
      <c r="F126" s="16" t="s">
        <v>1312</v>
      </c>
      <c r="G126" s="13">
        <v>2</v>
      </c>
      <c r="H126" s="13">
        <v>71.326229999999995</v>
      </c>
      <c r="I126" s="17">
        <v>142.65245999999999</v>
      </c>
      <c r="J126"/>
    </row>
    <row r="127" spans="2:11" ht="26.25" x14ac:dyDescent="0.25">
      <c r="B127" s="7"/>
      <c r="D127" s="7"/>
      <c r="E127" s="11" t="s">
        <v>1280</v>
      </c>
      <c r="F127" s="16" t="s">
        <v>1279</v>
      </c>
      <c r="G127" s="13">
        <v>2</v>
      </c>
      <c r="H127" s="13">
        <v>69.326229999999995</v>
      </c>
      <c r="I127" s="17">
        <v>138.65245999999999</v>
      </c>
      <c r="J127"/>
    </row>
    <row r="128" spans="2:11" ht="26.25" x14ac:dyDescent="0.25">
      <c r="B128" s="7"/>
      <c r="D128" s="7"/>
      <c r="E128" s="11" t="s">
        <v>1284</v>
      </c>
      <c r="F128" s="16" t="s">
        <v>1283</v>
      </c>
      <c r="G128" s="13">
        <v>1.25</v>
      </c>
      <c r="H128" s="13">
        <v>69.326229999999995</v>
      </c>
      <c r="I128" s="17">
        <v>86.657787499999998</v>
      </c>
      <c r="J128"/>
    </row>
    <row r="129" spans="1:10" ht="26.25" x14ac:dyDescent="0.25">
      <c r="B129" s="7"/>
      <c r="D129" s="7"/>
      <c r="E129" s="11" t="s">
        <v>1315</v>
      </c>
      <c r="F129" s="16" t="s">
        <v>1314</v>
      </c>
      <c r="G129" s="13">
        <v>1</v>
      </c>
      <c r="H129" s="13">
        <v>71.326229999999995</v>
      </c>
      <c r="I129" s="17">
        <v>71.326229999999995</v>
      </c>
      <c r="J129"/>
    </row>
    <row r="130" spans="1:10" x14ac:dyDescent="0.25">
      <c r="B130" s="7"/>
      <c r="C130" s="7" t="s">
        <v>224</v>
      </c>
      <c r="D130" s="7"/>
      <c r="E130" s="7"/>
      <c r="G130" s="13">
        <v>10.5</v>
      </c>
      <c r="H130" s="13">
        <v>69.951229999999995</v>
      </c>
      <c r="I130" s="17">
        <v>734.92541500000004</v>
      </c>
      <c r="J130"/>
    </row>
    <row r="131" spans="1:10" x14ac:dyDescent="0.25">
      <c r="B131" s="7" t="s">
        <v>1429</v>
      </c>
      <c r="C131" s="7"/>
      <c r="D131" s="7"/>
      <c r="E131" s="7"/>
      <c r="G131" s="13">
        <v>10.5</v>
      </c>
      <c r="H131" s="13">
        <v>69.951229999999995</v>
      </c>
      <c r="I131" s="17">
        <v>734.92541500000004</v>
      </c>
      <c r="J131"/>
    </row>
    <row r="132" spans="1:10" x14ac:dyDescent="0.25">
      <c r="A132" s="7" t="s">
        <v>1418</v>
      </c>
      <c r="B132" s="7"/>
      <c r="C132" s="7"/>
      <c r="D132" s="7"/>
      <c r="E132" s="7"/>
      <c r="G132" s="13">
        <v>552.005</v>
      </c>
      <c r="H132" s="13">
        <v>72.527527204968962</v>
      </c>
      <c r="I132" s="17">
        <v>59053.009781150002</v>
      </c>
      <c r="J132"/>
    </row>
    <row r="133" spans="1:10" x14ac:dyDescent="0.25">
      <c r="A133" s="10" t="s">
        <v>227</v>
      </c>
      <c r="B133" s="10"/>
      <c r="C133" s="10"/>
      <c r="D133" s="10"/>
      <c r="F133" s="10"/>
      <c r="G133" s="13">
        <v>552.005</v>
      </c>
      <c r="H133" s="13">
        <v>72.527527204968962</v>
      </c>
      <c r="I133" s="17">
        <v>59053.009781150002</v>
      </c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</sheetData>
  <mergeCells count="1">
    <mergeCell ref="A1:G1"/>
  </mergeCells>
  <pageMargins left="0.7" right="0.7" top="0.75" bottom="0.75" header="0.3" footer="0.3"/>
  <pageSetup paperSize="9" scale="70" fitToHeight="0" orientation="portrait" r:id="rId2"/>
  <rowBreaks count="3" manualBreakCount="3">
    <brk id="38" max="9" man="1"/>
    <brk id="66" max="9" man="1"/>
    <brk id="9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53A7B-3221-4C55-B3C4-275EB06FD9CE}">
  <sheetPr>
    <tabColor rgb="FF92D050"/>
    <pageSetUpPr fitToPage="1"/>
  </sheetPr>
  <dimension ref="A1:I168"/>
  <sheetViews>
    <sheetView view="pageBreakPreview" topLeftCell="A17" zoomScaleNormal="100" zoomScaleSheetLayoutView="100" workbookViewId="0">
      <selection activeCell="G18" sqref="G18"/>
    </sheetView>
  </sheetViews>
  <sheetFormatPr defaultRowHeight="15" x14ac:dyDescent="0.25"/>
  <cols>
    <col min="1" max="1" width="13.85546875" style="7" customWidth="1"/>
    <col min="2" max="2" width="20.85546875" style="6" customWidth="1"/>
    <col min="3" max="4" width="8.85546875" style="6" customWidth="1"/>
    <col min="5" max="5" width="26.140625" style="10" customWidth="1"/>
    <col min="6" max="6" width="8.85546875" style="7" customWidth="1"/>
    <col min="7" max="7" width="12.140625" style="7" customWidth="1"/>
    <col min="8" max="8" width="17.140625" style="7" customWidth="1"/>
    <col min="9" max="9" width="8.85546875" style="7" customWidth="1"/>
  </cols>
  <sheetData>
    <row r="1" spans="1:9" ht="15.75" x14ac:dyDescent="0.25">
      <c r="A1" s="5" t="s">
        <v>1430</v>
      </c>
      <c r="C1" s="7"/>
      <c r="E1" s="8"/>
    </row>
    <row r="2" spans="1:9" x14ac:dyDescent="0.25">
      <c r="C2" s="7"/>
      <c r="E2" s="8"/>
    </row>
    <row r="3" spans="1:9" x14ac:dyDescent="0.25">
      <c r="A3" s="7" t="s">
        <v>197</v>
      </c>
      <c r="C3" s="14">
        <v>18</v>
      </c>
      <c r="D3" s="6" t="s">
        <v>198</v>
      </c>
      <c r="E3" s="9" t="s">
        <v>307</v>
      </c>
    </row>
    <row r="4" spans="1:9" x14ac:dyDescent="0.25">
      <c r="A4" s="7" t="s">
        <v>199</v>
      </c>
      <c r="C4" s="15">
        <v>2834.45</v>
      </c>
      <c r="D4" s="6" t="s">
        <v>200</v>
      </c>
      <c r="E4" s="7" t="s">
        <v>1197</v>
      </c>
      <c r="H4" s="45">
        <f>C4-GETPIVOTDATA(" Total ers tkr",$A$8,"Program m inriktning","Kompletterande utbildning för fysioterapeuter")</f>
        <v>0</v>
      </c>
    </row>
    <row r="5" spans="1:9" x14ac:dyDescent="0.25">
      <c r="C5" s="15"/>
      <c r="E5" s="7"/>
    </row>
    <row r="6" spans="1:9" x14ac:dyDescent="0.25">
      <c r="A6" s="21" t="s">
        <v>1</v>
      </c>
      <c r="B6" s="7" t="s">
        <v>1100</v>
      </c>
      <c r="C6" s="7"/>
      <c r="D6" s="7"/>
      <c r="E6" s="8"/>
      <c r="F6" s="15"/>
    </row>
    <row r="8" spans="1:9" x14ac:dyDescent="0.25">
      <c r="B8" s="7"/>
      <c r="C8" s="7"/>
      <c r="D8" s="7"/>
      <c r="E8" s="7"/>
      <c r="F8" s="21" t="s">
        <v>202</v>
      </c>
      <c r="I8"/>
    </row>
    <row r="9" spans="1:9" ht="39" x14ac:dyDescent="0.25">
      <c r="A9" s="21" t="s">
        <v>3</v>
      </c>
      <c r="B9" s="21" t="s">
        <v>0</v>
      </c>
      <c r="C9" s="22" t="s">
        <v>313</v>
      </c>
      <c r="D9" s="23" t="s">
        <v>8</v>
      </c>
      <c r="E9" s="22" t="s">
        <v>7</v>
      </c>
      <c r="F9" s="6" t="s">
        <v>204</v>
      </c>
      <c r="G9" s="7" t="s">
        <v>205</v>
      </c>
      <c r="H9" s="7" t="s">
        <v>264</v>
      </c>
      <c r="I9"/>
    </row>
    <row r="10" spans="1:9" ht="39" x14ac:dyDescent="0.25">
      <c r="A10" s="6" t="s">
        <v>1197</v>
      </c>
      <c r="B10" s="6" t="s">
        <v>36</v>
      </c>
      <c r="C10" s="7" t="s">
        <v>51</v>
      </c>
      <c r="D10" s="7" t="s">
        <v>40</v>
      </c>
      <c r="E10" s="16" t="s">
        <v>56</v>
      </c>
      <c r="F10" s="18">
        <v>0</v>
      </c>
      <c r="G10" s="18">
        <v>0</v>
      </c>
      <c r="H10" s="17">
        <v>114.15</v>
      </c>
      <c r="I10"/>
    </row>
    <row r="11" spans="1:9" ht="26.25" x14ac:dyDescent="0.25">
      <c r="A11" s="6"/>
      <c r="C11" s="7"/>
      <c r="D11" s="7"/>
      <c r="E11" s="16" t="s">
        <v>295</v>
      </c>
      <c r="F11" s="18">
        <v>0</v>
      </c>
      <c r="G11" s="18">
        <v>0</v>
      </c>
      <c r="H11" s="17">
        <v>106</v>
      </c>
      <c r="I11"/>
    </row>
    <row r="12" spans="1:9" ht="26.25" x14ac:dyDescent="0.25">
      <c r="A12" s="6"/>
      <c r="C12" s="7"/>
      <c r="D12" s="7"/>
      <c r="E12" s="16" t="s">
        <v>49</v>
      </c>
      <c r="F12" s="18">
        <v>0</v>
      </c>
      <c r="G12" s="18">
        <v>0</v>
      </c>
      <c r="H12" s="17">
        <v>155</v>
      </c>
      <c r="I12"/>
    </row>
    <row r="13" spans="1:9" ht="26.25" x14ac:dyDescent="0.25">
      <c r="A13" s="6"/>
      <c r="C13" s="7"/>
      <c r="D13" s="7" t="s">
        <v>221</v>
      </c>
      <c r="E13" s="16" t="s">
        <v>42</v>
      </c>
      <c r="F13" s="18">
        <v>0</v>
      </c>
      <c r="G13" s="18">
        <v>0</v>
      </c>
      <c r="H13" s="17">
        <v>8</v>
      </c>
      <c r="I13"/>
    </row>
    <row r="14" spans="1:9" x14ac:dyDescent="0.25">
      <c r="A14" s="6"/>
      <c r="C14" s="7"/>
      <c r="D14" s="7"/>
      <c r="E14" s="16" t="s">
        <v>1103</v>
      </c>
      <c r="F14" s="18">
        <v>0</v>
      </c>
      <c r="G14" s="18">
        <v>0</v>
      </c>
      <c r="H14" s="17">
        <v>93</v>
      </c>
      <c r="I14"/>
    </row>
    <row r="15" spans="1:9" x14ac:dyDescent="0.25">
      <c r="A15" s="6"/>
      <c r="B15" s="6" t="s">
        <v>59</v>
      </c>
      <c r="C15" s="7" t="s">
        <v>51</v>
      </c>
      <c r="D15" s="7" t="s">
        <v>40</v>
      </c>
      <c r="E15" s="16" t="s">
        <v>513</v>
      </c>
      <c r="F15" s="18">
        <v>0</v>
      </c>
      <c r="G15" s="18">
        <v>0</v>
      </c>
      <c r="H15" s="17">
        <v>453</v>
      </c>
      <c r="I15"/>
    </row>
    <row r="16" spans="1:9" ht="39" x14ac:dyDescent="0.25">
      <c r="A16" s="6"/>
      <c r="C16" s="7"/>
      <c r="D16" s="7" t="s">
        <v>1199</v>
      </c>
      <c r="E16" s="16" t="s">
        <v>1198</v>
      </c>
      <c r="F16" s="18">
        <v>1.5</v>
      </c>
      <c r="G16" s="18">
        <v>105.85</v>
      </c>
      <c r="H16" s="17">
        <v>158.77499999999998</v>
      </c>
      <c r="I16"/>
    </row>
    <row r="17" spans="1:9" ht="39" x14ac:dyDescent="0.25">
      <c r="A17" s="6"/>
      <c r="C17" s="7"/>
      <c r="D17" s="7" t="s">
        <v>1201</v>
      </c>
      <c r="E17" s="16" t="s">
        <v>1200</v>
      </c>
      <c r="F17" s="18">
        <v>1.5</v>
      </c>
      <c r="G17" s="18">
        <v>105.85</v>
      </c>
      <c r="H17" s="17">
        <v>158.77499999999998</v>
      </c>
      <c r="I17"/>
    </row>
    <row r="18" spans="1:9" ht="26.25" x14ac:dyDescent="0.25">
      <c r="A18" s="6"/>
      <c r="C18" s="7"/>
      <c r="D18" s="7" t="s">
        <v>1203</v>
      </c>
      <c r="E18" s="16" t="s">
        <v>1202</v>
      </c>
      <c r="F18" s="18">
        <v>6</v>
      </c>
      <c r="G18" s="18">
        <v>105.85</v>
      </c>
      <c r="H18" s="17">
        <v>635.09999999999991</v>
      </c>
      <c r="I18"/>
    </row>
    <row r="19" spans="1:9" ht="39" x14ac:dyDescent="0.25">
      <c r="A19" s="6"/>
      <c r="C19" s="7"/>
      <c r="D19" s="7" t="s">
        <v>1205</v>
      </c>
      <c r="E19" s="16" t="s">
        <v>1204</v>
      </c>
      <c r="F19" s="18">
        <v>2.25</v>
      </c>
      <c r="G19" s="18">
        <v>105.85</v>
      </c>
      <c r="H19" s="17">
        <v>238.16249999999999</v>
      </c>
      <c r="I19"/>
    </row>
    <row r="20" spans="1:9" ht="26.25" x14ac:dyDescent="0.25">
      <c r="A20" s="6"/>
      <c r="C20" s="7"/>
      <c r="D20" s="7" t="s">
        <v>1207</v>
      </c>
      <c r="E20" s="16" t="s">
        <v>1206</v>
      </c>
      <c r="F20" s="18">
        <v>3.75</v>
      </c>
      <c r="G20" s="18">
        <v>105.85</v>
      </c>
      <c r="H20" s="17">
        <v>396.9375</v>
      </c>
      <c r="I20"/>
    </row>
    <row r="21" spans="1:9" ht="39" x14ac:dyDescent="0.25">
      <c r="A21" s="6"/>
      <c r="C21" s="7"/>
      <c r="D21" s="7" t="s">
        <v>1209</v>
      </c>
      <c r="E21" s="16" t="s">
        <v>1208</v>
      </c>
      <c r="F21" s="18">
        <v>3</v>
      </c>
      <c r="G21" s="18">
        <v>105.85</v>
      </c>
      <c r="H21" s="17">
        <v>317.54999999999995</v>
      </c>
      <c r="I21"/>
    </row>
    <row r="22" spans="1:9" x14ac:dyDescent="0.25">
      <c r="A22" s="7" t="s">
        <v>1431</v>
      </c>
      <c r="B22" s="7"/>
      <c r="C22" s="7"/>
      <c r="D22" s="7"/>
      <c r="E22" s="7"/>
      <c r="F22" s="18">
        <v>18</v>
      </c>
      <c r="G22" s="18">
        <v>105.85000000000001</v>
      </c>
      <c r="H22" s="17">
        <v>2834.45</v>
      </c>
      <c r="I22"/>
    </row>
    <row r="23" spans="1:9" x14ac:dyDescent="0.25">
      <c r="A23" s="10" t="s">
        <v>227</v>
      </c>
      <c r="B23" s="10"/>
      <c r="C23" s="10"/>
      <c r="D23" s="10"/>
      <c r="F23" s="18">
        <v>18</v>
      </c>
      <c r="G23" s="18">
        <v>105.85000000000001</v>
      </c>
      <c r="H23" s="17">
        <v>2834.45</v>
      </c>
      <c r="I23"/>
    </row>
    <row r="24" spans="1:9" x14ac:dyDescent="0.25">
      <c r="A24"/>
      <c r="B24"/>
      <c r="C24"/>
      <c r="D24"/>
      <c r="E24"/>
      <c r="F24"/>
      <c r="G24"/>
      <c r="H24"/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</sheetData>
  <pageMargins left="0.7" right="0.7" top="0.75" bottom="0.75" header="0.3" footer="0.3"/>
  <pageSetup paperSize="9" scale="75"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9515C-EA42-4EA7-B5F4-4A1BEB9188A1}">
  <sheetPr>
    <tabColor rgb="FF92D050"/>
    <pageSetUpPr fitToPage="1"/>
  </sheetPr>
  <dimension ref="A1:I168"/>
  <sheetViews>
    <sheetView view="pageBreakPreview" topLeftCell="A9" zoomScaleNormal="100" zoomScaleSheetLayoutView="100" workbookViewId="0">
      <selection activeCell="E16" sqref="E16"/>
    </sheetView>
  </sheetViews>
  <sheetFormatPr defaultRowHeight="15" x14ac:dyDescent="0.25"/>
  <cols>
    <col min="1" max="1" width="13.85546875" style="7" customWidth="1"/>
    <col min="2" max="2" width="20.85546875" style="6" customWidth="1"/>
    <col min="3" max="4" width="8.85546875" style="6" customWidth="1"/>
    <col min="5" max="5" width="26.140625" style="10" customWidth="1"/>
    <col min="6" max="9" width="8.85546875" style="7" customWidth="1"/>
  </cols>
  <sheetData>
    <row r="1" spans="1:9" ht="15.75" x14ac:dyDescent="0.25">
      <c r="A1" s="5" t="s">
        <v>1432</v>
      </c>
      <c r="C1" s="7"/>
      <c r="E1" s="8"/>
    </row>
    <row r="2" spans="1:9" x14ac:dyDescent="0.25">
      <c r="C2" s="7"/>
      <c r="E2" s="8"/>
    </row>
    <row r="3" spans="1:9" x14ac:dyDescent="0.25">
      <c r="A3" s="7" t="s">
        <v>59</v>
      </c>
      <c r="C3" s="14">
        <v>26</v>
      </c>
      <c r="D3" s="6" t="s">
        <v>198</v>
      </c>
      <c r="E3" s="9" t="s">
        <v>307</v>
      </c>
    </row>
    <row r="4" spans="1:9" x14ac:dyDescent="0.25">
      <c r="A4" s="7" t="s">
        <v>199</v>
      </c>
      <c r="C4" s="15">
        <v>3893.86</v>
      </c>
      <c r="D4" s="6" t="s">
        <v>200</v>
      </c>
      <c r="E4" s="7" t="s">
        <v>1433</v>
      </c>
      <c r="H4" s="45">
        <f>C4-GETPIVOTDATA(" Total ers tkr",$A$8,"Program m inriktning","Kompletterande utbildning för ssk")</f>
        <v>1.9999999994979589E-4</v>
      </c>
    </row>
    <row r="5" spans="1:9" x14ac:dyDescent="0.25">
      <c r="C5" s="15">
        <f>C4/C3</f>
        <v>149.76384615384615</v>
      </c>
      <c r="E5" s="7"/>
      <c r="H5"/>
    </row>
    <row r="6" spans="1:9" x14ac:dyDescent="0.25">
      <c r="A6" s="21" t="s">
        <v>1</v>
      </c>
      <c r="B6" s="7" t="s">
        <v>1100</v>
      </c>
      <c r="C6" s="7"/>
      <c r="D6" s="7"/>
      <c r="E6" s="8"/>
      <c r="F6" s="15"/>
    </row>
    <row r="8" spans="1:9" x14ac:dyDescent="0.25">
      <c r="B8" s="7"/>
      <c r="C8" s="7"/>
      <c r="D8" s="7"/>
      <c r="E8" s="7"/>
      <c r="F8" s="21" t="s">
        <v>202</v>
      </c>
      <c r="I8"/>
    </row>
    <row r="9" spans="1:9" ht="39" x14ac:dyDescent="0.25">
      <c r="A9" s="21" t="s">
        <v>3</v>
      </c>
      <c r="B9" s="21" t="s">
        <v>0</v>
      </c>
      <c r="C9" s="22" t="s">
        <v>313</v>
      </c>
      <c r="D9" s="23" t="s">
        <v>8</v>
      </c>
      <c r="E9" s="22" t="s">
        <v>7</v>
      </c>
      <c r="F9" s="6" t="s">
        <v>204</v>
      </c>
      <c r="G9" s="7" t="s">
        <v>205</v>
      </c>
      <c r="H9" s="7" t="s">
        <v>264</v>
      </c>
      <c r="I9"/>
    </row>
    <row r="10" spans="1:9" ht="39" x14ac:dyDescent="0.25">
      <c r="A10" s="6" t="s">
        <v>1210</v>
      </c>
      <c r="B10" s="6" t="s">
        <v>36</v>
      </c>
      <c r="C10" s="7" t="s">
        <v>51</v>
      </c>
      <c r="D10" s="7" t="s">
        <v>40</v>
      </c>
      <c r="E10" s="16" t="s">
        <v>56</v>
      </c>
      <c r="F10" s="18">
        <v>0</v>
      </c>
      <c r="G10" s="18">
        <v>0</v>
      </c>
      <c r="H10" s="17">
        <v>94.031000000000006</v>
      </c>
      <c r="I10"/>
    </row>
    <row r="11" spans="1:9" ht="26.25" x14ac:dyDescent="0.25">
      <c r="A11" s="6"/>
      <c r="C11" s="7"/>
      <c r="D11" s="7"/>
      <c r="E11" s="16" t="s">
        <v>295</v>
      </c>
      <c r="F11" s="18">
        <v>0</v>
      </c>
      <c r="G11" s="18">
        <v>0</v>
      </c>
      <c r="H11" s="17">
        <v>390</v>
      </c>
      <c r="I11"/>
    </row>
    <row r="12" spans="1:9" ht="26.25" x14ac:dyDescent="0.25">
      <c r="A12" s="6"/>
      <c r="C12" s="7"/>
      <c r="D12" s="7"/>
      <c r="E12" s="16" t="s">
        <v>42</v>
      </c>
      <c r="F12" s="18">
        <v>0</v>
      </c>
      <c r="G12" s="18">
        <v>0</v>
      </c>
      <c r="H12" s="17">
        <v>12</v>
      </c>
      <c r="I12"/>
    </row>
    <row r="13" spans="1:9" ht="26.25" x14ac:dyDescent="0.25">
      <c r="A13" s="6"/>
      <c r="C13" s="7"/>
      <c r="D13" s="7"/>
      <c r="E13" s="16" t="s">
        <v>49</v>
      </c>
      <c r="F13" s="18">
        <v>0</v>
      </c>
      <c r="G13" s="18">
        <v>0</v>
      </c>
      <c r="H13" s="17">
        <v>106</v>
      </c>
      <c r="I13"/>
    </row>
    <row r="14" spans="1:9" x14ac:dyDescent="0.25">
      <c r="A14" s="6"/>
      <c r="C14" s="7"/>
      <c r="D14" s="7" t="s">
        <v>221</v>
      </c>
      <c r="E14" s="16" t="s">
        <v>1103</v>
      </c>
      <c r="F14" s="18">
        <v>0</v>
      </c>
      <c r="G14" s="18">
        <v>0</v>
      </c>
      <c r="H14" s="17">
        <v>100</v>
      </c>
      <c r="I14"/>
    </row>
    <row r="15" spans="1:9" x14ac:dyDescent="0.25">
      <c r="A15" s="6"/>
      <c r="B15" s="6" t="s">
        <v>59</v>
      </c>
      <c r="C15" s="7" t="s">
        <v>493</v>
      </c>
      <c r="D15" s="7" t="s">
        <v>1224</v>
      </c>
      <c r="E15" s="16" t="s">
        <v>1223</v>
      </c>
      <c r="F15" s="18">
        <v>2.0249999999999999</v>
      </c>
      <c r="G15" s="18">
        <v>104.35380000000001</v>
      </c>
      <c r="H15" s="17">
        <v>211.31644500000002</v>
      </c>
      <c r="I15"/>
    </row>
    <row r="16" spans="1:9" ht="26.25" x14ac:dyDescent="0.25">
      <c r="A16" s="6"/>
      <c r="C16" s="7" t="s">
        <v>51</v>
      </c>
      <c r="D16" s="7" t="s">
        <v>1218</v>
      </c>
      <c r="E16" s="16" t="s">
        <v>1217</v>
      </c>
      <c r="F16" s="18">
        <v>0.67500000000000004</v>
      </c>
      <c r="G16" s="18">
        <v>94.653800000000004</v>
      </c>
      <c r="H16" s="17">
        <v>63.891315000000006</v>
      </c>
      <c r="I16"/>
    </row>
    <row r="17" spans="1:9" ht="51.75" x14ac:dyDescent="0.25">
      <c r="A17" s="6"/>
      <c r="C17" s="7"/>
      <c r="D17" s="7" t="s">
        <v>1212</v>
      </c>
      <c r="E17" s="16" t="s">
        <v>1211</v>
      </c>
      <c r="F17" s="18">
        <v>3.125</v>
      </c>
      <c r="G17" s="18">
        <v>94.653800000000004</v>
      </c>
      <c r="H17" s="17">
        <v>295.79312500000003</v>
      </c>
      <c r="I17"/>
    </row>
    <row r="18" spans="1:9" ht="26.25" x14ac:dyDescent="0.25">
      <c r="A18" s="6"/>
      <c r="C18" s="7"/>
      <c r="D18" s="7" t="s">
        <v>1214</v>
      </c>
      <c r="E18" s="16" t="s">
        <v>1213</v>
      </c>
      <c r="F18" s="18">
        <v>6.25</v>
      </c>
      <c r="G18" s="18">
        <v>94.653800000000004</v>
      </c>
      <c r="H18" s="17">
        <v>591.58625000000006</v>
      </c>
      <c r="I18"/>
    </row>
    <row r="19" spans="1:9" x14ac:dyDescent="0.25">
      <c r="A19" s="6"/>
      <c r="C19" s="7"/>
      <c r="D19" s="7" t="s">
        <v>1216</v>
      </c>
      <c r="E19" s="16" t="s">
        <v>1215</v>
      </c>
      <c r="F19" s="18">
        <v>3.2749999999999999</v>
      </c>
      <c r="G19" s="18">
        <v>94.653800000000004</v>
      </c>
      <c r="H19" s="17">
        <v>309.991195</v>
      </c>
      <c r="I19"/>
    </row>
    <row r="20" spans="1:9" ht="26.25" x14ac:dyDescent="0.25">
      <c r="A20" s="6"/>
      <c r="C20" s="7"/>
      <c r="D20" s="7" t="s">
        <v>1220</v>
      </c>
      <c r="E20" s="16" t="s">
        <v>1219</v>
      </c>
      <c r="F20" s="18">
        <v>8.7750000000000004</v>
      </c>
      <c r="G20" s="18">
        <v>94.653800000000004</v>
      </c>
      <c r="H20" s="17">
        <v>830.58709500000009</v>
      </c>
      <c r="I20"/>
    </row>
    <row r="21" spans="1:9" x14ac:dyDescent="0.25">
      <c r="A21" s="6"/>
      <c r="C21" s="7"/>
      <c r="D21" s="7" t="s">
        <v>221</v>
      </c>
      <c r="E21" s="16" t="s">
        <v>513</v>
      </c>
      <c r="F21" s="18">
        <v>0</v>
      </c>
      <c r="G21" s="18">
        <v>0</v>
      </c>
      <c r="H21" s="17">
        <v>693</v>
      </c>
      <c r="I21"/>
    </row>
    <row r="22" spans="1:9" ht="26.25" x14ac:dyDescent="0.25">
      <c r="A22" s="6"/>
      <c r="C22" s="7" t="s">
        <v>87</v>
      </c>
      <c r="D22" s="7" t="s">
        <v>1221</v>
      </c>
      <c r="E22" s="16" t="s">
        <v>474</v>
      </c>
      <c r="F22" s="18">
        <v>1.875</v>
      </c>
      <c r="G22" s="18">
        <v>104.35380000000001</v>
      </c>
      <c r="H22" s="17">
        <v>195.663375</v>
      </c>
      <c r="I22"/>
    </row>
    <row r="23" spans="1:9" x14ac:dyDescent="0.25">
      <c r="A23" s="7" t="s">
        <v>1434</v>
      </c>
      <c r="B23" s="7"/>
      <c r="C23" s="7"/>
      <c r="D23" s="7"/>
      <c r="E23" s="7"/>
      <c r="F23" s="18">
        <v>26</v>
      </c>
      <c r="G23" s="18">
        <v>86.292266666666663</v>
      </c>
      <c r="H23" s="17">
        <v>3893.8598000000002</v>
      </c>
      <c r="I23"/>
    </row>
    <row r="24" spans="1:9" x14ac:dyDescent="0.25">
      <c r="A24" s="10" t="s">
        <v>227</v>
      </c>
      <c r="B24" s="10"/>
      <c r="C24" s="10"/>
      <c r="D24" s="10"/>
      <c r="F24" s="18">
        <v>26</v>
      </c>
      <c r="G24" s="18">
        <v>86.292266666666663</v>
      </c>
      <c r="H24" s="17">
        <v>3893.8598000000002</v>
      </c>
      <c r="I24"/>
    </row>
    <row r="25" spans="1:9" x14ac:dyDescent="0.25">
      <c r="A25"/>
      <c r="B25"/>
      <c r="C25"/>
      <c r="D25"/>
      <c r="E25"/>
      <c r="F25"/>
      <c r="G25"/>
      <c r="H25"/>
      <c r="I25"/>
    </row>
    <row r="26" spans="1:9" x14ac:dyDescent="0.25">
      <c r="A26"/>
      <c r="B26"/>
      <c r="C26"/>
      <c r="D26"/>
      <c r="E26"/>
      <c r="F26"/>
      <c r="G26"/>
      <c r="H26"/>
      <c r="I26"/>
    </row>
    <row r="27" spans="1:9" x14ac:dyDescent="0.25">
      <c r="A27"/>
      <c r="B27"/>
      <c r="C27"/>
      <c r="D27"/>
      <c r="E27"/>
      <c r="F27"/>
      <c r="G27"/>
      <c r="H27"/>
      <c r="I27"/>
    </row>
    <row r="28" spans="1:9" x14ac:dyDescent="0.25">
      <c r="A28"/>
      <c r="B28"/>
      <c r="C28"/>
      <c r="D28"/>
      <c r="E28"/>
      <c r="F28"/>
      <c r="G28"/>
      <c r="H28"/>
      <c r="I28"/>
    </row>
    <row r="29" spans="1:9" x14ac:dyDescent="0.25">
      <c r="A29"/>
      <c r="B29"/>
      <c r="C29"/>
      <c r="D29"/>
      <c r="E29"/>
      <c r="F29"/>
      <c r="G29"/>
      <c r="H29"/>
      <c r="I29"/>
    </row>
    <row r="30" spans="1:9" x14ac:dyDescent="0.25">
      <c r="A30"/>
      <c r="B30"/>
      <c r="C30"/>
      <c r="D30"/>
      <c r="E30"/>
      <c r="F30"/>
      <c r="G30"/>
      <c r="H30"/>
      <c r="I30"/>
    </row>
    <row r="31" spans="1:9" x14ac:dyDescent="0.25">
      <c r="A31"/>
      <c r="B31"/>
      <c r="C31"/>
      <c r="D31"/>
      <c r="E31"/>
      <c r="F31"/>
      <c r="G31"/>
      <c r="H31"/>
      <c r="I31"/>
    </row>
    <row r="32" spans="1:9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</sheetData>
  <pageMargins left="0.7" right="0.7" top="0.75" bottom="0.75" header="0.3" footer="0.3"/>
  <pageSetup paperSize="9" scale="83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72A17-FD24-4AB7-A703-3E16432EEE9D}">
  <sheetPr>
    <tabColor rgb="FF92D050"/>
  </sheetPr>
  <dimension ref="A1:N1553"/>
  <sheetViews>
    <sheetView view="pageBreakPreview" zoomScaleNormal="90" zoomScaleSheetLayoutView="100" workbookViewId="0">
      <selection activeCell="B137" sqref="B137"/>
    </sheetView>
  </sheetViews>
  <sheetFormatPr defaultColWidth="8.85546875" defaultRowHeight="15" x14ac:dyDescent="0.25"/>
  <cols>
    <col min="1" max="1" width="13.42578125" style="7" customWidth="1"/>
    <col min="2" max="2" width="18.42578125" style="6" customWidth="1"/>
    <col min="3" max="3" width="12" style="6" customWidth="1"/>
    <col min="4" max="4" width="8.5703125" style="6" customWidth="1"/>
    <col min="5" max="5" width="8.5703125" style="10" customWidth="1"/>
    <col min="6" max="6" width="25.5703125" style="7" customWidth="1"/>
    <col min="7" max="7" width="10.7109375" style="7" customWidth="1"/>
    <col min="8" max="8" width="13.85546875" style="7" customWidth="1"/>
    <col min="9" max="9" width="18.5703125" style="7" customWidth="1"/>
    <col min="10" max="10" width="18.140625" style="7" customWidth="1"/>
    <col min="11" max="11" width="8.85546875" style="7"/>
    <col min="12" max="12" width="16.5703125" style="7" customWidth="1"/>
    <col min="13" max="13" width="19.140625" style="7" customWidth="1"/>
  </cols>
  <sheetData>
    <row r="1" spans="1:14" ht="15.75" x14ac:dyDescent="0.25">
      <c r="A1" s="90" t="s">
        <v>1532</v>
      </c>
      <c r="B1" s="90"/>
      <c r="C1" s="90"/>
      <c r="D1" s="90"/>
      <c r="E1" s="90"/>
      <c r="F1" s="90"/>
      <c r="G1" s="90"/>
      <c r="H1" s="90"/>
      <c r="I1" s="90"/>
    </row>
    <row r="2" spans="1:14" ht="15.75" x14ac:dyDescent="0.25">
      <c r="A2" s="69"/>
      <c r="B2" s="69"/>
      <c r="C2" s="69"/>
      <c r="D2" s="69"/>
      <c r="E2" s="69"/>
      <c r="F2" s="69"/>
      <c r="G2" s="69"/>
      <c r="H2" s="69"/>
      <c r="I2" s="69"/>
    </row>
    <row r="3" spans="1:14" ht="15.75" x14ac:dyDescent="0.25">
      <c r="A3" s="9" t="s">
        <v>229</v>
      </c>
      <c r="C3" s="15">
        <v>1575</v>
      </c>
      <c r="D3" s="6" t="s">
        <v>200</v>
      </c>
      <c r="E3" s="69"/>
      <c r="F3" s="69"/>
      <c r="G3" s="69"/>
      <c r="H3" s="69"/>
      <c r="I3" s="69"/>
    </row>
    <row r="4" spans="1:14" ht="15.75" x14ac:dyDescent="0.25">
      <c r="A4" s="5"/>
      <c r="C4" s="7"/>
      <c r="E4" s="8"/>
    </row>
    <row r="5" spans="1:14" x14ac:dyDescent="0.25">
      <c r="A5" s="9" t="s">
        <v>1533</v>
      </c>
      <c r="B5" s="70"/>
      <c r="D5" s="7"/>
      <c r="E5" s="9" t="s">
        <v>1534</v>
      </c>
      <c r="G5" s="70"/>
    </row>
    <row r="6" spans="1:14" x14ac:dyDescent="0.25">
      <c r="A6" s="7" t="s">
        <v>309</v>
      </c>
      <c r="B6" s="7"/>
      <c r="C6" s="75">
        <v>155</v>
      </c>
      <c r="D6" s="6" t="s">
        <v>198</v>
      </c>
      <c r="E6" s="7" t="s">
        <v>309</v>
      </c>
      <c r="G6" s="75">
        <v>74</v>
      </c>
      <c r="H6" s="7" t="s">
        <v>198</v>
      </c>
      <c r="K6"/>
      <c r="N6" s="79"/>
    </row>
    <row r="7" spans="1:14" x14ac:dyDescent="0.25">
      <c r="A7" s="7" t="s">
        <v>310</v>
      </c>
      <c r="B7" s="7"/>
      <c r="C7" s="75">
        <v>10</v>
      </c>
      <c r="D7" s="6" t="s">
        <v>198</v>
      </c>
      <c r="E7" s="7" t="s">
        <v>310</v>
      </c>
      <c r="G7" s="75">
        <v>19.5</v>
      </c>
      <c r="H7" s="7" t="s">
        <v>198</v>
      </c>
      <c r="K7"/>
      <c r="N7" s="20"/>
    </row>
    <row r="8" spans="1:14" x14ac:dyDescent="0.25">
      <c r="A8" s="7" t="s">
        <v>232</v>
      </c>
      <c r="B8" s="7"/>
      <c r="C8" s="82">
        <f>-C3/(C9+G9+C16)*C9</f>
        <v>-933.00610203695362</v>
      </c>
      <c r="D8" s="6" t="s">
        <v>200</v>
      </c>
      <c r="E8" s="7" t="s">
        <v>232</v>
      </c>
      <c r="G8" s="82">
        <f>-C3/(C9+G9+C16)*G9</f>
        <v>-528.28329775996474</v>
      </c>
      <c r="H8" s="7" t="s">
        <v>200</v>
      </c>
      <c r="K8"/>
    </row>
    <row r="9" spans="1:14" x14ac:dyDescent="0.25">
      <c r="A9" s="7" t="s">
        <v>199</v>
      </c>
      <c r="B9" s="7"/>
      <c r="C9" s="27">
        <v>18528.66</v>
      </c>
      <c r="D9" s="7" t="s">
        <v>200</v>
      </c>
      <c r="E9" s="7" t="s">
        <v>199</v>
      </c>
      <c r="G9" s="27">
        <v>10491.23</v>
      </c>
      <c r="H9" s="7" t="s">
        <v>200</v>
      </c>
      <c r="K9"/>
      <c r="N9" s="20"/>
    </row>
    <row r="10" spans="1:14" x14ac:dyDescent="0.25">
      <c r="A10" s="7" t="s">
        <v>233</v>
      </c>
      <c r="C10" s="27">
        <f>C9+C8</f>
        <v>17595.653897963046</v>
      </c>
      <c r="D10" s="6" t="s">
        <v>200</v>
      </c>
      <c r="E10" s="7" t="s">
        <v>233</v>
      </c>
      <c r="G10" s="27">
        <f>G8+G9</f>
        <v>9962.9467022400349</v>
      </c>
      <c r="H10" s="7" t="s">
        <v>200</v>
      </c>
      <c r="K10"/>
      <c r="M10"/>
    </row>
    <row r="11" spans="1:14" x14ac:dyDescent="0.25">
      <c r="C11" s="27"/>
      <c r="D11" s="7"/>
      <c r="E11" s="7"/>
      <c r="G11" s="27"/>
      <c r="H11" s="6"/>
    </row>
    <row r="12" spans="1:14" x14ac:dyDescent="0.25">
      <c r="A12" s="91" t="s">
        <v>1535</v>
      </c>
      <c r="B12" s="91"/>
      <c r="C12" s="91"/>
      <c r="D12" s="92"/>
      <c r="E12" s="9"/>
      <c r="F12" s="6"/>
      <c r="G12" s="27"/>
    </row>
    <row r="13" spans="1:14" x14ac:dyDescent="0.25">
      <c r="A13" s="7" t="s">
        <v>309</v>
      </c>
      <c r="B13" s="7"/>
      <c r="C13" s="75">
        <v>15</v>
      </c>
      <c r="D13" s="6" t="s">
        <v>198</v>
      </c>
      <c r="F13" s="7" t="s">
        <v>1536</v>
      </c>
      <c r="G13" s="87">
        <f>C10-GETPIVOTDATA(" Total ers tkr",$A$21,"Program","Kandidat, biomedicin")</f>
        <v>0.35139796304429183</v>
      </c>
    </row>
    <row r="14" spans="1:14" x14ac:dyDescent="0.25">
      <c r="A14" s="7" t="s">
        <v>310</v>
      </c>
      <c r="B14" s="7"/>
      <c r="C14" s="75">
        <v>6</v>
      </c>
      <c r="D14" s="6" t="s">
        <v>198</v>
      </c>
      <c r="F14" s="7" t="s">
        <v>1537</v>
      </c>
      <c r="G14" s="87">
        <f>G10-GETPIVOTDATA(" Total ers tkr",$A$21,"Program","Master, biomedicin")</f>
        <v>-0.32329775996186072</v>
      </c>
      <c r="H14" s="6"/>
    </row>
    <row r="15" spans="1:14" x14ac:dyDescent="0.25">
      <c r="A15" s="7" t="s">
        <v>232</v>
      </c>
      <c r="B15" s="7"/>
      <c r="C15" s="82">
        <f>-C3/(C9+G9+C16)*C16</f>
        <v>-113.71060020308153</v>
      </c>
      <c r="D15" s="6" t="s">
        <v>200</v>
      </c>
      <c r="F15" s="7" t="s">
        <v>1538</v>
      </c>
      <c r="G15" s="87">
        <f>C17-GETPIVOTDATA(" Total ers tkr",$A$21,"Program","Master, molekylära tekniker i livsvetenskaperna")</f>
        <v>0.29406646358575017</v>
      </c>
      <c r="H15" s="6"/>
      <c r="L15" s="15"/>
    </row>
    <row r="16" spans="1:14" x14ac:dyDescent="0.25">
      <c r="A16" s="7" t="s">
        <v>199</v>
      </c>
      <c r="B16" s="7"/>
      <c r="C16" s="27">
        <v>2258.19</v>
      </c>
      <c r="D16" s="6" t="s">
        <v>200</v>
      </c>
      <c r="H16" s="6"/>
    </row>
    <row r="17" spans="1:13" x14ac:dyDescent="0.25">
      <c r="A17" s="7" t="s">
        <v>233</v>
      </c>
      <c r="C17" s="27">
        <f>C15+C16</f>
        <v>2144.4793997969186</v>
      </c>
      <c r="D17" s="6" t="s">
        <v>200</v>
      </c>
      <c r="E17" s="7"/>
      <c r="F17" s="6"/>
      <c r="G17" s="27"/>
      <c r="H17" s="6"/>
    </row>
    <row r="18" spans="1:13" x14ac:dyDescent="0.25">
      <c r="A18"/>
      <c r="B18"/>
      <c r="C18" s="15"/>
      <c r="E18" s="6"/>
      <c r="F18" s="27"/>
    </row>
    <row r="19" spans="1:13" x14ac:dyDescent="0.25">
      <c r="A19" s="21" t="s">
        <v>1</v>
      </c>
      <c r="B19" s="7" t="s">
        <v>1435</v>
      </c>
      <c r="C19" s="7"/>
      <c r="D19" s="7"/>
      <c r="E19" s="8"/>
      <c r="F19" s="15"/>
    </row>
    <row r="21" spans="1:13" x14ac:dyDescent="0.25">
      <c r="B21" s="7"/>
      <c r="C21" s="7"/>
      <c r="D21" s="7"/>
      <c r="E21" s="7"/>
      <c r="G21" s="21" t="s">
        <v>202</v>
      </c>
      <c r="J21"/>
      <c r="K21"/>
    </row>
    <row r="22" spans="1:13" ht="39" x14ac:dyDescent="0.25">
      <c r="A22" s="22" t="s">
        <v>2</v>
      </c>
      <c r="B22" s="22" t="s">
        <v>0</v>
      </c>
      <c r="C22" s="22" t="s">
        <v>793</v>
      </c>
      <c r="D22" s="22" t="s">
        <v>313</v>
      </c>
      <c r="E22" s="23" t="s">
        <v>8</v>
      </c>
      <c r="F22" s="22" t="s">
        <v>7</v>
      </c>
      <c r="G22" s="6" t="s">
        <v>204</v>
      </c>
      <c r="H22" s="7" t="s">
        <v>205</v>
      </c>
      <c r="I22" s="7" t="s">
        <v>264</v>
      </c>
      <c r="J22"/>
      <c r="K22"/>
      <c r="L22" s="6"/>
      <c r="M22" s="6"/>
    </row>
    <row r="23" spans="1:13" ht="26.25" x14ac:dyDescent="0.25">
      <c r="A23" s="6" t="s">
        <v>1436</v>
      </c>
      <c r="B23" s="6" t="s">
        <v>36</v>
      </c>
      <c r="C23" s="7" t="s">
        <v>40</v>
      </c>
      <c r="D23" s="7" t="s">
        <v>78</v>
      </c>
      <c r="E23" s="11" t="s">
        <v>40</v>
      </c>
      <c r="F23" s="16" t="s">
        <v>295</v>
      </c>
      <c r="G23" s="18">
        <v>0</v>
      </c>
      <c r="H23" s="18">
        <v>0</v>
      </c>
      <c r="I23" s="17">
        <v>459.37</v>
      </c>
      <c r="J23"/>
      <c r="K23"/>
    </row>
    <row r="24" spans="1:13" x14ac:dyDescent="0.25">
      <c r="A24" s="6"/>
      <c r="C24" s="7"/>
      <c r="D24" s="7" t="s">
        <v>236</v>
      </c>
      <c r="E24" s="7"/>
      <c r="G24" s="18">
        <v>0</v>
      </c>
      <c r="H24" s="18">
        <v>0</v>
      </c>
      <c r="I24" s="17">
        <v>459.37</v>
      </c>
      <c r="J24"/>
      <c r="K24"/>
    </row>
    <row r="25" spans="1:13" ht="39" x14ac:dyDescent="0.25">
      <c r="A25" s="6"/>
      <c r="C25" s="7"/>
      <c r="D25" s="7" t="s">
        <v>41</v>
      </c>
      <c r="E25" s="11" t="s">
        <v>40</v>
      </c>
      <c r="F25" s="16" t="s">
        <v>42</v>
      </c>
      <c r="G25" s="18">
        <v>0</v>
      </c>
      <c r="H25" s="18">
        <v>0</v>
      </c>
      <c r="I25" s="17">
        <v>480.88</v>
      </c>
      <c r="J25"/>
      <c r="K25"/>
    </row>
    <row r="26" spans="1:13" x14ac:dyDescent="0.25">
      <c r="A26" s="6"/>
      <c r="C26" s="7"/>
      <c r="D26" s="7"/>
      <c r="E26" s="11"/>
      <c r="F26" s="16" t="s">
        <v>56</v>
      </c>
      <c r="G26" s="18">
        <v>0</v>
      </c>
      <c r="H26" s="18">
        <v>0</v>
      </c>
      <c r="I26" s="17">
        <v>537</v>
      </c>
      <c r="J26"/>
      <c r="K26"/>
    </row>
    <row r="27" spans="1:13" ht="26.25" x14ac:dyDescent="0.25">
      <c r="A27" s="6"/>
      <c r="C27" s="7"/>
      <c r="D27" s="7"/>
      <c r="E27" s="11"/>
      <c r="F27" s="16" t="s">
        <v>49</v>
      </c>
      <c r="G27" s="18">
        <v>0</v>
      </c>
      <c r="H27" s="18">
        <v>0</v>
      </c>
      <c r="I27" s="17">
        <v>512.11</v>
      </c>
      <c r="J27"/>
      <c r="K27"/>
    </row>
    <row r="28" spans="1:13" ht="26.25" x14ac:dyDescent="0.25">
      <c r="A28" s="6"/>
      <c r="C28" s="7"/>
      <c r="D28" s="7"/>
      <c r="E28" s="11"/>
      <c r="F28" s="16" t="s">
        <v>44</v>
      </c>
      <c r="G28" s="18">
        <v>0</v>
      </c>
      <c r="H28" s="18">
        <v>0</v>
      </c>
      <c r="I28" s="17">
        <v>55.48</v>
      </c>
      <c r="J28"/>
      <c r="K28"/>
    </row>
    <row r="29" spans="1:13" x14ac:dyDescent="0.25">
      <c r="A29" s="6"/>
      <c r="C29" s="7"/>
      <c r="D29" s="7" t="s">
        <v>222</v>
      </c>
      <c r="E29" s="7"/>
      <c r="G29" s="18">
        <v>0</v>
      </c>
      <c r="H29" s="18">
        <v>0</v>
      </c>
      <c r="I29" s="17">
        <v>1585.47</v>
      </c>
      <c r="J29" s="26"/>
      <c r="K29"/>
    </row>
    <row r="30" spans="1:13" x14ac:dyDescent="0.25">
      <c r="A30" s="6"/>
      <c r="C30" s="7" t="s">
        <v>317</v>
      </c>
      <c r="D30" s="7"/>
      <c r="E30" s="7"/>
      <c r="G30" s="18">
        <v>0</v>
      </c>
      <c r="H30" s="18">
        <v>0</v>
      </c>
      <c r="I30" s="17">
        <v>2044.8400000000001</v>
      </c>
      <c r="J30"/>
      <c r="K30"/>
    </row>
    <row r="31" spans="1:13" x14ac:dyDescent="0.25">
      <c r="A31" s="6"/>
      <c r="B31" s="7" t="s">
        <v>235</v>
      </c>
      <c r="C31" s="7"/>
      <c r="D31" s="7"/>
      <c r="E31" s="7"/>
      <c r="G31" s="18">
        <v>0</v>
      </c>
      <c r="H31" s="18">
        <v>0</v>
      </c>
      <c r="I31" s="17">
        <v>2044.8400000000001</v>
      </c>
      <c r="J31"/>
      <c r="K31"/>
    </row>
    <row r="32" spans="1:13" x14ac:dyDescent="0.25">
      <c r="A32" s="6"/>
      <c r="B32" s="6" t="s">
        <v>59</v>
      </c>
      <c r="C32" s="7" t="s">
        <v>60</v>
      </c>
      <c r="D32" s="7" t="s">
        <v>78</v>
      </c>
      <c r="E32" s="11" t="s">
        <v>1485</v>
      </c>
      <c r="F32" s="16" t="s">
        <v>785</v>
      </c>
      <c r="G32" s="18">
        <v>23</v>
      </c>
      <c r="H32" s="18">
        <v>79.400000000000006</v>
      </c>
      <c r="I32" s="17">
        <v>1826.2</v>
      </c>
      <c r="J32" s="26"/>
      <c r="K32"/>
    </row>
    <row r="33" spans="1:11" x14ac:dyDescent="0.25">
      <c r="A33" s="6"/>
      <c r="C33" s="7"/>
      <c r="D33" s="7"/>
      <c r="E33" s="11" t="s">
        <v>1468</v>
      </c>
      <c r="F33" s="16" t="s">
        <v>1467</v>
      </c>
      <c r="G33" s="18">
        <v>10.4</v>
      </c>
      <c r="H33" s="18">
        <v>98.1</v>
      </c>
      <c r="I33" s="17">
        <v>1020.24</v>
      </c>
      <c r="J33"/>
      <c r="K33"/>
    </row>
    <row r="34" spans="1:11" x14ac:dyDescent="0.25">
      <c r="A34" s="6"/>
      <c r="C34" s="7"/>
      <c r="D34" s="7" t="s">
        <v>236</v>
      </c>
      <c r="E34" s="7"/>
      <c r="G34" s="18">
        <v>33.4</v>
      </c>
      <c r="H34" s="18">
        <v>88.75</v>
      </c>
      <c r="I34" s="17">
        <v>2846.44</v>
      </c>
      <c r="J34"/>
      <c r="K34"/>
    </row>
    <row r="35" spans="1:11" x14ac:dyDescent="0.25">
      <c r="A35" s="6"/>
      <c r="C35" s="7"/>
      <c r="D35" s="7" t="s">
        <v>46</v>
      </c>
      <c r="E35" s="11" t="s">
        <v>1455</v>
      </c>
      <c r="F35" s="16" t="s">
        <v>1454</v>
      </c>
      <c r="G35" s="18">
        <v>10</v>
      </c>
      <c r="H35" s="18">
        <v>98.1</v>
      </c>
      <c r="I35" s="17">
        <v>981</v>
      </c>
      <c r="J35"/>
      <c r="K35"/>
    </row>
    <row r="36" spans="1:11" x14ac:dyDescent="0.25">
      <c r="A36" s="6"/>
      <c r="C36" s="7"/>
      <c r="D36" s="7"/>
      <c r="E36" s="11" t="s">
        <v>1450</v>
      </c>
      <c r="F36" s="16" t="s">
        <v>1449</v>
      </c>
      <c r="G36" s="18">
        <v>5.4</v>
      </c>
      <c r="H36" s="18">
        <v>98.1</v>
      </c>
      <c r="I36" s="17">
        <v>529.74</v>
      </c>
      <c r="J36"/>
      <c r="K36"/>
    </row>
    <row r="37" spans="1:11" x14ac:dyDescent="0.25">
      <c r="A37" s="6"/>
      <c r="C37" s="7"/>
      <c r="D37" s="7"/>
      <c r="E37" s="11" t="s">
        <v>1447</v>
      </c>
      <c r="F37" s="16" t="s">
        <v>1446</v>
      </c>
      <c r="G37" s="18">
        <v>10.8</v>
      </c>
      <c r="H37" s="18">
        <v>98.1</v>
      </c>
      <c r="I37" s="17">
        <v>1059.48</v>
      </c>
      <c r="J37"/>
      <c r="K37"/>
    </row>
    <row r="38" spans="1:11" x14ac:dyDescent="0.25">
      <c r="A38" s="6"/>
      <c r="C38" s="7"/>
      <c r="D38" s="7"/>
      <c r="E38" s="11" t="s">
        <v>1457</v>
      </c>
      <c r="F38" s="16" t="s">
        <v>1456</v>
      </c>
      <c r="G38" s="18">
        <v>6.666666666666667</v>
      </c>
      <c r="H38" s="18">
        <v>98.1</v>
      </c>
      <c r="I38" s="17">
        <v>654</v>
      </c>
      <c r="J38"/>
      <c r="K38"/>
    </row>
    <row r="39" spans="1:11" x14ac:dyDescent="0.25">
      <c r="A39" s="6"/>
      <c r="C39" s="7"/>
      <c r="D39" s="7" t="s">
        <v>207</v>
      </c>
      <c r="E39" s="7"/>
      <c r="G39" s="18">
        <v>32.866666666666667</v>
      </c>
      <c r="H39" s="18">
        <v>98.1</v>
      </c>
      <c r="I39" s="17">
        <v>3224.2200000000003</v>
      </c>
      <c r="J39"/>
      <c r="K39"/>
    </row>
    <row r="40" spans="1:11" x14ac:dyDescent="0.25">
      <c r="A40" s="6"/>
      <c r="C40" s="7"/>
      <c r="D40" s="7" t="s">
        <v>69</v>
      </c>
      <c r="E40" s="11" t="s">
        <v>1475</v>
      </c>
      <c r="F40" s="16" t="s">
        <v>1474</v>
      </c>
      <c r="G40" s="18">
        <v>6</v>
      </c>
      <c r="H40" s="18">
        <v>98.1</v>
      </c>
      <c r="I40" s="17">
        <v>588.59999999999991</v>
      </c>
      <c r="J40"/>
      <c r="K40"/>
    </row>
    <row r="41" spans="1:11" x14ac:dyDescent="0.25">
      <c r="A41" s="6"/>
      <c r="C41" s="7"/>
      <c r="D41" s="7"/>
      <c r="E41" s="11" t="s">
        <v>1478</v>
      </c>
      <c r="F41" s="16" t="s">
        <v>1477</v>
      </c>
      <c r="G41" s="18">
        <v>7.8</v>
      </c>
      <c r="H41" s="18">
        <v>98.1</v>
      </c>
      <c r="I41" s="17">
        <v>765.18</v>
      </c>
      <c r="J41"/>
      <c r="K41"/>
    </row>
    <row r="42" spans="1:11" x14ac:dyDescent="0.25">
      <c r="A42" s="6"/>
      <c r="C42" s="7"/>
      <c r="D42" s="7" t="s">
        <v>208</v>
      </c>
      <c r="E42" s="7"/>
      <c r="G42" s="18">
        <v>13.8</v>
      </c>
      <c r="H42" s="18">
        <v>98.1</v>
      </c>
      <c r="I42" s="17">
        <v>1353.7799999999997</v>
      </c>
      <c r="J42"/>
      <c r="K42"/>
    </row>
    <row r="43" spans="1:11" x14ac:dyDescent="0.25">
      <c r="A43" s="6"/>
      <c r="C43" s="7"/>
      <c r="D43" s="7" t="s">
        <v>71</v>
      </c>
      <c r="E43" s="11" t="s">
        <v>1465</v>
      </c>
      <c r="F43" s="16" t="s">
        <v>1464</v>
      </c>
      <c r="G43" s="18">
        <v>6.8</v>
      </c>
      <c r="H43" s="18">
        <v>98.1</v>
      </c>
      <c r="I43" s="17">
        <v>667.07999999999993</v>
      </c>
      <c r="J43"/>
      <c r="K43"/>
    </row>
    <row r="44" spans="1:11" x14ac:dyDescent="0.25">
      <c r="A44" s="6"/>
      <c r="C44" s="7"/>
      <c r="D44" s="7" t="s">
        <v>209</v>
      </c>
      <c r="E44" s="7"/>
      <c r="G44" s="18">
        <v>6.8</v>
      </c>
      <c r="H44" s="18">
        <v>98.1</v>
      </c>
      <c r="I44" s="17">
        <v>667.07999999999993</v>
      </c>
      <c r="J44"/>
      <c r="K44"/>
    </row>
    <row r="45" spans="1:11" x14ac:dyDescent="0.25">
      <c r="A45" s="6"/>
      <c r="C45" s="7"/>
      <c r="D45" s="7" t="s">
        <v>152</v>
      </c>
      <c r="E45" s="11" t="s">
        <v>1462</v>
      </c>
      <c r="F45" s="16" t="s">
        <v>1461</v>
      </c>
      <c r="G45" s="18">
        <v>3.6</v>
      </c>
      <c r="H45" s="18">
        <v>91.6</v>
      </c>
      <c r="I45" s="17">
        <v>329.76</v>
      </c>
      <c r="J45"/>
      <c r="K45"/>
    </row>
    <row r="46" spans="1:11" x14ac:dyDescent="0.25">
      <c r="A46" s="6"/>
      <c r="C46" s="7"/>
      <c r="D46" s="7" t="s">
        <v>210</v>
      </c>
      <c r="E46" s="7"/>
      <c r="G46" s="18">
        <v>3.6</v>
      </c>
      <c r="H46" s="18">
        <v>91.6</v>
      </c>
      <c r="I46" s="17">
        <v>329.76</v>
      </c>
      <c r="J46"/>
      <c r="K46"/>
    </row>
    <row r="47" spans="1:11" x14ac:dyDescent="0.25">
      <c r="A47" s="6"/>
      <c r="C47" s="7"/>
      <c r="D47" s="7" t="s">
        <v>493</v>
      </c>
      <c r="E47" s="11" t="s">
        <v>1472</v>
      </c>
      <c r="F47" s="16" t="s">
        <v>1471</v>
      </c>
      <c r="G47" s="18">
        <v>2.4</v>
      </c>
      <c r="H47" s="18">
        <v>98.1</v>
      </c>
      <c r="I47" s="17">
        <v>235.43999999999997</v>
      </c>
      <c r="J47"/>
      <c r="K47"/>
    </row>
    <row r="48" spans="1:11" x14ac:dyDescent="0.25">
      <c r="A48" s="6"/>
      <c r="C48" s="7"/>
      <c r="D48" s="7" t="s">
        <v>520</v>
      </c>
      <c r="E48" s="7"/>
      <c r="G48" s="18">
        <v>2.4</v>
      </c>
      <c r="H48" s="18">
        <v>98.1</v>
      </c>
      <c r="I48" s="17">
        <v>235.43999999999997</v>
      </c>
      <c r="J48"/>
      <c r="K48"/>
    </row>
    <row r="49" spans="1:11" ht="26.25" x14ac:dyDescent="0.25">
      <c r="A49" s="6"/>
      <c r="C49" s="7"/>
      <c r="D49" s="7" t="s">
        <v>294</v>
      </c>
      <c r="E49" s="11" t="s">
        <v>1452</v>
      </c>
      <c r="F49" s="16" t="s">
        <v>1451</v>
      </c>
      <c r="G49" s="18">
        <v>8.3333333333333339</v>
      </c>
      <c r="H49" s="18">
        <v>98.1</v>
      </c>
      <c r="I49" s="17">
        <v>817.5</v>
      </c>
      <c r="J49"/>
      <c r="K49"/>
    </row>
    <row r="50" spans="1:11" x14ac:dyDescent="0.25">
      <c r="A50" s="6"/>
      <c r="C50" s="7"/>
      <c r="D50" s="7" t="s">
        <v>316</v>
      </c>
      <c r="E50" s="7"/>
      <c r="G50" s="18">
        <v>8.3333333333333339</v>
      </c>
      <c r="H50" s="18">
        <v>98.1</v>
      </c>
      <c r="I50" s="17">
        <v>817.5</v>
      </c>
      <c r="J50"/>
      <c r="K50"/>
    </row>
    <row r="51" spans="1:11" x14ac:dyDescent="0.25">
      <c r="A51" s="6"/>
      <c r="C51" s="7"/>
      <c r="D51" s="7" t="s">
        <v>87</v>
      </c>
      <c r="E51" s="11" t="s">
        <v>1459</v>
      </c>
      <c r="F51" s="16" t="s">
        <v>1458</v>
      </c>
      <c r="G51" s="18">
        <v>3.2</v>
      </c>
      <c r="H51" s="18">
        <v>98.1</v>
      </c>
      <c r="I51" s="17">
        <v>313.92</v>
      </c>
      <c r="J51"/>
      <c r="K51"/>
    </row>
    <row r="52" spans="1:11" x14ac:dyDescent="0.25">
      <c r="A52" s="6"/>
      <c r="C52" s="7"/>
      <c r="D52" s="7"/>
      <c r="E52" s="11" t="s">
        <v>1470</v>
      </c>
      <c r="F52" s="16" t="s">
        <v>991</v>
      </c>
      <c r="G52" s="18">
        <v>1.8</v>
      </c>
      <c r="H52" s="18">
        <v>98.1</v>
      </c>
      <c r="I52" s="17">
        <v>176.57999999999998</v>
      </c>
      <c r="J52"/>
      <c r="K52"/>
    </row>
    <row r="53" spans="1:11" x14ac:dyDescent="0.25">
      <c r="A53" s="6"/>
      <c r="C53" s="7"/>
      <c r="D53" s="7" t="s">
        <v>237</v>
      </c>
      <c r="E53" s="7"/>
      <c r="G53" s="18">
        <v>5</v>
      </c>
      <c r="H53" s="18">
        <v>98.1</v>
      </c>
      <c r="I53" s="17">
        <v>490.5</v>
      </c>
      <c r="J53"/>
      <c r="K53"/>
    </row>
    <row r="54" spans="1:11" ht="39" x14ac:dyDescent="0.25">
      <c r="A54" s="6"/>
      <c r="C54" s="7"/>
      <c r="D54" s="7" t="s">
        <v>96</v>
      </c>
      <c r="E54" s="11" t="s">
        <v>1483</v>
      </c>
      <c r="F54" s="16" t="s">
        <v>1482</v>
      </c>
      <c r="G54" s="18">
        <v>9</v>
      </c>
      <c r="H54" s="18">
        <v>98.1</v>
      </c>
      <c r="I54" s="17">
        <v>882.9</v>
      </c>
      <c r="J54"/>
      <c r="K54"/>
    </row>
    <row r="55" spans="1:11" x14ac:dyDescent="0.25">
      <c r="A55" s="6"/>
      <c r="C55" s="7"/>
      <c r="D55" s="7" t="s">
        <v>217</v>
      </c>
      <c r="E55" s="7"/>
      <c r="G55" s="18">
        <v>9</v>
      </c>
      <c r="H55" s="18">
        <v>98.1</v>
      </c>
      <c r="I55" s="17">
        <v>882.9</v>
      </c>
      <c r="J55"/>
      <c r="K55"/>
    </row>
    <row r="56" spans="1:11" x14ac:dyDescent="0.25">
      <c r="A56" s="6"/>
      <c r="C56" s="7"/>
      <c r="D56" s="7" t="s">
        <v>84</v>
      </c>
      <c r="E56" s="11" t="s">
        <v>1480</v>
      </c>
      <c r="F56" s="16" t="s">
        <v>1479</v>
      </c>
      <c r="G56" s="18">
        <v>9</v>
      </c>
      <c r="H56" s="18">
        <v>98.1</v>
      </c>
      <c r="I56" s="17">
        <v>882.9</v>
      </c>
      <c r="J56"/>
      <c r="K56"/>
    </row>
    <row r="57" spans="1:11" x14ac:dyDescent="0.25">
      <c r="A57" s="6"/>
      <c r="C57" s="7"/>
      <c r="D57" s="7" t="s">
        <v>223</v>
      </c>
      <c r="E57" s="7"/>
      <c r="G57" s="18">
        <v>9</v>
      </c>
      <c r="H57" s="18">
        <v>98.1</v>
      </c>
      <c r="I57" s="17">
        <v>882.9</v>
      </c>
      <c r="J57"/>
      <c r="K57"/>
    </row>
    <row r="58" spans="1:11" x14ac:dyDescent="0.25">
      <c r="A58" s="6"/>
      <c r="C58" s="7"/>
      <c r="D58" s="7" t="s">
        <v>41</v>
      </c>
      <c r="E58" s="11" t="s">
        <v>40</v>
      </c>
      <c r="F58" s="16" t="s">
        <v>1487</v>
      </c>
      <c r="G58" s="18">
        <v>0</v>
      </c>
      <c r="H58" s="18">
        <v>0</v>
      </c>
      <c r="I58" s="17">
        <v>0</v>
      </c>
      <c r="J58"/>
      <c r="K58"/>
    </row>
    <row r="59" spans="1:11" x14ac:dyDescent="0.25">
      <c r="A59" s="6"/>
      <c r="C59" s="7"/>
      <c r="D59" s="7"/>
      <c r="E59" s="11"/>
      <c r="F59" s="16" t="s">
        <v>172</v>
      </c>
      <c r="G59" s="18">
        <v>20</v>
      </c>
      <c r="H59" s="18">
        <v>90.4</v>
      </c>
      <c r="I59" s="17">
        <v>1808</v>
      </c>
      <c r="J59"/>
      <c r="K59"/>
    </row>
    <row r="60" spans="1:11" x14ac:dyDescent="0.25">
      <c r="A60" s="6"/>
      <c r="C60" s="7"/>
      <c r="D60" s="7" t="s">
        <v>222</v>
      </c>
      <c r="E60" s="7"/>
      <c r="G60" s="18">
        <v>20</v>
      </c>
      <c r="H60" s="18">
        <v>90.4</v>
      </c>
      <c r="I60" s="17">
        <v>1808</v>
      </c>
      <c r="J60"/>
      <c r="K60"/>
    </row>
    <row r="61" spans="1:11" ht="26.25" x14ac:dyDescent="0.25">
      <c r="A61" s="6"/>
      <c r="C61" s="7"/>
      <c r="D61" s="7" t="s">
        <v>1442</v>
      </c>
      <c r="E61" s="11" t="s">
        <v>1444</v>
      </c>
      <c r="F61" s="16" t="s">
        <v>1443</v>
      </c>
      <c r="G61" s="18">
        <v>10.8</v>
      </c>
      <c r="H61" s="18">
        <v>98.1</v>
      </c>
      <c r="I61" s="17">
        <v>1059.48</v>
      </c>
      <c r="J61"/>
      <c r="K61"/>
    </row>
    <row r="62" spans="1:11" x14ac:dyDescent="0.25">
      <c r="A62" s="6"/>
      <c r="C62" s="7"/>
      <c r="D62" s="7" t="s">
        <v>1539</v>
      </c>
      <c r="E62" s="7"/>
      <c r="G62" s="18">
        <v>10.8</v>
      </c>
      <c r="H62" s="18">
        <v>98.1</v>
      </c>
      <c r="I62" s="17">
        <v>1059.48</v>
      </c>
      <c r="J62"/>
      <c r="K62"/>
    </row>
    <row r="63" spans="1:11" x14ac:dyDescent="0.25">
      <c r="A63" s="6"/>
      <c r="C63" s="7" t="s">
        <v>318</v>
      </c>
      <c r="D63" s="7"/>
      <c r="E63" s="7"/>
      <c r="G63" s="18">
        <v>155</v>
      </c>
      <c r="H63" s="18">
        <v>96.272222222222197</v>
      </c>
      <c r="I63" s="17">
        <v>14598</v>
      </c>
      <c r="J63"/>
      <c r="K63"/>
    </row>
    <row r="64" spans="1:11" x14ac:dyDescent="0.25">
      <c r="A64" s="6"/>
      <c r="C64" s="7" t="s">
        <v>298</v>
      </c>
      <c r="D64" s="7" t="s">
        <v>78</v>
      </c>
      <c r="E64" s="11" t="s">
        <v>1485</v>
      </c>
      <c r="F64" s="16" t="s">
        <v>785</v>
      </c>
      <c r="G64" s="18">
        <v>1.5</v>
      </c>
      <c r="H64" s="18">
        <v>79.400000000000006</v>
      </c>
      <c r="I64" s="17">
        <v>119.10000000000001</v>
      </c>
      <c r="J64"/>
      <c r="K64"/>
    </row>
    <row r="65" spans="1:11" x14ac:dyDescent="0.25">
      <c r="A65" s="6"/>
      <c r="C65" s="7"/>
      <c r="D65" s="7"/>
      <c r="E65" s="11" t="s">
        <v>1468</v>
      </c>
      <c r="F65" s="16" t="s">
        <v>1467</v>
      </c>
      <c r="G65" s="18">
        <v>0.21666666666666667</v>
      </c>
      <c r="H65" s="18">
        <v>98.1</v>
      </c>
      <c r="I65" s="17">
        <v>21.254999999999999</v>
      </c>
      <c r="J65"/>
      <c r="K65"/>
    </row>
    <row r="66" spans="1:11" x14ac:dyDescent="0.25">
      <c r="A66" s="6"/>
      <c r="C66" s="7"/>
      <c r="D66" s="7" t="s">
        <v>236</v>
      </c>
      <c r="E66" s="7"/>
      <c r="G66" s="18">
        <v>1.7166666666666668</v>
      </c>
      <c r="H66" s="18">
        <v>88.75</v>
      </c>
      <c r="I66" s="17">
        <v>140.35500000000002</v>
      </c>
      <c r="J66"/>
      <c r="K66"/>
    </row>
    <row r="67" spans="1:11" x14ac:dyDescent="0.25">
      <c r="A67" s="6"/>
      <c r="C67" s="7"/>
      <c r="D67" s="7" t="s">
        <v>46</v>
      </c>
      <c r="E67" s="11" t="s">
        <v>1455</v>
      </c>
      <c r="F67" s="16" t="s">
        <v>1454</v>
      </c>
      <c r="G67" s="18">
        <v>0.2</v>
      </c>
      <c r="H67" s="18">
        <v>98.1</v>
      </c>
      <c r="I67" s="17">
        <v>19.62</v>
      </c>
      <c r="J67"/>
      <c r="K67"/>
    </row>
    <row r="68" spans="1:11" x14ac:dyDescent="0.25">
      <c r="A68" s="6"/>
      <c r="C68" s="7"/>
      <c r="D68" s="7"/>
      <c r="E68" s="11" t="s">
        <v>1450</v>
      </c>
      <c r="F68" s="16" t="s">
        <v>1449</v>
      </c>
      <c r="G68" s="18">
        <v>0.3</v>
      </c>
      <c r="H68" s="18">
        <v>98.1</v>
      </c>
      <c r="I68" s="17">
        <v>29.429999999999996</v>
      </c>
      <c r="J68"/>
      <c r="K68"/>
    </row>
    <row r="69" spans="1:11" x14ac:dyDescent="0.25">
      <c r="A69" s="6"/>
      <c r="C69" s="7"/>
      <c r="D69" s="7"/>
      <c r="E69" s="11" t="s">
        <v>1447</v>
      </c>
      <c r="F69" s="16" t="s">
        <v>1446</v>
      </c>
      <c r="G69" s="18">
        <v>0.6</v>
      </c>
      <c r="H69" s="18">
        <v>98.1</v>
      </c>
      <c r="I69" s="17">
        <v>58.859999999999992</v>
      </c>
      <c r="J69"/>
      <c r="K69"/>
    </row>
    <row r="70" spans="1:11" x14ac:dyDescent="0.25">
      <c r="A70" s="6"/>
      <c r="C70" s="7"/>
      <c r="D70" s="7"/>
      <c r="E70" s="11" t="s">
        <v>1457</v>
      </c>
      <c r="F70" s="16" t="s">
        <v>1456</v>
      </c>
      <c r="G70" s="18">
        <v>0.13333333333333333</v>
      </c>
      <c r="H70" s="18">
        <v>98.1</v>
      </c>
      <c r="I70" s="17">
        <v>13.079999999999998</v>
      </c>
      <c r="J70"/>
      <c r="K70"/>
    </row>
    <row r="71" spans="1:11" x14ac:dyDescent="0.25">
      <c r="A71" s="6"/>
      <c r="C71" s="7"/>
      <c r="D71" s="7" t="s">
        <v>207</v>
      </c>
      <c r="E71" s="7"/>
      <c r="G71" s="18">
        <v>1.2333333333333334</v>
      </c>
      <c r="H71" s="18">
        <v>98.1</v>
      </c>
      <c r="I71" s="17">
        <v>120.99</v>
      </c>
      <c r="J71"/>
      <c r="K71"/>
    </row>
    <row r="72" spans="1:11" x14ac:dyDescent="0.25">
      <c r="A72" s="6"/>
      <c r="C72" s="7"/>
      <c r="D72" s="7" t="s">
        <v>69</v>
      </c>
      <c r="E72" s="11" t="s">
        <v>1475</v>
      </c>
      <c r="F72" s="16" t="s">
        <v>1474</v>
      </c>
      <c r="G72" s="18">
        <v>1</v>
      </c>
      <c r="H72" s="18">
        <v>98.1</v>
      </c>
      <c r="I72" s="17">
        <v>98.1</v>
      </c>
      <c r="J72"/>
      <c r="K72"/>
    </row>
    <row r="73" spans="1:11" x14ac:dyDescent="0.25">
      <c r="A73" s="6"/>
      <c r="C73" s="7"/>
      <c r="D73" s="7"/>
      <c r="E73" s="11" t="s">
        <v>1478</v>
      </c>
      <c r="F73" s="16" t="s">
        <v>1477</v>
      </c>
      <c r="G73" s="18">
        <v>1.3</v>
      </c>
      <c r="H73" s="18">
        <v>98.1</v>
      </c>
      <c r="I73" s="17">
        <v>127.53</v>
      </c>
      <c r="J73"/>
      <c r="K73"/>
    </row>
    <row r="74" spans="1:11" x14ac:dyDescent="0.25">
      <c r="A74" s="6"/>
      <c r="C74" s="7"/>
      <c r="D74" s="7" t="s">
        <v>208</v>
      </c>
      <c r="E74" s="7"/>
      <c r="G74" s="18">
        <v>2.2999999999999998</v>
      </c>
      <c r="H74" s="18">
        <v>98.1</v>
      </c>
      <c r="I74" s="17">
        <v>225.63</v>
      </c>
      <c r="J74"/>
      <c r="K74"/>
    </row>
    <row r="75" spans="1:11" x14ac:dyDescent="0.25">
      <c r="A75" s="6"/>
      <c r="C75" s="7"/>
      <c r="D75" s="7" t="s">
        <v>71</v>
      </c>
      <c r="E75" s="11" t="s">
        <v>1465</v>
      </c>
      <c r="F75" s="16" t="s">
        <v>1464</v>
      </c>
      <c r="G75" s="18">
        <v>0.14166666666666666</v>
      </c>
      <c r="H75" s="18">
        <v>98.1</v>
      </c>
      <c r="I75" s="17">
        <v>13.897499999999999</v>
      </c>
      <c r="J75"/>
      <c r="K75"/>
    </row>
    <row r="76" spans="1:11" x14ac:dyDescent="0.25">
      <c r="A76" s="6"/>
      <c r="C76" s="7"/>
      <c r="D76" s="7" t="s">
        <v>209</v>
      </c>
      <c r="E76" s="7"/>
      <c r="G76" s="18">
        <v>0.14166666666666666</v>
      </c>
      <c r="H76" s="18">
        <v>98.1</v>
      </c>
      <c r="I76" s="17">
        <v>13.897499999999999</v>
      </c>
      <c r="J76"/>
      <c r="K76"/>
    </row>
    <row r="77" spans="1:11" x14ac:dyDescent="0.25">
      <c r="A77" s="6"/>
      <c r="C77" s="7"/>
      <c r="D77" s="7" t="s">
        <v>152</v>
      </c>
      <c r="E77" s="11" t="s">
        <v>1462</v>
      </c>
      <c r="F77" s="16" t="s">
        <v>1461</v>
      </c>
      <c r="G77" s="18">
        <v>7.4999999999999997E-2</v>
      </c>
      <c r="H77" s="18">
        <v>91.6</v>
      </c>
      <c r="I77" s="17">
        <v>6.8699999999999992</v>
      </c>
      <c r="J77"/>
      <c r="K77"/>
    </row>
    <row r="78" spans="1:11" x14ac:dyDescent="0.25">
      <c r="A78" s="6"/>
      <c r="C78" s="7"/>
      <c r="D78" s="7" t="s">
        <v>210</v>
      </c>
      <c r="E78" s="7"/>
      <c r="G78" s="18">
        <v>7.4999999999999997E-2</v>
      </c>
      <c r="H78" s="18">
        <v>91.6</v>
      </c>
      <c r="I78" s="17">
        <v>6.8699999999999992</v>
      </c>
      <c r="J78"/>
      <c r="K78"/>
    </row>
    <row r="79" spans="1:11" x14ac:dyDescent="0.25">
      <c r="A79" s="6"/>
      <c r="C79" s="7"/>
      <c r="D79" s="7" t="s">
        <v>493</v>
      </c>
      <c r="E79" s="11" t="s">
        <v>1472</v>
      </c>
      <c r="F79" s="16" t="s">
        <v>1471</v>
      </c>
      <c r="G79" s="18">
        <v>0.4</v>
      </c>
      <c r="H79" s="18">
        <v>98.1</v>
      </c>
      <c r="I79" s="17">
        <v>39.24</v>
      </c>
      <c r="J79"/>
      <c r="K79"/>
    </row>
    <row r="80" spans="1:11" x14ac:dyDescent="0.25">
      <c r="A80" s="6"/>
      <c r="C80" s="7"/>
      <c r="D80" s="7" t="s">
        <v>520</v>
      </c>
      <c r="E80" s="7"/>
      <c r="G80" s="18">
        <v>0.4</v>
      </c>
      <c r="H80" s="18">
        <v>98.1</v>
      </c>
      <c r="I80" s="17">
        <v>39.24</v>
      </c>
      <c r="J80"/>
      <c r="K80"/>
    </row>
    <row r="81" spans="1:11" ht="26.25" x14ac:dyDescent="0.25">
      <c r="A81" s="6"/>
      <c r="C81" s="7"/>
      <c r="D81" s="7" t="s">
        <v>294</v>
      </c>
      <c r="E81" s="11" t="s">
        <v>1452</v>
      </c>
      <c r="F81" s="16" t="s">
        <v>1451</v>
      </c>
      <c r="G81" s="18">
        <v>0.16666666666666666</v>
      </c>
      <c r="H81" s="18">
        <v>98.1</v>
      </c>
      <c r="I81" s="17">
        <v>16.349999999999998</v>
      </c>
      <c r="J81"/>
      <c r="K81"/>
    </row>
    <row r="82" spans="1:11" x14ac:dyDescent="0.25">
      <c r="A82" s="6"/>
      <c r="C82" s="7"/>
      <c r="D82" s="7" t="s">
        <v>316</v>
      </c>
      <c r="E82" s="7"/>
      <c r="G82" s="18">
        <v>0.16666666666666666</v>
      </c>
      <c r="H82" s="18">
        <v>98.1</v>
      </c>
      <c r="I82" s="17">
        <v>16.349999999999998</v>
      </c>
      <c r="J82"/>
      <c r="K82"/>
    </row>
    <row r="83" spans="1:11" x14ac:dyDescent="0.25">
      <c r="A83" s="6"/>
      <c r="C83" s="7"/>
      <c r="D83" s="7" t="s">
        <v>87</v>
      </c>
      <c r="E83" s="11" t="s">
        <v>1459</v>
      </c>
      <c r="F83" s="16" t="s">
        <v>1458</v>
      </c>
      <c r="G83" s="18">
        <v>6.6666666666666666E-2</v>
      </c>
      <c r="H83" s="18">
        <v>98.1</v>
      </c>
      <c r="I83" s="17">
        <v>6.5399999999999991</v>
      </c>
      <c r="J83"/>
      <c r="K83"/>
    </row>
    <row r="84" spans="1:11" x14ac:dyDescent="0.25">
      <c r="A84" s="6"/>
      <c r="C84" s="7"/>
      <c r="D84" s="7"/>
      <c r="E84" s="11" t="s">
        <v>1470</v>
      </c>
      <c r="F84" s="16" t="s">
        <v>991</v>
      </c>
      <c r="G84" s="18">
        <v>0.3</v>
      </c>
      <c r="H84" s="18">
        <v>98.1</v>
      </c>
      <c r="I84" s="17">
        <v>29.429999999999996</v>
      </c>
      <c r="J84"/>
      <c r="K84"/>
    </row>
    <row r="85" spans="1:11" x14ac:dyDescent="0.25">
      <c r="A85" s="6"/>
      <c r="C85" s="7"/>
      <c r="D85" s="7" t="s">
        <v>237</v>
      </c>
      <c r="E85" s="7"/>
      <c r="G85" s="18">
        <v>0.36666666666666664</v>
      </c>
      <c r="H85" s="18">
        <v>98.1</v>
      </c>
      <c r="I85" s="17">
        <v>35.97</v>
      </c>
      <c r="J85"/>
      <c r="K85"/>
    </row>
    <row r="86" spans="1:11" ht="39" x14ac:dyDescent="0.25">
      <c r="A86" s="6"/>
      <c r="C86" s="7"/>
      <c r="D86" s="7" t="s">
        <v>96</v>
      </c>
      <c r="E86" s="11" t="s">
        <v>1483</v>
      </c>
      <c r="F86" s="16" t="s">
        <v>1482</v>
      </c>
      <c r="G86" s="18">
        <v>1.5</v>
      </c>
      <c r="H86" s="18">
        <v>98.1</v>
      </c>
      <c r="I86" s="17">
        <v>147.14999999999998</v>
      </c>
      <c r="J86"/>
      <c r="K86"/>
    </row>
    <row r="87" spans="1:11" x14ac:dyDescent="0.25">
      <c r="A87" s="6"/>
      <c r="C87" s="7"/>
      <c r="D87" s="7" t="s">
        <v>217</v>
      </c>
      <c r="E87" s="7"/>
      <c r="G87" s="18">
        <v>1.5</v>
      </c>
      <c r="H87" s="18">
        <v>98.1</v>
      </c>
      <c r="I87" s="17">
        <v>147.14999999999998</v>
      </c>
      <c r="J87"/>
      <c r="K87"/>
    </row>
    <row r="88" spans="1:11" x14ac:dyDescent="0.25">
      <c r="A88" s="6"/>
      <c r="C88" s="7"/>
      <c r="D88" s="7" t="s">
        <v>84</v>
      </c>
      <c r="E88" s="11" t="s">
        <v>1480</v>
      </c>
      <c r="F88" s="16" t="s">
        <v>1479</v>
      </c>
      <c r="G88" s="18">
        <v>1.5</v>
      </c>
      <c r="H88" s="18">
        <v>98.1</v>
      </c>
      <c r="I88" s="17">
        <v>147.14999999999998</v>
      </c>
      <c r="J88"/>
      <c r="K88"/>
    </row>
    <row r="89" spans="1:11" x14ac:dyDescent="0.25">
      <c r="A89" s="6"/>
      <c r="C89" s="7"/>
      <c r="D89" s="7" t="s">
        <v>223</v>
      </c>
      <c r="E89" s="7"/>
      <c r="G89" s="18">
        <v>1.5</v>
      </c>
      <c r="H89" s="18">
        <v>98.1</v>
      </c>
      <c r="I89" s="17">
        <v>147.14999999999998</v>
      </c>
      <c r="J89"/>
      <c r="K89"/>
    </row>
    <row r="90" spans="1:11" x14ac:dyDescent="0.25">
      <c r="A90" s="6"/>
      <c r="C90" s="7"/>
      <c r="D90" s="7" t="s">
        <v>41</v>
      </c>
      <c r="E90" s="11" t="s">
        <v>40</v>
      </c>
      <c r="F90" s="16" t="s">
        <v>1487</v>
      </c>
      <c r="G90" s="18">
        <v>0</v>
      </c>
      <c r="H90" s="18">
        <v>0</v>
      </c>
      <c r="I90" s="17">
        <v>0</v>
      </c>
      <c r="J90"/>
      <c r="K90"/>
    </row>
    <row r="91" spans="1:11" ht="26.25" x14ac:dyDescent="0.25">
      <c r="A91" s="6"/>
      <c r="C91" s="7"/>
      <c r="D91" s="7"/>
      <c r="E91" s="11"/>
      <c r="F91" s="16" t="s">
        <v>850</v>
      </c>
      <c r="G91" s="18">
        <v>0</v>
      </c>
      <c r="H91" s="18">
        <v>0</v>
      </c>
      <c r="I91" s="17">
        <v>0</v>
      </c>
      <c r="J91"/>
      <c r="K91"/>
    </row>
    <row r="92" spans="1:11" x14ac:dyDescent="0.25">
      <c r="A92" s="6"/>
      <c r="C92" s="7"/>
      <c r="D92" s="7" t="s">
        <v>222</v>
      </c>
      <c r="E92" s="7"/>
      <c r="G92" s="18">
        <v>0</v>
      </c>
      <c r="H92" s="18">
        <v>0</v>
      </c>
      <c r="I92" s="17">
        <v>0</v>
      </c>
      <c r="J92"/>
      <c r="K92"/>
    </row>
    <row r="93" spans="1:11" ht="26.25" x14ac:dyDescent="0.25">
      <c r="A93" s="6"/>
      <c r="C93" s="7"/>
      <c r="D93" s="7" t="s">
        <v>1442</v>
      </c>
      <c r="E93" s="11" t="s">
        <v>1444</v>
      </c>
      <c r="F93" s="16" t="s">
        <v>1443</v>
      </c>
      <c r="G93" s="18">
        <v>0.6</v>
      </c>
      <c r="H93" s="18">
        <v>98.1</v>
      </c>
      <c r="I93" s="17">
        <v>58.859999999999992</v>
      </c>
      <c r="J93"/>
      <c r="K93"/>
    </row>
    <row r="94" spans="1:11" x14ac:dyDescent="0.25">
      <c r="A94" s="6"/>
      <c r="C94" s="7"/>
      <c r="D94" s="7" t="s">
        <v>1539</v>
      </c>
      <c r="E94" s="7"/>
      <c r="G94" s="18">
        <v>0.6</v>
      </c>
      <c r="H94" s="18">
        <v>98.1</v>
      </c>
      <c r="I94" s="17">
        <v>58.859999999999992</v>
      </c>
      <c r="J94"/>
      <c r="K94"/>
    </row>
    <row r="95" spans="1:11" x14ac:dyDescent="0.25">
      <c r="A95" s="6"/>
      <c r="C95" s="7" t="s">
        <v>319</v>
      </c>
      <c r="D95" s="7"/>
      <c r="E95" s="7"/>
      <c r="G95" s="18">
        <v>10</v>
      </c>
      <c r="H95" s="18">
        <v>96.617647058823508</v>
      </c>
      <c r="I95" s="17">
        <v>952.46249999999986</v>
      </c>
      <c r="J95"/>
      <c r="K95"/>
    </row>
    <row r="96" spans="1:11" x14ac:dyDescent="0.25">
      <c r="A96" s="6"/>
      <c r="B96" s="7" t="s">
        <v>224</v>
      </c>
      <c r="C96" s="7"/>
      <c r="D96" s="7"/>
      <c r="E96" s="7"/>
      <c r="G96" s="18">
        <v>165</v>
      </c>
      <c r="H96" s="18">
        <v>96.439999999999955</v>
      </c>
      <c r="I96" s="17">
        <v>15550.462500000003</v>
      </c>
      <c r="J96"/>
      <c r="K96"/>
    </row>
    <row r="97" spans="1:11" x14ac:dyDescent="0.25">
      <c r="A97" s="7" t="s">
        <v>1540</v>
      </c>
      <c r="B97" s="7"/>
      <c r="C97" s="7"/>
      <c r="D97" s="7"/>
      <c r="E97" s="7"/>
      <c r="G97" s="18">
        <v>165</v>
      </c>
      <c r="H97" s="18">
        <v>84.384999999999962</v>
      </c>
      <c r="I97" s="17">
        <v>17595.302500000002</v>
      </c>
      <c r="J97"/>
      <c r="K97"/>
    </row>
    <row r="98" spans="1:11" ht="39" x14ac:dyDescent="0.25">
      <c r="A98" s="6" t="s">
        <v>1488</v>
      </c>
      <c r="B98" s="6" t="s">
        <v>36</v>
      </c>
      <c r="C98" s="7" t="s">
        <v>40</v>
      </c>
      <c r="D98" s="7" t="s">
        <v>41</v>
      </c>
      <c r="E98" s="11" t="s">
        <v>40</v>
      </c>
      <c r="F98" s="16" t="s">
        <v>42</v>
      </c>
      <c r="G98" s="18">
        <v>0</v>
      </c>
      <c r="H98" s="18">
        <v>0</v>
      </c>
      <c r="I98" s="17">
        <v>275.91000000000003</v>
      </c>
      <c r="J98"/>
      <c r="K98"/>
    </row>
    <row r="99" spans="1:11" x14ac:dyDescent="0.25">
      <c r="A99" s="6"/>
      <c r="C99" s="7"/>
      <c r="D99" s="7"/>
      <c r="E99" s="11"/>
      <c r="F99" s="16" t="s">
        <v>56</v>
      </c>
      <c r="G99" s="18">
        <v>0</v>
      </c>
      <c r="H99" s="18">
        <v>0</v>
      </c>
      <c r="I99" s="17">
        <v>581</v>
      </c>
      <c r="J99"/>
      <c r="K99"/>
    </row>
    <row r="100" spans="1:11" ht="26.25" x14ac:dyDescent="0.25">
      <c r="A100" s="6"/>
      <c r="C100" s="7"/>
      <c r="D100" s="7"/>
      <c r="E100" s="11"/>
      <c r="F100" s="16" t="s">
        <v>49</v>
      </c>
      <c r="G100" s="18">
        <v>0</v>
      </c>
      <c r="H100" s="18">
        <v>0</v>
      </c>
      <c r="I100" s="17">
        <v>292.64</v>
      </c>
      <c r="J100"/>
      <c r="K100"/>
    </row>
    <row r="101" spans="1:11" ht="26.25" x14ac:dyDescent="0.25">
      <c r="A101" s="6"/>
      <c r="C101" s="7"/>
      <c r="D101" s="7"/>
      <c r="E101" s="11"/>
      <c r="F101" s="16" t="s">
        <v>44</v>
      </c>
      <c r="G101" s="18">
        <v>0</v>
      </c>
      <c r="H101" s="18">
        <v>0</v>
      </c>
      <c r="I101" s="17">
        <v>36.99</v>
      </c>
      <c r="J101"/>
      <c r="K101"/>
    </row>
    <row r="102" spans="1:11" x14ac:dyDescent="0.25">
      <c r="A102" s="6"/>
      <c r="C102" s="7"/>
      <c r="D102" s="7" t="s">
        <v>222</v>
      </c>
      <c r="E102" s="7"/>
      <c r="G102" s="18">
        <v>0</v>
      </c>
      <c r="H102" s="18">
        <v>0</v>
      </c>
      <c r="I102" s="17">
        <v>1186.5400000000002</v>
      </c>
      <c r="J102"/>
      <c r="K102"/>
    </row>
    <row r="103" spans="1:11" ht="26.25" x14ac:dyDescent="0.25">
      <c r="A103" s="6"/>
      <c r="C103" s="7"/>
      <c r="D103" s="7" t="s">
        <v>94</v>
      </c>
      <c r="E103" s="11" t="s">
        <v>40</v>
      </c>
      <c r="F103" s="16" t="s">
        <v>295</v>
      </c>
      <c r="G103" s="18">
        <v>0</v>
      </c>
      <c r="H103" s="18">
        <v>0</v>
      </c>
      <c r="I103" s="17">
        <v>556.14</v>
      </c>
      <c r="J103"/>
      <c r="K103"/>
    </row>
    <row r="104" spans="1:11" x14ac:dyDescent="0.25">
      <c r="A104" s="6"/>
      <c r="C104" s="7"/>
      <c r="D104" s="7" t="s">
        <v>214</v>
      </c>
      <c r="E104" s="7"/>
      <c r="G104" s="18">
        <v>0</v>
      </c>
      <c r="H104" s="18">
        <v>0</v>
      </c>
      <c r="I104" s="17">
        <v>556.14</v>
      </c>
      <c r="J104"/>
      <c r="K104"/>
    </row>
    <row r="105" spans="1:11" x14ac:dyDescent="0.25">
      <c r="A105" s="6"/>
      <c r="C105" s="7" t="s">
        <v>317</v>
      </c>
      <c r="D105" s="7"/>
      <c r="E105" s="7"/>
      <c r="G105" s="18">
        <v>0</v>
      </c>
      <c r="H105" s="18">
        <v>0</v>
      </c>
      <c r="I105" s="17">
        <v>1742.6800000000003</v>
      </c>
      <c r="J105"/>
      <c r="K105"/>
    </row>
    <row r="106" spans="1:11" x14ac:dyDescent="0.25">
      <c r="A106" s="6"/>
      <c r="B106" s="7" t="s">
        <v>235</v>
      </c>
      <c r="C106" s="7"/>
      <c r="D106" s="7"/>
      <c r="E106" s="7"/>
      <c r="G106" s="18">
        <v>0</v>
      </c>
      <c r="H106" s="18">
        <v>0</v>
      </c>
      <c r="I106" s="17">
        <v>1742.6800000000003</v>
      </c>
      <c r="J106"/>
      <c r="K106"/>
    </row>
    <row r="107" spans="1:11" ht="26.25" x14ac:dyDescent="0.25">
      <c r="A107" s="6"/>
      <c r="B107" s="6" t="s">
        <v>59</v>
      </c>
      <c r="C107" s="7" t="s">
        <v>60</v>
      </c>
      <c r="D107" s="7" t="s">
        <v>78</v>
      </c>
      <c r="E107" s="11" t="s">
        <v>1511</v>
      </c>
      <c r="F107" s="16" t="s">
        <v>1510</v>
      </c>
      <c r="G107" s="18">
        <v>8.75</v>
      </c>
      <c r="H107" s="18">
        <v>84.97</v>
      </c>
      <c r="I107" s="17">
        <v>743.48749999999995</v>
      </c>
      <c r="J107"/>
      <c r="K107"/>
    </row>
    <row r="108" spans="1:11" x14ac:dyDescent="0.25">
      <c r="A108" s="6"/>
      <c r="C108" s="7"/>
      <c r="D108" s="7" t="s">
        <v>236</v>
      </c>
      <c r="E108" s="7"/>
      <c r="G108" s="18">
        <v>8.75</v>
      </c>
      <c r="H108" s="18">
        <v>84.97</v>
      </c>
      <c r="I108" s="17">
        <v>743.48749999999995</v>
      </c>
      <c r="J108"/>
      <c r="K108"/>
    </row>
    <row r="109" spans="1:11" ht="26.25" x14ac:dyDescent="0.25">
      <c r="A109" s="6"/>
      <c r="C109" s="7"/>
      <c r="D109" s="7" t="s">
        <v>46</v>
      </c>
      <c r="E109" s="11" t="s">
        <v>1501</v>
      </c>
      <c r="F109" s="16" t="s">
        <v>1500</v>
      </c>
      <c r="G109" s="18">
        <v>8.75</v>
      </c>
      <c r="H109" s="18">
        <v>84.97</v>
      </c>
      <c r="I109" s="17">
        <v>743.48749999999995</v>
      </c>
      <c r="J109"/>
      <c r="K109"/>
    </row>
    <row r="110" spans="1:11" x14ac:dyDescent="0.25">
      <c r="A110" s="6"/>
      <c r="C110" s="7"/>
      <c r="D110" s="7" t="s">
        <v>207</v>
      </c>
      <c r="E110" s="7"/>
      <c r="G110" s="18">
        <v>8.75</v>
      </c>
      <c r="H110" s="18">
        <v>84.97</v>
      </c>
      <c r="I110" s="17">
        <v>743.48749999999995</v>
      </c>
      <c r="J110"/>
      <c r="K110"/>
    </row>
    <row r="111" spans="1:11" x14ac:dyDescent="0.25">
      <c r="A111" s="6"/>
      <c r="C111" s="7"/>
      <c r="D111" s="7" t="s">
        <v>152</v>
      </c>
      <c r="E111" s="11" t="s">
        <v>1498</v>
      </c>
      <c r="F111" s="16" t="s">
        <v>1497</v>
      </c>
      <c r="G111" s="18">
        <v>4.625</v>
      </c>
      <c r="H111" s="18">
        <v>98.8</v>
      </c>
      <c r="I111" s="17">
        <v>456.95</v>
      </c>
      <c r="J111"/>
      <c r="K111"/>
    </row>
    <row r="112" spans="1:11" x14ac:dyDescent="0.25">
      <c r="A112" s="6"/>
      <c r="C112" s="7"/>
      <c r="D112" s="7" t="s">
        <v>210</v>
      </c>
      <c r="E112" s="7"/>
      <c r="G112" s="18">
        <v>4.625</v>
      </c>
      <c r="H112" s="18">
        <v>98.8</v>
      </c>
      <c r="I112" s="17">
        <v>456.95</v>
      </c>
      <c r="J112"/>
      <c r="K112"/>
    </row>
    <row r="113" spans="1:11" x14ac:dyDescent="0.25">
      <c r="A113" s="6"/>
      <c r="C113" s="7"/>
      <c r="D113" s="7" t="s">
        <v>493</v>
      </c>
      <c r="E113" s="11" t="s">
        <v>1511</v>
      </c>
      <c r="F113" s="16" t="s">
        <v>1512</v>
      </c>
      <c r="G113" s="18">
        <v>1.75</v>
      </c>
      <c r="H113" s="18">
        <v>98.8</v>
      </c>
      <c r="I113" s="17">
        <v>172.9</v>
      </c>
      <c r="J113"/>
      <c r="K113"/>
    </row>
    <row r="114" spans="1:11" x14ac:dyDescent="0.25">
      <c r="A114" s="6"/>
      <c r="C114" s="7"/>
      <c r="D114" s="7" t="s">
        <v>520</v>
      </c>
      <c r="E114" s="7"/>
      <c r="G114" s="18">
        <v>1.75</v>
      </c>
      <c r="H114" s="18">
        <v>98.8</v>
      </c>
      <c r="I114" s="17">
        <v>172.9</v>
      </c>
      <c r="J114"/>
      <c r="K114"/>
    </row>
    <row r="115" spans="1:11" ht="26.25" x14ac:dyDescent="0.25">
      <c r="A115" s="6"/>
      <c r="C115" s="7"/>
      <c r="D115" s="7" t="s">
        <v>834</v>
      </c>
      <c r="E115" s="11" t="s">
        <v>1503</v>
      </c>
      <c r="F115" s="16" t="s">
        <v>1502</v>
      </c>
      <c r="G115" s="18">
        <v>4.375</v>
      </c>
      <c r="H115" s="18">
        <v>98.8</v>
      </c>
      <c r="I115" s="17">
        <v>432.25</v>
      </c>
      <c r="J115"/>
      <c r="K115"/>
    </row>
    <row r="116" spans="1:11" x14ac:dyDescent="0.25">
      <c r="A116" s="6"/>
      <c r="C116" s="7"/>
      <c r="D116" s="7" t="s">
        <v>858</v>
      </c>
      <c r="E116" s="7"/>
      <c r="G116" s="18">
        <v>4.375</v>
      </c>
      <c r="H116" s="18">
        <v>98.8</v>
      </c>
      <c r="I116" s="17">
        <v>432.25</v>
      </c>
      <c r="J116"/>
      <c r="K116"/>
    </row>
    <row r="117" spans="1:11" x14ac:dyDescent="0.25">
      <c r="A117" s="6"/>
      <c r="C117" s="7"/>
      <c r="D117" s="7" t="s">
        <v>294</v>
      </c>
      <c r="E117" s="11" t="s">
        <v>1515</v>
      </c>
      <c r="F117" s="16" t="s">
        <v>785</v>
      </c>
      <c r="G117" s="18">
        <v>15.5</v>
      </c>
      <c r="H117" s="18">
        <v>84.97</v>
      </c>
      <c r="I117" s="17">
        <v>1317.0350000000001</v>
      </c>
      <c r="J117"/>
      <c r="K117"/>
    </row>
    <row r="118" spans="1:11" ht="26.25" x14ac:dyDescent="0.25">
      <c r="A118" s="6"/>
      <c r="C118" s="7"/>
      <c r="D118" s="7"/>
      <c r="E118" s="11" t="s">
        <v>1511</v>
      </c>
      <c r="F118" s="16" t="s">
        <v>1513</v>
      </c>
      <c r="G118" s="18">
        <v>3.5</v>
      </c>
      <c r="H118" s="18">
        <v>98.8</v>
      </c>
      <c r="I118" s="17">
        <v>345.8</v>
      </c>
      <c r="J118"/>
      <c r="K118"/>
    </row>
    <row r="119" spans="1:11" x14ac:dyDescent="0.25">
      <c r="A119" s="6"/>
      <c r="C119" s="7"/>
      <c r="D119" s="7" t="s">
        <v>316</v>
      </c>
      <c r="E119" s="7"/>
      <c r="G119" s="18">
        <v>19</v>
      </c>
      <c r="H119" s="18">
        <v>91.884999999999991</v>
      </c>
      <c r="I119" s="17">
        <v>1662.835</v>
      </c>
      <c r="J119"/>
      <c r="K119"/>
    </row>
    <row r="120" spans="1:11" x14ac:dyDescent="0.25">
      <c r="A120" s="6"/>
      <c r="C120" s="7"/>
      <c r="D120" s="7" t="s">
        <v>96</v>
      </c>
      <c r="E120" s="11" t="s">
        <v>1494</v>
      </c>
      <c r="F120" s="16" t="s">
        <v>1493</v>
      </c>
      <c r="G120" s="18">
        <v>6.4749999999999996</v>
      </c>
      <c r="H120" s="18">
        <v>118.56</v>
      </c>
      <c r="I120" s="17">
        <v>767.67599999999993</v>
      </c>
      <c r="J120"/>
      <c r="K120"/>
    </row>
    <row r="121" spans="1:11" x14ac:dyDescent="0.25">
      <c r="A121" s="6"/>
      <c r="C121" s="7"/>
      <c r="D121" s="7" t="s">
        <v>217</v>
      </c>
      <c r="E121" s="7"/>
      <c r="G121" s="18">
        <v>6.4749999999999996</v>
      </c>
      <c r="H121" s="18">
        <v>118.56</v>
      </c>
      <c r="I121" s="17">
        <v>767.67599999999993</v>
      </c>
      <c r="J121"/>
      <c r="K121"/>
    </row>
    <row r="122" spans="1:11" x14ac:dyDescent="0.25">
      <c r="A122" s="6"/>
      <c r="C122" s="7"/>
      <c r="D122" s="7" t="s">
        <v>41</v>
      </c>
      <c r="E122" s="11" t="s">
        <v>40</v>
      </c>
      <c r="F122" s="16" t="s">
        <v>172</v>
      </c>
      <c r="G122" s="18">
        <v>5</v>
      </c>
      <c r="H122" s="18">
        <v>59.3</v>
      </c>
      <c r="I122" s="17">
        <v>296.5</v>
      </c>
      <c r="J122"/>
      <c r="K122"/>
    </row>
    <row r="123" spans="1:11" x14ac:dyDescent="0.25">
      <c r="A123" s="6"/>
      <c r="C123" s="7"/>
      <c r="D123" s="7"/>
      <c r="E123" s="11" t="s">
        <v>221</v>
      </c>
      <c r="F123" s="16" t="s">
        <v>1499</v>
      </c>
      <c r="G123" s="18">
        <v>2.7749999999999999</v>
      </c>
      <c r="H123" s="18">
        <v>74.099999999999994</v>
      </c>
      <c r="I123" s="17">
        <v>205.62749999999997</v>
      </c>
      <c r="J123"/>
      <c r="K123"/>
    </row>
    <row r="124" spans="1:11" x14ac:dyDescent="0.25">
      <c r="A124" s="6"/>
      <c r="C124" s="7"/>
      <c r="D124" s="7"/>
      <c r="E124" s="11"/>
      <c r="F124" s="16" t="s">
        <v>1514</v>
      </c>
      <c r="G124" s="18">
        <v>3.5</v>
      </c>
      <c r="H124" s="18">
        <v>24.7</v>
      </c>
      <c r="I124" s="17">
        <v>86.45</v>
      </c>
      <c r="J124"/>
      <c r="K124"/>
    </row>
    <row r="125" spans="1:11" x14ac:dyDescent="0.25">
      <c r="A125" s="6"/>
      <c r="C125" s="7"/>
      <c r="D125" s="7" t="s">
        <v>222</v>
      </c>
      <c r="E125" s="7"/>
      <c r="G125" s="18">
        <v>11.275</v>
      </c>
      <c r="H125" s="18">
        <v>52.699999999999989</v>
      </c>
      <c r="I125" s="17">
        <v>588.57749999999999</v>
      </c>
      <c r="J125"/>
      <c r="K125"/>
    </row>
    <row r="126" spans="1:11" x14ac:dyDescent="0.25">
      <c r="A126" s="6"/>
      <c r="C126" s="7"/>
      <c r="D126" s="7" t="s">
        <v>1442</v>
      </c>
      <c r="E126" s="11" t="s">
        <v>1496</v>
      </c>
      <c r="F126" s="16" t="s">
        <v>1495</v>
      </c>
      <c r="G126" s="18">
        <v>4.625</v>
      </c>
      <c r="H126" s="18">
        <v>98.8</v>
      </c>
      <c r="I126" s="17">
        <v>456.95</v>
      </c>
      <c r="J126"/>
      <c r="K126"/>
    </row>
    <row r="127" spans="1:11" ht="39" x14ac:dyDescent="0.25">
      <c r="A127" s="6"/>
      <c r="C127" s="7"/>
      <c r="D127" s="7"/>
      <c r="E127" s="11" t="s">
        <v>1509</v>
      </c>
      <c r="F127" s="16" t="s">
        <v>1508</v>
      </c>
      <c r="G127" s="18">
        <v>4.375</v>
      </c>
      <c r="H127" s="18">
        <v>98.8</v>
      </c>
      <c r="I127" s="17">
        <v>432.25</v>
      </c>
      <c r="J127"/>
      <c r="K127"/>
    </row>
    <row r="128" spans="1:11" x14ac:dyDescent="0.25">
      <c r="A128" s="6"/>
      <c r="C128" s="7"/>
      <c r="D128" s="7" t="s">
        <v>1539</v>
      </c>
      <c r="E128" s="7"/>
      <c r="G128" s="18">
        <v>9</v>
      </c>
      <c r="H128" s="18">
        <v>98.8</v>
      </c>
      <c r="I128" s="17">
        <v>889.2</v>
      </c>
      <c r="J128"/>
      <c r="K128"/>
    </row>
    <row r="129" spans="1:11" x14ac:dyDescent="0.25">
      <c r="A129" s="6"/>
      <c r="C129" s="7" t="s">
        <v>318</v>
      </c>
      <c r="D129" s="7"/>
      <c r="E129" s="7"/>
      <c r="G129" s="18">
        <v>74</v>
      </c>
      <c r="H129" s="18">
        <v>86.490000000000009</v>
      </c>
      <c r="I129" s="17">
        <v>6457.3634999999986</v>
      </c>
      <c r="J129"/>
      <c r="K129"/>
    </row>
    <row r="130" spans="1:11" ht="26.25" x14ac:dyDescent="0.25">
      <c r="A130" s="6"/>
      <c r="C130" s="7" t="s">
        <v>298</v>
      </c>
      <c r="D130" s="7" t="s">
        <v>78</v>
      </c>
      <c r="E130" s="11" t="s">
        <v>1511</v>
      </c>
      <c r="F130" s="16" t="s">
        <v>1510</v>
      </c>
      <c r="G130" s="18">
        <v>2.25</v>
      </c>
      <c r="H130" s="18">
        <v>84.97</v>
      </c>
      <c r="I130" s="17">
        <v>191.1825</v>
      </c>
      <c r="J130"/>
      <c r="K130"/>
    </row>
    <row r="131" spans="1:11" x14ac:dyDescent="0.25">
      <c r="A131" s="6"/>
      <c r="C131" s="7"/>
      <c r="D131" s="7" t="s">
        <v>236</v>
      </c>
      <c r="E131" s="7"/>
      <c r="G131" s="18">
        <v>2.25</v>
      </c>
      <c r="H131" s="18">
        <v>84.97</v>
      </c>
      <c r="I131" s="17">
        <v>191.1825</v>
      </c>
      <c r="J131"/>
      <c r="K131"/>
    </row>
    <row r="132" spans="1:11" ht="26.25" x14ac:dyDescent="0.25">
      <c r="A132" s="6"/>
      <c r="C132" s="7"/>
      <c r="D132" s="7" t="s">
        <v>46</v>
      </c>
      <c r="E132" s="11" t="s">
        <v>1501</v>
      </c>
      <c r="F132" s="16" t="s">
        <v>1500</v>
      </c>
      <c r="G132" s="18">
        <v>2.25</v>
      </c>
      <c r="H132" s="18">
        <v>84.97</v>
      </c>
      <c r="I132" s="17">
        <v>191.1825</v>
      </c>
      <c r="J132"/>
      <c r="K132"/>
    </row>
    <row r="133" spans="1:11" x14ac:dyDescent="0.25">
      <c r="A133" s="6"/>
      <c r="C133" s="7"/>
      <c r="D133" s="7" t="s">
        <v>207</v>
      </c>
      <c r="E133" s="7"/>
      <c r="G133" s="18">
        <v>2.25</v>
      </c>
      <c r="H133" s="18">
        <v>84.97</v>
      </c>
      <c r="I133" s="17">
        <v>191.1825</v>
      </c>
      <c r="J133"/>
      <c r="K133"/>
    </row>
    <row r="134" spans="1:11" x14ac:dyDescent="0.25">
      <c r="A134" s="6"/>
      <c r="C134" s="7"/>
      <c r="D134" s="7" t="s">
        <v>152</v>
      </c>
      <c r="E134" s="11" t="s">
        <v>1498</v>
      </c>
      <c r="F134" s="16" t="s">
        <v>1497</v>
      </c>
      <c r="G134" s="18">
        <v>1.625</v>
      </c>
      <c r="H134" s="18">
        <v>98.8</v>
      </c>
      <c r="I134" s="17">
        <v>160.54999999999998</v>
      </c>
      <c r="J134"/>
      <c r="K134"/>
    </row>
    <row r="135" spans="1:11" x14ac:dyDescent="0.25">
      <c r="A135" s="6"/>
      <c r="C135" s="7"/>
      <c r="D135" s="7" t="s">
        <v>210</v>
      </c>
      <c r="E135" s="7"/>
      <c r="G135" s="18">
        <v>1.625</v>
      </c>
      <c r="H135" s="18">
        <v>98.8</v>
      </c>
      <c r="I135" s="17">
        <v>160.54999999999998</v>
      </c>
      <c r="J135"/>
      <c r="K135"/>
    </row>
    <row r="136" spans="1:11" x14ac:dyDescent="0.25">
      <c r="A136" s="6"/>
      <c r="C136" s="7"/>
      <c r="D136" s="7" t="s">
        <v>493</v>
      </c>
      <c r="E136" s="11" t="s">
        <v>1511</v>
      </c>
      <c r="F136" s="16" t="s">
        <v>1512</v>
      </c>
      <c r="G136" s="18">
        <v>0.45</v>
      </c>
      <c r="H136" s="18">
        <v>98.8</v>
      </c>
      <c r="I136" s="17">
        <v>44.46</v>
      </c>
      <c r="J136"/>
      <c r="K136"/>
    </row>
    <row r="137" spans="1:11" x14ac:dyDescent="0.25">
      <c r="A137" s="6"/>
      <c r="C137" s="7"/>
      <c r="D137" s="7" t="s">
        <v>520</v>
      </c>
      <c r="E137" s="7"/>
      <c r="G137" s="18">
        <v>0.45</v>
      </c>
      <c r="H137" s="18">
        <v>98.8</v>
      </c>
      <c r="I137" s="17">
        <v>44.46</v>
      </c>
      <c r="J137"/>
      <c r="K137"/>
    </row>
    <row r="138" spans="1:11" ht="26.25" x14ac:dyDescent="0.25">
      <c r="A138" s="6"/>
      <c r="C138" s="7"/>
      <c r="D138" s="7" t="s">
        <v>834</v>
      </c>
      <c r="E138" s="11" t="s">
        <v>1503</v>
      </c>
      <c r="F138" s="16" t="s">
        <v>1502</v>
      </c>
      <c r="G138" s="18">
        <v>1.125</v>
      </c>
      <c r="H138" s="18">
        <v>98.8</v>
      </c>
      <c r="I138" s="17">
        <v>111.14999999999999</v>
      </c>
      <c r="J138"/>
      <c r="K138"/>
    </row>
    <row r="139" spans="1:11" x14ac:dyDescent="0.25">
      <c r="A139" s="6"/>
      <c r="C139" s="7"/>
      <c r="D139" s="7" t="s">
        <v>858</v>
      </c>
      <c r="E139" s="7"/>
      <c r="G139" s="18">
        <v>1.125</v>
      </c>
      <c r="H139" s="18">
        <v>98.8</v>
      </c>
      <c r="I139" s="17">
        <v>111.14999999999999</v>
      </c>
      <c r="J139"/>
      <c r="K139"/>
    </row>
    <row r="140" spans="1:11" x14ac:dyDescent="0.25">
      <c r="A140" s="6"/>
      <c r="C140" s="7"/>
      <c r="D140" s="7" t="s">
        <v>294</v>
      </c>
      <c r="E140" s="11" t="s">
        <v>1515</v>
      </c>
      <c r="F140" s="16" t="s">
        <v>785</v>
      </c>
      <c r="G140" s="18">
        <v>4</v>
      </c>
      <c r="H140" s="18">
        <v>84.97</v>
      </c>
      <c r="I140" s="17">
        <v>339.88</v>
      </c>
      <c r="J140"/>
      <c r="K140"/>
    </row>
    <row r="141" spans="1:11" ht="26.25" x14ac:dyDescent="0.25">
      <c r="A141" s="6"/>
      <c r="C141" s="7"/>
      <c r="D141" s="7"/>
      <c r="E141" s="11" t="s">
        <v>1511</v>
      </c>
      <c r="F141" s="16" t="s">
        <v>1513</v>
      </c>
      <c r="G141" s="18">
        <v>0.9</v>
      </c>
      <c r="H141" s="18">
        <v>98.8</v>
      </c>
      <c r="I141" s="17">
        <v>88.92</v>
      </c>
      <c r="J141"/>
      <c r="K141"/>
    </row>
    <row r="142" spans="1:11" x14ac:dyDescent="0.25">
      <c r="A142" s="6"/>
      <c r="C142" s="7"/>
      <c r="D142" s="7" t="s">
        <v>316</v>
      </c>
      <c r="E142" s="7"/>
      <c r="G142" s="18">
        <v>4.9000000000000004</v>
      </c>
      <c r="H142" s="18">
        <v>91.884999999999991</v>
      </c>
      <c r="I142" s="17">
        <v>428.8</v>
      </c>
      <c r="J142"/>
      <c r="K142"/>
    </row>
    <row r="143" spans="1:11" x14ac:dyDescent="0.25">
      <c r="A143" s="6"/>
      <c r="C143" s="7"/>
      <c r="D143" s="7" t="s">
        <v>96</v>
      </c>
      <c r="E143" s="11" t="s">
        <v>1494</v>
      </c>
      <c r="F143" s="16" t="s">
        <v>1493</v>
      </c>
      <c r="G143" s="18">
        <v>2.2749999999999999</v>
      </c>
      <c r="H143" s="18">
        <v>118.56</v>
      </c>
      <c r="I143" s="17">
        <v>269.72399999999999</v>
      </c>
      <c r="J143"/>
      <c r="K143"/>
    </row>
    <row r="144" spans="1:11" x14ac:dyDescent="0.25">
      <c r="A144" s="6"/>
      <c r="C144" s="7"/>
      <c r="D144" s="7" t="s">
        <v>217</v>
      </c>
      <c r="E144" s="7"/>
      <c r="G144" s="18">
        <v>2.2749999999999999</v>
      </c>
      <c r="H144" s="18">
        <v>118.56</v>
      </c>
      <c r="I144" s="17">
        <v>269.72399999999999</v>
      </c>
      <c r="J144"/>
      <c r="K144"/>
    </row>
    <row r="145" spans="1:11" ht="26.25" x14ac:dyDescent="0.25">
      <c r="A145" s="6"/>
      <c r="C145" s="7"/>
      <c r="D145" s="7" t="s">
        <v>41</v>
      </c>
      <c r="E145" s="11" t="s">
        <v>40</v>
      </c>
      <c r="F145" s="16" t="s">
        <v>850</v>
      </c>
      <c r="G145" s="18">
        <v>0</v>
      </c>
      <c r="H145" s="18">
        <v>0</v>
      </c>
      <c r="I145" s="17">
        <v>0</v>
      </c>
      <c r="J145"/>
      <c r="K145"/>
    </row>
    <row r="146" spans="1:11" x14ac:dyDescent="0.25">
      <c r="A146" s="6"/>
      <c r="C146" s="7"/>
      <c r="D146" s="7"/>
      <c r="E146" s="11" t="s">
        <v>221</v>
      </c>
      <c r="F146" s="16" t="s">
        <v>1499</v>
      </c>
      <c r="G146" s="18">
        <v>0.97499999999999998</v>
      </c>
      <c r="H146" s="18">
        <v>74.099999999999994</v>
      </c>
      <c r="I146" s="17">
        <v>72.247499999999988</v>
      </c>
      <c r="J146"/>
      <c r="K146"/>
    </row>
    <row r="147" spans="1:11" x14ac:dyDescent="0.25">
      <c r="A147" s="6"/>
      <c r="C147" s="7"/>
      <c r="D147" s="7"/>
      <c r="E147" s="11"/>
      <c r="F147" s="16" t="s">
        <v>1514</v>
      </c>
      <c r="G147" s="18">
        <v>0.9</v>
      </c>
      <c r="H147" s="18">
        <v>24.7</v>
      </c>
      <c r="I147" s="17">
        <v>22.23</v>
      </c>
      <c r="J147"/>
      <c r="K147"/>
    </row>
    <row r="148" spans="1:11" x14ac:dyDescent="0.25">
      <c r="A148" s="6"/>
      <c r="C148" s="7"/>
      <c r="D148" s="7" t="s">
        <v>222</v>
      </c>
      <c r="E148" s="7"/>
      <c r="G148" s="18">
        <v>1.875</v>
      </c>
      <c r="H148" s="18">
        <v>49.4</v>
      </c>
      <c r="I148" s="17">
        <v>94.477499999999992</v>
      </c>
      <c r="J148"/>
      <c r="K148"/>
    </row>
    <row r="149" spans="1:11" x14ac:dyDescent="0.25">
      <c r="A149" s="6"/>
      <c r="C149" s="7"/>
      <c r="D149" s="7" t="s">
        <v>1442</v>
      </c>
      <c r="E149" s="11" t="s">
        <v>1496</v>
      </c>
      <c r="F149" s="16" t="s">
        <v>1495</v>
      </c>
      <c r="G149" s="18">
        <v>1.625</v>
      </c>
      <c r="H149" s="18">
        <v>98.8</v>
      </c>
      <c r="I149" s="17">
        <v>160.54999999999998</v>
      </c>
      <c r="J149"/>
      <c r="K149"/>
    </row>
    <row r="150" spans="1:11" ht="39" x14ac:dyDescent="0.25">
      <c r="A150" s="6"/>
      <c r="C150" s="7"/>
      <c r="D150" s="7"/>
      <c r="E150" s="11" t="s">
        <v>1509</v>
      </c>
      <c r="F150" s="16" t="s">
        <v>1508</v>
      </c>
      <c r="G150" s="18">
        <v>1.125</v>
      </c>
      <c r="H150" s="18">
        <v>98.8</v>
      </c>
      <c r="I150" s="17">
        <v>111.14999999999999</v>
      </c>
      <c r="J150"/>
      <c r="K150"/>
    </row>
    <row r="151" spans="1:11" x14ac:dyDescent="0.25">
      <c r="A151" s="6"/>
      <c r="C151" s="7"/>
      <c r="D151" s="7" t="s">
        <v>1539</v>
      </c>
      <c r="E151" s="7"/>
      <c r="G151" s="18">
        <v>2.75</v>
      </c>
      <c r="H151" s="18">
        <v>98.8</v>
      </c>
      <c r="I151" s="17">
        <v>271.7</v>
      </c>
      <c r="J151"/>
      <c r="K151"/>
    </row>
    <row r="152" spans="1:11" x14ac:dyDescent="0.25">
      <c r="A152" s="6"/>
      <c r="C152" s="7" t="s">
        <v>319</v>
      </c>
      <c r="D152" s="7"/>
      <c r="E152" s="7"/>
      <c r="G152" s="18">
        <v>19.5</v>
      </c>
      <c r="H152" s="18">
        <v>88.755833333333342</v>
      </c>
      <c r="I152" s="17">
        <v>1763.2265</v>
      </c>
      <c r="J152"/>
      <c r="K152"/>
    </row>
    <row r="153" spans="1:11" x14ac:dyDescent="0.25">
      <c r="A153" s="6"/>
      <c r="B153" s="7" t="s">
        <v>224</v>
      </c>
      <c r="C153" s="7"/>
      <c r="D153" s="7"/>
      <c r="E153" s="7"/>
      <c r="G153" s="18">
        <v>93.500000000000014</v>
      </c>
      <c r="H153" s="18">
        <v>87.577600000000004</v>
      </c>
      <c r="I153" s="17">
        <v>8220.5899999999983</v>
      </c>
      <c r="J153"/>
      <c r="K153"/>
    </row>
    <row r="154" spans="1:11" x14ac:dyDescent="0.25">
      <c r="A154" s="7" t="s">
        <v>1541</v>
      </c>
      <c r="B154" s="7"/>
      <c r="C154" s="7"/>
      <c r="D154" s="7"/>
      <c r="E154" s="7"/>
      <c r="G154" s="18">
        <v>93.500000000000014</v>
      </c>
      <c r="H154" s="18">
        <v>75.497931034482761</v>
      </c>
      <c r="I154" s="17">
        <v>9963.2699999999968</v>
      </c>
      <c r="J154"/>
      <c r="K154"/>
    </row>
    <row r="155" spans="1:11" ht="64.5" x14ac:dyDescent="0.25">
      <c r="A155" s="6" t="s">
        <v>1504</v>
      </c>
      <c r="B155" s="6" t="s">
        <v>36</v>
      </c>
      <c r="C155" s="7" t="s">
        <v>40</v>
      </c>
      <c r="D155" s="7" t="s">
        <v>41</v>
      </c>
      <c r="E155" s="11" t="s">
        <v>40</v>
      </c>
      <c r="F155" s="16" t="s">
        <v>42</v>
      </c>
      <c r="G155" s="18">
        <v>0</v>
      </c>
      <c r="H155" s="18">
        <v>0</v>
      </c>
      <c r="I155" s="17">
        <v>24.67</v>
      </c>
      <c r="J155"/>
      <c r="K155"/>
    </row>
    <row r="156" spans="1:11" x14ac:dyDescent="0.25">
      <c r="A156" s="6"/>
      <c r="C156" s="7"/>
      <c r="D156" s="7"/>
      <c r="E156" s="11"/>
      <c r="F156" s="16" t="s">
        <v>56</v>
      </c>
      <c r="G156" s="18">
        <v>0</v>
      </c>
      <c r="H156" s="18">
        <v>0</v>
      </c>
      <c r="I156" s="17">
        <v>32</v>
      </c>
      <c r="J156"/>
      <c r="K156"/>
    </row>
    <row r="157" spans="1:11" ht="26.25" x14ac:dyDescent="0.25">
      <c r="A157" s="6"/>
      <c r="C157" s="7"/>
      <c r="D157" s="7"/>
      <c r="E157" s="11"/>
      <c r="F157" s="16" t="s">
        <v>49</v>
      </c>
      <c r="G157" s="18">
        <v>0</v>
      </c>
      <c r="H157" s="18">
        <v>0</v>
      </c>
      <c r="I157" s="17">
        <v>146.32</v>
      </c>
      <c r="J157"/>
      <c r="K157"/>
    </row>
    <row r="158" spans="1:11" ht="26.25" x14ac:dyDescent="0.25">
      <c r="A158" s="6"/>
      <c r="C158" s="7"/>
      <c r="D158" s="7"/>
      <c r="E158" s="11"/>
      <c r="F158" s="16" t="s">
        <v>44</v>
      </c>
      <c r="G158" s="18">
        <v>0</v>
      </c>
      <c r="H158" s="18">
        <v>0</v>
      </c>
      <c r="I158" s="17">
        <v>36.99</v>
      </c>
      <c r="J158"/>
      <c r="K158"/>
    </row>
    <row r="159" spans="1:11" x14ac:dyDescent="0.25">
      <c r="A159" s="6"/>
      <c r="C159" s="7"/>
      <c r="D159" s="7" t="s">
        <v>222</v>
      </c>
      <c r="E159" s="7"/>
      <c r="G159" s="18">
        <v>0</v>
      </c>
      <c r="H159" s="18">
        <v>0</v>
      </c>
      <c r="I159" s="17">
        <v>239.98000000000002</v>
      </c>
      <c r="J159"/>
      <c r="K159"/>
    </row>
    <row r="160" spans="1:11" x14ac:dyDescent="0.25">
      <c r="A160" s="6"/>
      <c r="C160" s="7" t="s">
        <v>317</v>
      </c>
      <c r="D160" s="7"/>
      <c r="E160" s="7"/>
      <c r="G160" s="18">
        <v>0</v>
      </c>
      <c r="H160" s="18">
        <v>0</v>
      </c>
      <c r="I160" s="17">
        <v>239.98000000000002</v>
      </c>
      <c r="J160"/>
      <c r="K160"/>
    </row>
    <row r="161" spans="1:11" x14ac:dyDescent="0.25">
      <c r="A161" s="6"/>
      <c r="B161" s="7" t="s">
        <v>235</v>
      </c>
      <c r="C161" s="7"/>
      <c r="D161" s="7"/>
      <c r="E161" s="7"/>
      <c r="G161" s="18">
        <v>0</v>
      </c>
      <c r="H161" s="18">
        <v>0</v>
      </c>
      <c r="I161" s="17">
        <v>239.98000000000002</v>
      </c>
      <c r="J161"/>
      <c r="K161"/>
    </row>
    <row r="162" spans="1:11" x14ac:dyDescent="0.25">
      <c r="A162" s="6"/>
      <c r="B162" s="6" t="s">
        <v>59</v>
      </c>
      <c r="C162" s="7" t="s">
        <v>60</v>
      </c>
      <c r="D162" s="7" t="s">
        <v>294</v>
      </c>
      <c r="E162" s="11" t="s">
        <v>1530</v>
      </c>
      <c r="F162" s="16" t="s">
        <v>785</v>
      </c>
      <c r="G162" s="18">
        <v>6</v>
      </c>
      <c r="H162" s="18">
        <v>79.040000000000006</v>
      </c>
      <c r="I162" s="17">
        <v>474.24</v>
      </c>
      <c r="J162"/>
      <c r="K162"/>
    </row>
    <row r="163" spans="1:11" x14ac:dyDescent="0.25">
      <c r="A163" s="6"/>
      <c r="C163" s="7"/>
      <c r="D163" s="7"/>
      <c r="E163" s="11" t="s">
        <v>1525</v>
      </c>
      <c r="F163" s="16" t="s">
        <v>1524</v>
      </c>
      <c r="G163" s="18">
        <v>2.1</v>
      </c>
      <c r="H163" s="18">
        <v>88.92</v>
      </c>
      <c r="I163" s="17">
        <v>186.732</v>
      </c>
      <c r="J163"/>
      <c r="K163"/>
    </row>
    <row r="164" spans="1:11" x14ac:dyDescent="0.25">
      <c r="A164" s="6"/>
      <c r="C164" s="7"/>
      <c r="D164" s="7" t="s">
        <v>316</v>
      </c>
      <c r="E164" s="7"/>
      <c r="G164" s="18">
        <v>8.1</v>
      </c>
      <c r="H164" s="18">
        <v>83.98</v>
      </c>
      <c r="I164" s="17">
        <v>660.97199999999998</v>
      </c>
      <c r="J164"/>
      <c r="K164"/>
    </row>
    <row r="165" spans="1:11" x14ac:dyDescent="0.25">
      <c r="A165" s="6"/>
      <c r="C165" s="7"/>
      <c r="D165" s="7" t="s">
        <v>103</v>
      </c>
      <c r="E165" s="11" t="s">
        <v>1522</v>
      </c>
      <c r="F165" s="16" t="s">
        <v>1521</v>
      </c>
      <c r="G165" s="18">
        <v>1.5</v>
      </c>
      <c r="H165" s="18">
        <v>98.8</v>
      </c>
      <c r="I165" s="17">
        <v>148.19999999999999</v>
      </c>
      <c r="J165"/>
      <c r="K165"/>
    </row>
    <row r="166" spans="1:11" x14ac:dyDescent="0.25">
      <c r="A166" s="6"/>
      <c r="C166" s="7"/>
      <c r="D166" s="7" t="s">
        <v>216</v>
      </c>
      <c r="E166" s="7"/>
      <c r="G166" s="18">
        <v>1.5</v>
      </c>
      <c r="H166" s="18">
        <v>98.8</v>
      </c>
      <c r="I166" s="17">
        <v>148.19999999999999</v>
      </c>
      <c r="J166"/>
      <c r="K166"/>
    </row>
    <row r="167" spans="1:11" ht="26.25" x14ac:dyDescent="0.25">
      <c r="A167" s="6"/>
      <c r="C167" s="7"/>
      <c r="D167" s="7" t="s">
        <v>96</v>
      </c>
      <c r="E167" s="11" t="s">
        <v>1519</v>
      </c>
      <c r="F167" s="16" t="s">
        <v>1518</v>
      </c>
      <c r="G167" s="18">
        <v>4.95</v>
      </c>
      <c r="H167" s="18">
        <v>98.8</v>
      </c>
      <c r="I167" s="17">
        <v>489.06</v>
      </c>
      <c r="J167"/>
      <c r="K167"/>
    </row>
    <row r="168" spans="1:11" x14ac:dyDescent="0.25">
      <c r="A168" s="6"/>
      <c r="C168" s="7"/>
      <c r="D168" s="7" t="s">
        <v>217</v>
      </c>
      <c r="E168" s="7"/>
      <c r="G168" s="18">
        <v>4.95</v>
      </c>
      <c r="H168" s="18">
        <v>98.8</v>
      </c>
      <c r="I168" s="17">
        <v>489.06</v>
      </c>
      <c r="J168"/>
      <c r="K168"/>
    </row>
    <row r="169" spans="1:11" x14ac:dyDescent="0.25">
      <c r="A169" s="6"/>
      <c r="C169" s="7"/>
      <c r="D169" s="7" t="s">
        <v>41</v>
      </c>
      <c r="E169" s="11" t="s">
        <v>40</v>
      </c>
      <c r="F169" s="16" t="s">
        <v>381</v>
      </c>
      <c r="G169" s="18">
        <v>0</v>
      </c>
      <c r="H169" s="18">
        <v>0</v>
      </c>
      <c r="I169" s="17">
        <v>0</v>
      </c>
      <c r="J169"/>
      <c r="K169"/>
    </row>
    <row r="170" spans="1:11" x14ac:dyDescent="0.25">
      <c r="A170" s="6"/>
      <c r="C170" s="7"/>
      <c r="D170" s="7" t="s">
        <v>222</v>
      </c>
      <c r="E170" s="7"/>
      <c r="G170" s="18">
        <v>0</v>
      </c>
      <c r="H170" s="18">
        <v>0</v>
      </c>
      <c r="I170" s="17">
        <v>0</v>
      </c>
      <c r="J170"/>
      <c r="K170"/>
    </row>
    <row r="171" spans="1:11" ht="26.25" x14ac:dyDescent="0.25">
      <c r="A171" s="6"/>
      <c r="C171" s="7"/>
      <c r="D171" s="7" t="s">
        <v>1442</v>
      </c>
      <c r="E171" s="11" t="s">
        <v>1528</v>
      </c>
      <c r="F171" s="16" t="s">
        <v>1527</v>
      </c>
      <c r="G171" s="18">
        <v>0.45</v>
      </c>
      <c r="H171" s="18">
        <v>98.8</v>
      </c>
      <c r="I171" s="17">
        <v>44.46</v>
      </c>
      <c r="J171"/>
      <c r="K171"/>
    </row>
    <row r="172" spans="1:11" x14ac:dyDescent="0.25">
      <c r="A172" s="6"/>
      <c r="C172" s="7"/>
      <c r="D172" s="7" t="s">
        <v>1539</v>
      </c>
      <c r="E172" s="7"/>
      <c r="G172" s="18">
        <v>0.45</v>
      </c>
      <c r="H172" s="18">
        <v>98.8</v>
      </c>
      <c r="I172" s="17">
        <v>44.46</v>
      </c>
      <c r="J172"/>
      <c r="K172"/>
    </row>
    <row r="173" spans="1:11" x14ac:dyDescent="0.25">
      <c r="A173" s="6"/>
      <c r="C173" s="7" t="s">
        <v>318</v>
      </c>
      <c r="D173" s="7"/>
      <c r="E173" s="7"/>
      <c r="G173" s="18">
        <v>15</v>
      </c>
      <c r="H173" s="18">
        <v>92.872</v>
      </c>
      <c r="I173" s="17">
        <v>1342.692</v>
      </c>
      <c r="J173"/>
      <c r="K173"/>
    </row>
    <row r="174" spans="1:11" x14ac:dyDescent="0.25">
      <c r="A174" s="6"/>
      <c r="C174" s="7" t="s">
        <v>298</v>
      </c>
      <c r="D174" s="7" t="s">
        <v>294</v>
      </c>
      <c r="E174" s="11" t="s">
        <v>1530</v>
      </c>
      <c r="F174" s="16" t="s">
        <v>785</v>
      </c>
      <c r="G174" s="18">
        <v>1</v>
      </c>
      <c r="H174" s="18">
        <v>79.040000000000006</v>
      </c>
      <c r="I174" s="17">
        <v>79.040000000000006</v>
      </c>
      <c r="J174"/>
      <c r="K174"/>
    </row>
    <row r="175" spans="1:11" x14ac:dyDescent="0.25">
      <c r="A175" s="6"/>
      <c r="C175" s="7"/>
      <c r="D175" s="7"/>
      <c r="E175" s="11" t="s">
        <v>1525</v>
      </c>
      <c r="F175" s="16" t="s">
        <v>1524</v>
      </c>
      <c r="G175" s="18">
        <v>1.1666666666666667</v>
      </c>
      <c r="H175" s="18">
        <v>88.92</v>
      </c>
      <c r="I175" s="17">
        <v>103.74000000000001</v>
      </c>
      <c r="J175"/>
      <c r="K175"/>
    </row>
    <row r="176" spans="1:11" x14ac:dyDescent="0.25">
      <c r="A176" s="6"/>
      <c r="C176" s="7"/>
      <c r="D176" s="7" t="s">
        <v>316</v>
      </c>
      <c r="E176" s="7"/>
      <c r="G176" s="18">
        <v>2.166666666666667</v>
      </c>
      <c r="H176" s="18">
        <v>83.98</v>
      </c>
      <c r="I176" s="17">
        <v>182.78000000000003</v>
      </c>
      <c r="J176"/>
      <c r="K176"/>
    </row>
    <row r="177" spans="1:11" x14ac:dyDescent="0.25">
      <c r="A177" s="6"/>
      <c r="C177" s="7"/>
      <c r="D177" s="7" t="s">
        <v>103</v>
      </c>
      <c r="E177" s="11" t="s">
        <v>1522</v>
      </c>
      <c r="F177" s="16" t="s">
        <v>1521</v>
      </c>
      <c r="G177" s="18">
        <v>0.83333333333333337</v>
      </c>
      <c r="H177" s="18">
        <v>98.8</v>
      </c>
      <c r="I177" s="17">
        <v>82.333333333333329</v>
      </c>
      <c r="J177"/>
      <c r="K177"/>
    </row>
    <row r="178" spans="1:11" x14ac:dyDescent="0.25">
      <c r="A178" s="6"/>
      <c r="C178" s="7"/>
      <c r="D178" s="7" t="s">
        <v>216</v>
      </c>
      <c r="E178" s="7"/>
      <c r="G178" s="18">
        <v>0.83333333333333337</v>
      </c>
      <c r="H178" s="18">
        <v>98.8</v>
      </c>
      <c r="I178" s="17">
        <v>82.333333333333329</v>
      </c>
      <c r="J178"/>
      <c r="K178"/>
    </row>
    <row r="179" spans="1:11" ht="26.25" x14ac:dyDescent="0.25">
      <c r="A179" s="6"/>
      <c r="C179" s="7"/>
      <c r="D179" s="7" t="s">
        <v>96</v>
      </c>
      <c r="E179" s="11" t="s">
        <v>1519</v>
      </c>
      <c r="F179" s="16" t="s">
        <v>1518</v>
      </c>
      <c r="G179" s="18">
        <v>2.75</v>
      </c>
      <c r="H179" s="18">
        <v>98.8</v>
      </c>
      <c r="I179" s="17">
        <v>271.7</v>
      </c>
      <c r="J179"/>
      <c r="K179"/>
    </row>
    <row r="180" spans="1:11" x14ac:dyDescent="0.25">
      <c r="A180" s="6"/>
      <c r="C180" s="7"/>
      <c r="D180" s="7" t="s">
        <v>217</v>
      </c>
      <c r="E180" s="7"/>
      <c r="G180" s="18">
        <v>2.75</v>
      </c>
      <c r="H180" s="18">
        <v>98.8</v>
      </c>
      <c r="I180" s="17">
        <v>271.7</v>
      </c>
      <c r="J180"/>
      <c r="K180"/>
    </row>
    <row r="181" spans="1:11" ht="26.25" x14ac:dyDescent="0.25">
      <c r="A181" s="6"/>
      <c r="C181" s="7"/>
      <c r="D181" s="7" t="s">
        <v>41</v>
      </c>
      <c r="E181" s="11" t="s">
        <v>40</v>
      </c>
      <c r="F181" s="16" t="s">
        <v>850</v>
      </c>
      <c r="G181" s="18">
        <v>0</v>
      </c>
      <c r="H181" s="18">
        <v>0</v>
      </c>
      <c r="I181" s="17">
        <v>0</v>
      </c>
      <c r="J181"/>
      <c r="K181"/>
    </row>
    <row r="182" spans="1:11" x14ac:dyDescent="0.25">
      <c r="A182" s="6"/>
      <c r="C182" s="7"/>
      <c r="D182" s="7" t="s">
        <v>222</v>
      </c>
      <c r="E182" s="7"/>
      <c r="G182" s="18">
        <v>0</v>
      </c>
      <c r="H182" s="18">
        <v>0</v>
      </c>
      <c r="I182" s="17">
        <v>0</v>
      </c>
      <c r="J182"/>
      <c r="K182"/>
    </row>
    <row r="183" spans="1:11" ht="26.25" x14ac:dyDescent="0.25">
      <c r="A183" s="6"/>
      <c r="C183" s="7"/>
      <c r="D183" s="7" t="s">
        <v>1442</v>
      </c>
      <c r="E183" s="11" t="s">
        <v>1528</v>
      </c>
      <c r="F183" s="16" t="s">
        <v>1527</v>
      </c>
      <c r="G183" s="18">
        <v>0.25</v>
      </c>
      <c r="H183" s="18">
        <v>98.8</v>
      </c>
      <c r="I183" s="17">
        <v>24.7</v>
      </c>
      <c r="J183"/>
      <c r="K183"/>
    </row>
    <row r="184" spans="1:11" x14ac:dyDescent="0.25">
      <c r="A184" s="6"/>
      <c r="C184" s="7"/>
      <c r="D184" s="7" t="s">
        <v>1539</v>
      </c>
      <c r="E184" s="7"/>
      <c r="G184" s="18">
        <v>0.25</v>
      </c>
      <c r="H184" s="18">
        <v>98.8</v>
      </c>
      <c r="I184" s="17">
        <v>24.7</v>
      </c>
      <c r="J184"/>
      <c r="K184"/>
    </row>
    <row r="185" spans="1:11" x14ac:dyDescent="0.25">
      <c r="A185" s="6"/>
      <c r="C185" s="7" t="s">
        <v>319</v>
      </c>
      <c r="D185" s="7"/>
      <c r="E185" s="7"/>
      <c r="G185" s="18">
        <v>6</v>
      </c>
      <c r="H185" s="18">
        <v>92.872</v>
      </c>
      <c r="I185" s="17">
        <v>561.51333333333332</v>
      </c>
      <c r="J185"/>
      <c r="K185"/>
    </row>
    <row r="186" spans="1:11" x14ac:dyDescent="0.25">
      <c r="A186" s="6"/>
      <c r="B186" s="7" t="s">
        <v>224</v>
      </c>
      <c r="C186" s="7"/>
      <c r="D186" s="7"/>
      <c r="E186" s="7"/>
      <c r="G186" s="18">
        <v>21</v>
      </c>
      <c r="H186" s="18">
        <v>92.871999999999986</v>
      </c>
      <c r="I186" s="17">
        <v>1904.2053333333333</v>
      </c>
      <c r="J186"/>
      <c r="K186"/>
    </row>
    <row r="187" spans="1:11" x14ac:dyDescent="0.25">
      <c r="A187" s="7" t="s">
        <v>1542</v>
      </c>
      <c r="B187" s="7"/>
      <c r="C187" s="7"/>
      <c r="D187" s="7"/>
      <c r="E187" s="7"/>
      <c r="G187" s="18">
        <v>21</v>
      </c>
      <c r="H187" s="18">
        <v>71.439999999999984</v>
      </c>
      <c r="I187" s="17">
        <v>2144.1853333333329</v>
      </c>
      <c r="J187"/>
      <c r="K187"/>
    </row>
    <row r="188" spans="1:11" x14ac:dyDescent="0.25">
      <c r="A188" s="10" t="s">
        <v>227</v>
      </c>
      <c r="B188" s="10"/>
      <c r="C188" s="10"/>
      <c r="D188" s="10"/>
      <c r="F188" s="10"/>
      <c r="G188" s="18">
        <v>279.5</v>
      </c>
      <c r="H188" s="18">
        <v>79.189756097561016</v>
      </c>
      <c r="I188" s="17">
        <v>29702.757833333337</v>
      </c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2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2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2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2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2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2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2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2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2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2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2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2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2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2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2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2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2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2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2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2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2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2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2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2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2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2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2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2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2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2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2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2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2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2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2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2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2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2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2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2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2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2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2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2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2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2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2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2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2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2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2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2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2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2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2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2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2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2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2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2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2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2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2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2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2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2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2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2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2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2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2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2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2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2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2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2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2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2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2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2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2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2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2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2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2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2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2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2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2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2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2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2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2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2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2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2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2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2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2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2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2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2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2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2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2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2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2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2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2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2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2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2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2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2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2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2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2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2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2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2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2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2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2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2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2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2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2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2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2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2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2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2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2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2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2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2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2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2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2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2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2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2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2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2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2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2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2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2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2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2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2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2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2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2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2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2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2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2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2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2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2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2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2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2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2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2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2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2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2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2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2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2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2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2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2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2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2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2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2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2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2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2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2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2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2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2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2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2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2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2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2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2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2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2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2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2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2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2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2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2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2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2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2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2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2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2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2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2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2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2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2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2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2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2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2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2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2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2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2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2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2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2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2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2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2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2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2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2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2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2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2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2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2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2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2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2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2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2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2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2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2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2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2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2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2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2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2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2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2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2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2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2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2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2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2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2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2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2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2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2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2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2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2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2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2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2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2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2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2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2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2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2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2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2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2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2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2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2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2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2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2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2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2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2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2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2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2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2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2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2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2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2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2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2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2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2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2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2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2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2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2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2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2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2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2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2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2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2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2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2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2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2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2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2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2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2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2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2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2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2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2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2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2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2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2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2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2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2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2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2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2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2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2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2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2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2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2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2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2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2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2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2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2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2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2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2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2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2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2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2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2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2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2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2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2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2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2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2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2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2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2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2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2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2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2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2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2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2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2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2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2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2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2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2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2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2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2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2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2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2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2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2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2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2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2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2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2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2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2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2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2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2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2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2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2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2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2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2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2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2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2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2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2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2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2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2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2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2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2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2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2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2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2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2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2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2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2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2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2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2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2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2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2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2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2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2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2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2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2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2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2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2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2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2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2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2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2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2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2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2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2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2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2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2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2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2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2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2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2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2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2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2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2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2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2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2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2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2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2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2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2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2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2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2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2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2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2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2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2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2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2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2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2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2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2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2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2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2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2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2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2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2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2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2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2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2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2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2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2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2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2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2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2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2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2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2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2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2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2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2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2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2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2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2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2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2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2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2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2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2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2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2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2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2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2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2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2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2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2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2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2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2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2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2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2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2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2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2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2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2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2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2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2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2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2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2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2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2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2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2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2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2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2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2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2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2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2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2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2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2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2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2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2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2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2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2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2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2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2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2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2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2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2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2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2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2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2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2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2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2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2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2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2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2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2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2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2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2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2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2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2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2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2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2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2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2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2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2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2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2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2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2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2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2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2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2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2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2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x14ac:dyDescent="0.25">
      <c r="A1553"/>
      <c r="B1553"/>
      <c r="C1553"/>
      <c r="D1553"/>
      <c r="E1553"/>
      <c r="F1553"/>
      <c r="G1553"/>
      <c r="H1553"/>
      <c r="I1553"/>
      <c r="J1553"/>
      <c r="K1553"/>
    </row>
  </sheetData>
  <mergeCells count="2">
    <mergeCell ref="A1:I1"/>
    <mergeCell ref="A12:D12"/>
  </mergeCells>
  <pageMargins left="0.7" right="0.7" top="0.75" bottom="0.75" header="0.3" footer="0.3"/>
  <pageSetup paperSize="9" scale="22" orientation="portrait" horizontalDpi="1200" verticalDpi="120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A9181-2A19-43DE-950A-B176D72AC4AB}">
  <sheetPr>
    <tabColor rgb="FF92D050"/>
    <pageSetUpPr fitToPage="1"/>
  </sheetPr>
  <dimension ref="A1:O1551"/>
  <sheetViews>
    <sheetView view="pageBreakPreview" topLeftCell="A113" zoomScaleNormal="90" zoomScaleSheetLayoutView="100" workbookViewId="0">
      <selection activeCell="H11" sqref="H11"/>
    </sheetView>
  </sheetViews>
  <sheetFormatPr defaultRowHeight="15" x14ac:dyDescent="0.25"/>
  <cols>
    <col min="1" max="1" width="13.85546875" style="7" customWidth="1"/>
    <col min="2" max="2" width="17.42578125" style="6" customWidth="1"/>
    <col min="3" max="4" width="8.85546875" style="6" customWidth="1"/>
    <col min="5" max="5" width="9.140625" style="10" customWidth="1"/>
    <col min="6" max="6" width="23.42578125" style="7" customWidth="1"/>
    <col min="7" max="7" width="17.42578125" style="7" customWidth="1"/>
    <col min="8" max="8" width="23" style="18" customWidth="1"/>
    <col min="9" max="9" width="17.140625" style="7" customWidth="1"/>
    <col min="14" max="14" width="12.85546875" customWidth="1"/>
  </cols>
  <sheetData>
    <row r="1" spans="1:15" ht="15.75" x14ac:dyDescent="0.25">
      <c r="A1" s="90" t="s">
        <v>1676</v>
      </c>
      <c r="B1" s="90"/>
      <c r="C1" s="90"/>
      <c r="D1" s="90"/>
      <c r="E1" s="90"/>
      <c r="F1" s="90"/>
      <c r="G1" s="90"/>
      <c r="H1" s="90"/>
      <c r="I1" s="90"/>
    </row>
    <row r="2" spans="1:15" ht="15.75" x14ac:dyDescent="0.25">
      <c r="A2" s="5"/>
      <c r="C2" s="7"/>
      <c r="D2" s="7"/>
      <c r="E2" s="6"/>
    </row>
    <row r="3" spans="1:15" x14ac:dyDescent="0.25">
      <c r="A3" s="93" t="s">
        <v>1677</v>
      </c>
      <c r="B3" s="93"/>
      <c r="C3" s="93"/>
      <c r="D3" s="7"/>
      <c r="E3" s="9" t="s">
        <v>1678</v>
      </c>
      <c r="F3" s="6"/>
    </row>
    <row r="4" spans="1:15" x14ac:dyDescent="0.25">
      <c r="A4" s="7" t="s">
        <v>197</v>
      </c>
      <c r="B4" s="7"/>
      <c r="C4" s="14">
        <v>24</v>
      </c>
      <c r="D4" s="7" t="s">
        <v>198</v>
      </c>
      <c r="E4" s="7" t="s">
        <v>197</v>
      </c>
      <c r="F4" s="6"/>
      <c r="G4" s="14">
        <v>152</v>
      </c>
      <c r="H4" s="18" t="s">
        <v>198</v>
      </c>
    </row>
    <row r="5" spans="1:15" x14ac:dyDescent="0.25">
      <c r="A5" s="7" t="s">
        <v>199</v>
      </c>
      <c r="B5" s="7"/>
      <c r="C5" s="15">
        <v>2607.98</v>
      </c>
      <c r="D5" s="6" t="s">
        <v>200</v>
      </c>
      <c r="E5" s="7" t="s">
        <v>199</v>
      </c>
      <c r="F5" s="6"/>
      <c r="G5" s="17">
        <v>16695.04</v>
      </c>
      <c r="H5" s="18" t="s">
        <v>200</v>
      </c>
      <c r="O5" s="26"/>
    </row>
    <row r="6" spans="1:15" x14ac:dyDescent="0.25">
      <c r="I6" s="6"/>
    </row>
    <row r="7" spans="1:15" x14ac:dyDescent="0.25">
      <c r="C7" s="15"/>
      <c r="D7" s="7"/>
      <c r="E7" s="6"/>
      <c r="F7" s="15"/>
      <c r="G7" s="6"/>
      <c r="H7" s="82"/>
      <c r="I7" s="6"/>
    </row>
    <row r="8" spans="1:15" x14ac:dyDescent="0.25">
      <c r="A8" s="9" t="s">
        <v>1679</v>
      </c>
      <c r="C8" s="7"/>
      <c r="D8" s="7"/>
      <c r="E8" s="9" t="s">
        <v>1680</v>
      </c>
      <c r="G8" s="6"/>
      <c r="H8" s="82"/>
      <c r="I8" s="6"/>
    </row>
    <row r="9" spans="1:15" x14ac:dyDescent="0.25">
      <c r="A9" s="7" t="s">
        <v>197</v>
      </c>
      <c r="C9" s="14">
        <v>338</v>
      </c>
      <c r="D9" s="6" t="s">
        <v>198</v>
      </c>
      <c r="E9" s="7" t="s">
        <v>197</v>
      </c>
      <c r="G9" s="14">
        <v>24</v>
      </c>
      <c r="H9" s="82" t="s">
        <v>198</v>
      </c>
      <c r="I9" s="6"/>
    </row>
    <row r="10" spans="1:15" x14ac:dyDescent="0.25">
      <c r="A10" s="7" t="s">
        <v>199</v>
      </c>
      <c r="C10" s="15">
        <v>37349.050000000003</v>
      </c>
      <c r="D10" s="6" t="s">
        <v>200</v>
      </c>
      <c r="E10" s="7" t="s">
        <v>199</v>
      </c>
      <c r="G10" s="17">
        <v>4116.3900000000003</v>
      </c>
      <c r="H10" s="18" t="s">
        <v>200</v>
      </c>
      <c r="I10" s="6"/>
    </row>
    <row r="12" spans="1:15" x14ac:dyDescent="0.25">
      <c r="F12" s="9" t="s">
        <v>307</v>
      </c>
      <c r="H12" s="7"/>
    </row>
    <row r="13" spans="1:15" ht="26.25" x14ac:dyDescent="0.25">
      <c r="F13" s="16" t="s">
        <v>1677</v>
      </c>
      <c r="G13" s="45">
        <f>C5-GETPIVOTDATA(" Total ers tkr",$A$19,"Program","Magister, klinisk optometri")</f>
        <v>-5.0022208597511053E-12</v>
      </c>
      <c r="H13" s="7"/>
    </row>
    <row r="14" spans="1:15" x14ac:dyDescent="0.25">
      <c r="C14" s="7"/>
      <c r="F14" s="7" t="s">
        <v>1678</v>
      </c>
      <c r="G14" s="45">
        <f>G5-GETPIVOTDATA(" Total ers tkr",$A$19,"Program","Optiker")</f>
        <v>3.3796893934777472E-2</v>
      </c>
      <c r="H14" s="7"/>
    </row>
    <row r="15" spans="1:15" x14ac:dyDescent="0.25">
      <c r="A15" s="9"/>
      <c r="C15" s="7"/>
      <c r="F15" s="7" t="s">
        <v>1679</v>
      </c>
      <c r="G15" s="45">
        <f>C10-GETPIVOTDATA(" Total ers tkr",$A$19,"Program","Psykolog")</f>
        <v>4.4484839083452243E-2</v>
      </c>
      <c r="H15" s="7"/>
    </row>
    <row r="16" spans="1:15" x14ac:dyDescent="0.25">
      <c r="C16" s="14"/>
      <c r="F16" s="7" t="s">
        <v>1680</v>
      </c>
      <c r="G16" s="45">
        <f>G10-GETPIVOTDATA(" Total ers tkr",$A$19,"Program","Psykoterapeut")</f>
        <v>0</v>
      </c>
      <c r="H16"/>
    </row>
    <row r="17" spans="1:9" x14ac:dyDescent="0.25">
      <c r="A17" s="21" t="s">
        <v>1</v>
      </c>
      <c r="B17" s="7" t="s">
        <v>1543</v>
      </c>
      <c r="C17" s="15"/>
      <c r="E17" s="6"/>
    </row>
    <row r="19" spans="1:9" x14ac:dyDescent="0.25">
      <c r="B19" s="7"/>
      <c r="C19" s="7"/>
      <c r="D19" s="7"/>
      <c r="E19" s="7"/>
      <c r="G19" s="21" t="s">
        <v>202</v>
      </c>
      <c r="H19" s="7"/>
    </row>
    <row r="20" spans="1:9" ht="39" x14ac:dyDescent="0.25">
      <c r="A20" s="22" t="s">
        <v>2</v>
      </c>
      <c r="B20" s="21" t="s">
        <v>0</v>
      </c>
      <c r="C20" s="21" t="s">
        <v>4</v>
      </c>
      <c r="D20" s="22" t="s">
        <v>313</v>
      </c>
      <c r="E20" s="23" t="s">
        <v>8</v>
      </c>
      <c r="F20" s="22" t="s">
        <v>7</v>
      </c>
      <c r="G20" s="6" t="s">
        <v>204</v>
      </c>
      <c r="H20" s="7" t="s">
        <v>205</v>
      </c>
      <c r="I20" s="7" t="s">
        <v>264</v>
      </c>
    </row>
    <row r="21" spans="1:9" ht="39" x14ac:dyDescent="0.25">
      <c r="A21" s="16" t="s">
        <v>1544</v>
      </c>
      <c r="B21" s="6" t="s">
        <v>36</v>
      </c>
      <c r="C21" s="7" t="s">
        <v>40</v>
      </c>
      <c r="D21" s="7" t="s">
        <v>82</v>
      </c>
      <c r="E21" s="11" t="s">
        <v>40</v>
      </c>
      <c r="F21" s="16" t="s">
        <v>1545</v>
      </c>
      <c r="G21" s="18">
        <v>0</v>
      </c>
      <c r="H21" s="18">
        <v>0</v>
      </c>
      <c r="I21" s="17">
        <v>16.079999999999998</v>
      </c>
    </row>
    <row r="22" spans="1:9" x14ac:dyDescent="0.25">
      <c r="A22" s="16"/>
      <c r="C22" s="7"/>
      <c r="D22" s="7"/>
      <c r="E22" s="11"/>
      <c r="F22" s="16" t="s">
        <v>1550</v>
      </c>
      <c r="G22" s="18">
        <v>0</v>
      </c>
      <c r="H22" s="18">
        <v>0</v>
      </c>
      <c r="I22" s="17">
        <v>210</v>
      </c>
    </row>
    <row r="23" spans="1:9" ht="26.25" x14ac:dyDescent="0.25">
      <c r="A23" s="16"/>
      <c r="C23" s="7"/>
      <c r="D23" s="7"/>
      <c r="E23" s="11"/>
      <c r="F23" s="16" t="s">
        <v>1552</v>
      </c>
      <c r="G23" s="18">
        <v>0</v>
      </c>
      <c r="H23" s="18">
        <v>0</v>
      </c>
      <c r="I23" s="17">
        <v>233.75</v>
      </c>
    </row>
    <row r="24" spans="1:9" ht="26.25" x14ac:dyDescent="0.25">
      <c r="A24" s="16"/>
      <c r="C24" s="7"/>
      <c r="D24" s="7"/>
      <c r="E24" s="11"/>
      <c r="F24" s="16" t="s">
        <v>295</v>
      </c>
      <c r="G24" s="18">
        <v>0</v>
      </c>
      <c r="H24" s="18">
        <v>0</v>
      </c>
      <c r="I24" s="17">
        <v>641.96</v>
      </c>
    </row>
    <row r="25" spans="1:9" x14ac:dyDescent="0.25">
      <c r="A25" s="16"/>
      <c r="C25" s="7"/>
      <c r="D25" s="7"/>
      <c r="E25" s="11"/>
      <c r="F25" s="16" t="s">
        <v>1559</v>
      </c>
      <c r="G25" s="18">
        <v>0</v>
      </c>
      <c r="H25" s="18">
        <v>0</v>
      </c>
      <c r="I25" s="17">
        <v>0</v>
      </c>
    </row>
    <row r="26" spans="1:9" x14ac:dyDescent="0.25">
      <c r="A26" s="16"/>
      <c r="C26" s="7"/>
      <c r="D26" s="7" t="s">
        <v>219</v>
      </c>
      <c r="E26" s="7"/>
      <c r="G26" s="18">
        <v>0</v>
      </c>
      <c r="H26" s="18">
        <v>0</v>
      </c>
      <c r="I26" s="17">
        <v>1101.79</v>
      </c>
    </row>
    <row r="27" spans="1:9" x14ac:dyDescent="0.25">
      <c r="A27" s="16"/>
      <c r="B27" s="7" t="s">
        <v>235</v>
      </c>
      <c r="C27" s="7"/>
      <c r="D27" s="7"/>
      <c r="E27" s="7"/>
      <c r="G27" s="18">
        <v>0</v>
      </c>
      <c r="H27" s="18">
        <v>0</v>
      </c>
      <c r="I27" s="17">
        <v>1101.79</v>
      </c>
    </row>
    <row r="28" spans="1:9" x14ac:dyDescent="0.25">
      <c r="A28" s="16"/>
      <c r="B28" s="6" t="s">
        <v>59</v>
      </c>
      <c r="C28" s="7" t="s">
        <v>60</v>
      </c>
      <c r="D28" s="7" t="s">
        <v>78</v>
      </c>
      <c r="E28" s="11" t="s">
        <v>1604</v>
      </c>
      <c r="F28" s="16" t="s">
        <v>1603</v>
      </c>
      <c r="G28" s="18">
        <v>2.35</v>
      </c>
      <c r="H28" s="18">
        <v>92</v>
      </c>
      <c r="I28" s="17">
        <v>216.20000000000002</v>
      </c>
    </row>
    <row r="29" spans="1:9" x14ac:dyDescent="0.25">
      <c r="A29" s="16"/>
      <c r="C29" s="7"/>
      <c r="D29" s="7" t="s">
        <v>236</v>
      </c>
      <c r="E29" s="7"/>
      <c r="G29" s="18">
        <v>2.35</v>
      </c>
      <c r="H29" s="18">
        <v>92</v>
      </c>
      <c r="I29" s="17">
        <v>216.20000000000002</v>
      </c>
    </row>
    <row r="30" spans="1:9" x14ac:dyDescent="0.25">
      <c r="A30" s="16"/>
      <c r="C30" s="7"/>
      <c r="D30" s="7" t="s">
        <v>69</v>
      </c>
      <c r="E30" s="11" t="s">
        <v>1591</v>
      </c>
      <c r="F30" s="16" t="s">
        <v>599</v>
      </c>
      <c r="G30" s="18">
        <v>2.6</v>
      </c>
      <c r="H30" s="18">
        <v>92</v>
      </c>
      <c r="I30" s="17">
        <v>239.20000000000002</v>
      </c>
    </row>
    <row r="31" spans="1:9" x14ac:dyDescent="0.25">
      <c r="A31" s="16"/>
      <c r="C31" s="7"/>
      <c r="D31" s="7" t="s">
        <v>208</v>
      </c>
      <c r="E31" s="7"/>
      <c r="G31" s="18">
        <v>2.6</v>
      </c>
      <c r="H31" s="18">
        <v>92</v>
      </c>
      <c r="I31" s="17">
        <v>239.20000000000002</v>
      </c>
    </row>
    <row r="32" spans="1:9" x14ac:dyDescent="0.25">
      <c r="A32" s="16"/>
      <c r="C32" s="7"/>
      <c r="D32" s="7" t="s">
        <v>84</v>
      </c>
      <c r="E32" s="11" t="s">
        <v>1584</v>
      </c>
      <c r="F32" s="16" t="s">
        <v>991</v>
      </c>
      <c r="G32" s="18">
        <v>2.9</v>
      </c>
      <c r="H32" s="18">
        <v>73</v>
      </c>
      <c r="I32" s="17">
        <v>211.7</v>
      </c>
    </row>
    <row r="33" spans="1:9" x14ac:dyDescent="0.25">
      <c r="A33" s="16"/>
      <c r="C33" s="7"/>
      <c r="D33" s="7" t="s">
        <v>223</v>
      </c>
      <c r="E33" s="7"/>
      <c r="G33" s="18">
        <v>2.9</v>
      </c>
      <c r="H33" s="18">
        <v>73</v>
      </c>
      <c r="I33" s="17">
        <v>211.7</v>
      </c>
    </row>
    <row r="34" spans="1:9" x14ac:dyDescent="0.25">
      <c r="A34" s="16"/>
      <c r="C34" s="7"/>
      <c r="D34" s="7" t="s">
        <v>82</v>
      </c>
      <c r="E34" s="11" t="s">
        <v>40</v>
      </c>
      <c r="F34" s="16" t="s">
        <v>172</v>
      </c>
      <c r="G34" s="18">
        <v>0</v>
      </c>
      <c r="H34" s="18">
        <v>88.341697676714972</v>
      </c>
      <c r="I34" s="17">
        <v>0</v>
      </c>
    </row>
    <row r="35" spans="1:9" ht="26.25" x14ac:dyDescent="0.25">
      <c r="A35" s="16"/>
      <c r="C35" s="7"/>
      <c r="D35" s="7"/>
      <c r="E35" s="11" t="s">
        <v>1616</v>
      </c>
      <c r="F35" s="16" t="s">
        <v>1615</v>
      </c>
      <c r="G35" s="18">
        <v>2.2999999999999998</v>
      </c>
      <c r="H35" s="18">
        <v>75</v>
      </c>
      <c r="I35" s="17">
        <v>172.5</v>
      </c>
    </row>
    <row r="36" spans="1:9" x14ac:dyDescent="0.25">
      <c r="A36" s="16"/>
      <c r="C36" s="7"/>
      <c r="D36" s="7"/>
      <c r="E36" s="11" t="s">
        <v>1610</v>
      </c>
      <c r="F36" s="16" t="s">
        <v>1564</v>
      </c>
      <c r="G36" s="18">
        <v>10.975000000000001</v>
      </c>
      <c r="H36" s="18">
        <v>110.2832926599562</v>
      </c>
      <c r="I36" s="17">
        <v>1210.3591369430194</v>
      </c>
    </row>
    <row r="37" spans="1:9" x14ac:dyDescent="0.25">
      <c r="A37" s="16"/>
      <c r="C37" s="7"/>
      <c r="D37" s="7"/>
      <c r="E37" s="11" t="s">
        <v>1579</v>
      </c>
      <c r="F37" s="16" t="s">
        <v>1578</v>
      </c>
      <c r="G37" s="18">
        <v>10.85</v>
      </c>
      <c r="H37" s="18">
        <v>75</v>
      </c>
      <c r="I37" s="17">
        <v>813.75</v>
      </c>
    </row>
    <row r="38" spans="1:9" ht="26.25" x14ac:dyDescent="0.25">
      <c r="A38" s="16"/>
      <c r="C38" s="7"/>
      <c r="D38" s="7"/>
      <c r="E38" s="11" t="s">
        <v>1577</v>
      </c>
      <c r="F38" s="16" t="s">
        <v>1576</v>
      </c>
      <c r="G38" s="18">
        <v>9.3000000000000007</v>
      </c>
      <c r="H38" s="18">
        <v>88.345444903305008</v>
      </c>
      <c r="I38" s="17">
        <v>821.61263760073666</v>
      </c>
    </row>
    <row r="39" spans="1:9" ht="26.25" x14ac:dyDescent="0.25">
      <c r="A39" s="16"/>
      <c r="C39" s="7"/>
      <c r="D39" s="7"/>
      <c r="E39" s="11" t="s">
        <v>1590</v>
      </c>
      <c r="F39" s="16" t="s">
        <v>1589</v>
      </c>
      <c r="G39" s="18">
        <v>7.25</v>
      </c>
      <c r="H39" s="18">
        <v>110.2856501265</v>
      </c>
      <c r="I39" s="17">
        <v>799.57096341712497</v>
      </c>
    </row>
    <row r="40" spans="1:9" x14ac:dyDescent="0.25">
      <c r="A40" s="16"/>
      <c r="C40" s="7"/>
      <c r="D40" s="7"/>
      <c r="E40" s="11" t="s">
        <v>1588</v>
      </c>
      <c r="F40" s="16" t="s">
        <v>1587</v>
      </c>
      <c r="G40" s="18">
        <v>14.5</v>
      </c>
      <c r="H40" s="18">
        <v>111.29973591</v>
      </c>
      <c r="I40" s="17">
        <v>1613.846170695</v>
      </c>
    </row>
    <row r="41" spans="1:9" x14ac:dyDescent="0.25">
      <c r="A41" s="16"/>
      <c r="C41" s="7"/>
      <c r="D41" s="7"/>
      <c r="E41" s="11" t="s">
        <v>1583</v>
      </c>
      <c r="F41" s="16" t="s">
        <v>1582</v>
      </c>
      <c r="G41" s="18">
        <v>4.3499999999999996</v>
      </c>
      <c r="H41" s="18">
        <v>75</v>
      </c>
      <c r="I41" s="17">
        <v>326.25</v>
      </c>
    </row>
    <row r="42" spans="1:9" x14ac:dyDescent="0.25">
      <c r="A42" s="16"/>
      <c r="C42" s="7"/>
      <c r="D42" s="7"/>
      <c r="E42" s="11" t="s">
        <v>1594</v>
      </c>
      <c r="F42" s="16" t="s">
        <v>1593</v>
      </c>
      <c r="G42" s="18">
        <v>10.4</v>
      </c>
      <c r="H42" s="18">
        <v>112.85</v>
      </c>
      <c r="I42" s="17">
        <v>1173.6399999999999</v>
      </c>
    </row>
    <row r="43" spans="1:9" ht="26.25" x14ac:dyDescent="0.25">
      <c r="A43" s="16"/>
      <c r="C43" s="7"/>
      <c r="D43" s="7"/>
      <c r="E43" s="11" t="s">
        <v>1598</v>
      </c>
      <c r="F43" s="16" t="s">
        <v>1597</v>
      </c>
      <c r="G43" s="18">
        <v>6.5</v>
      </c>
      <c r="H43" s="18">
        <v>92.512863389899522</v>
      </c>
      <c r="I43" s="17">
        <v>601.33361203434686</v>
      </c>
    </row>
    <row r="44" spans="1:9" x14ac:dyDescent="0.25">
      <c r="A44" s="16"/>
      <c r="C44" s="7"/>
      <c r="D44" s="7"/>
      <c r="E44" s="11" t="s">
        <v>1596</v>
      </c>
      <c r="F44" s="16" t="s">
        <v>1595</v>
      </c>
      <c r="G44" s="18">
        <v>6.5</v>
      </c>
      <c r="H44" s="18">
        <v>112.85</v>
      </c>
      <c r="I44" s="17">
        <v>733.52499999999998</v>
      </c>
    </row>
    <row r="45" spans="1:9" x14ac:dyDescent="0.25">
      <c r="A45" s="16"/>
      <c r="C45" s="7"/>
      <c r="D45" s="7"/>
      <c r="E45" s="11" t="s">
        <v>1609</v>
      </c>
      <c r="F45" s="16" t="s">
        <v>1608</v>
      </c>
      <c r="G45" s="18">
        <v>7.05</v>
      </c>
      <c r="H45" s="18">
        <v>115</v>
      </c>
      <c r="I45" s="17">
        <v>810.75</v>
      </c>
    </row>
    <row r="46" spans="1:9" x14ac:dyDescent="0.25">
      <c r="A46" s="16"/>
      <c r="C46" s="7"/>
      <c r="D46" s="7"/>
      <c r="E46" s="11" t="s">
        <v>1602</v>
      </c>
      <c r="F46" s="16" t="s">
        <v>1601</v>
      </c>
      <c r="G46" s="18">
        <v>3.5249999999999999</v>
      </c>
      <c r="H46" s="18">
        <v>111.30528480500001</v>
      </c>
      <c r="I46" s="17">
        <v>392.35112893762505</v>
      </c>
    </row>
    <row r="47" spans="1:9" x14ac:dyDescent="0.25">
      <c r="A47" s="16"/>
      <c r="C47" s="7"/>
      <c r="D47" s="7"/>
      <c r="E47" s="11" t="s">
        <v>1607</v>
      </c>
      <c r="F47" s="16" t="s">
        <v>1606</v>
      </c>
      <c r="G47" s="18">
        <v>5.875</v>
      </c>
      <c r="H47" s="18">
        <v>115</v>
      </c>
      <c r="I47" s="17">
        <v>675.625</v>
      </c>
    </row>
    <row r="48" spans="1:9" x14ac:dyDescent="0.25">
      <c r="A48" s="16"/>
      <c r="C48" s="7"/>
      <c r="D48" s="7"/>
      <c r="E48" s="11" t="s">
        <v>1600</v>
      </c>
      <c r="F48" s="16" t="s">
        <v>1599</v>
      </c>
      <c r="G48" s="18">
        <v>4.7</v>
      </c>
      <c r="H48" s="18">
        <v>111.30528480500001</v>
      </c>
      <c r="I48" s="17">
        <v>523.13483858350003</v>
      </c>
    </row>
    <row r="49" spans="1:9" x14ac:dyDescent="0.25">
      <c r="A49" s="16"/>
      <c r="C49" s="7"/>
      <c r="D49" s="7"/>
      <c r="E49" s="11" t="s">
        <v>1614</v>
      </c>
      <c r="F49" s="16" t="s">
        <v>1613</v>
      </c>
      <c r="G49" s="18">
        <v>3.45</v>
      </c>
      <c r="H49" s="18">
        <v>111.30528480500001</v>
      </c>
      <c r="I49" s="17">
        <v>384.00323257725006</v>
      </c>
    </row>
    <row r="50" spans="1:9" x14ac:dyDescent="0.25">
      <c r="A50" s="16"/>
      <c r="C50" s="7"/>
      <c r="D50" s="7"/>
      <c r="E50" s="11" t="s">
        <v>1612</v>
      </c>
      <c r="F50" s="16" t="s">
        <v>1611</v>
      </c>
      <c r="G50" s="18">
        <v>10.275</v>
      </c>
      <c r="H50" s="18">
        <v>113.15264240250001</v>
      </c>
      <c r="I50" s="17">
        <v>1168.8782325772499</v>
      </c>
    </row>
    <row r="51" spans="1:9" x14ac:dyDescent="0.25">
      <c r="A51" s="16"/>
      <c r="C51" s="7"/>
      <c r="D51" s="7"/>
      <c r="E51" s="11" t="s">
        <v>1619</v>
      </c>
      <c r="F51" s="16" t="s">
        <v>1618</v>
      </c>
      <c r="G51" s="18">
        <v>7.8</v>
      </c>
      <c r="H51" s="18">
        <v>115</v>
      </c>
      <c r="I51" s="17">
        <v>897</v>
      </c>
    </row>
    <row r="52" spans="1:9" ht="26.25" x14ac:dyDescent="0.25">
      <c r="A52" s="16"/>
      <c r="C52" s="7"/>
      <c r="D52" s="7"/>
      <c r="E52" s="11" t="s">
        <v>1581</v>
      </c>
      <c r="F52" s="16" t="s">
        <v>1580</v>
      </c>
      <c r="G52" s="18">
        <v>10.85</v>
      </c>
      <c r="H52" s="18">
        <v>111.30528480500001</v>
      </c>
      <c r="I52" s="17">
        <v>1207.6623401342501</v>
      </c>
    </row>
    <row r="53" spans="1:9" x14ac:dyDescent="0.25">
      <c r="A53" s="16"/>
      <c r="C53" s="7"/>
      <c r="D53" s="7"/>
      <c r="E53" s="11" t="s">
        <v>1621</v>
      </c>
      <c r="F53" s="16" t="s">
        <v>1620</v>
      </c>
      <c r="G53" s="18">
        <v>1.95</v>
      </c>
      <c r="H53" s="18">
        <v>92.512863389899522</v>
      </c>
      <c r="I53" s="17">
        <v>180.40008361030405</v>
      </c>
    </row>
    <row r="54" spans="1:9" x14ac:dyDescent="0.25">
      <c r="A54" s="16"/>
      <c r="C54" s="7"/>
      <c r="D54" s="7" t="s">
        <v>219</v>
      </c>
      <c r="E54" s="7"/>
      <c r="G54" s="18">
        <v>138.4</v>
      </c>
      <c r="H54" s="18">
        <v>103.23142112460141</v>
      </c>
      <c r="I54" s="17">
        <v>14506.192377110407</v>
      </c>
    </row>
    <row r="55" spans="1:9" x14ac:dyDescent="0.25">
      <c r="A55" s="16"/>
      <c r="C55" s="7"/>
      <c r="D55" s="7" t="s">
        <v>1617</v>
      </c>
      <c r="E55" s="11" t="s">
        <v>221</v>
      </c>
      <c r="F55" s="16" t="s">
        <v>365</v>
      </c>
      <c r="G55" s="18">
        <v>5.75</v>
      </c>
      <c r="H55" s="18">
        <v>73.030230607940254</v>
      </c>
      <c r="I55" s="17">
        <v>419.92382599565644</v>
      </c>
    </row>
    <row r="56" spans="1:9" x14ac:dyDescent="0.25">
      <c r="A56" s="16"/>
      <c r="C56" s="7"/>
      <c r="D56" s="7" t="s">
        <v>1682</v>
      </c>
      <c r="E56" s="7"/>
      <c r="G56" s="18">
        <v>5.75</v>
      </c>
      <c r="H56" s="18">
        <v>73.030230607940254</v>
      </c>
      <c r="I56" s="17">
        <v>419.92382599565644</v>
      </c>
    </row>
    <row r="57" spans="1:9" x14ac:dyDescent="0.25">
      <c r="A57" s="16"/>
      <c r="B57" s="7" t="s">
        <v>224</v>
      </c>
      <c r="C57" s="7"/>
      <c r="D57" s="7"/>
      <c r="E57" s="7"/>
      <c r="G57" s="18">
        <v>152</v>
      </c>
      <c r="H57" s="18">
        <v>100.04313443650661</v>
      </c>
      <c r="I57" s="17">
        <v>15593.216203106063</v>
      </c>
    </row>
    <row r="58" spans="1:9" x14ac:dyDescent="0.25">
      <c r="A58" s="7" t="s">
        <v>1683</v>
      </c>
      <c r="B58" s="7"/>
      <c r="C58" s="7"/>
      <c r="D58" s="7"/>
      <c r="E58" s="7"/>
      <c r="G58" s="18">
        <v>152</v>
      </c>
      <c r="H58" s="18">
        <v>83.907145011263609</v>
      </c>
      <c r="I58" s="17">
        <v>16695.006203106066</v>
      </c>
    </row>
    <row r="59" spans="1:9" ht="26.25" x14ac:dyDescent="0.25">
      <c r="A59" s="16" t="s">
        <v>1547</v>
      </c>
      <c r="B59" s="6" t="s">
        <v>36</v>
      </c>
      <c r="C59" s="7" t="s">
        <v>40</v>
      </c>
      <c r="D59" s="7" t="s">
        <v>82</v>
      </c>
      <c r="E59" s="11" t="s">
        <v>40</v>
      </c>
      <c r="F59" s="16" t="s">
        <v>1548</v>
      </c>
      <c r="G59" s="18">
        <v>0</v>
      </c>
      <c r="H59" s="18">
        <v>0</v>
      </c>
      <c r="I59" s="17">
        <v>0</v>
      </c>
    </row>
    <row r="60" spans="1:9" ht="39" x14ac:dyDescent="0.25">
      <c r="A60" s="16"/>
      <c r="C60" s="7"/>
      <c r="D60" s="7"/>
      <c r="E60" s="11"/>
      <c r="F60" s="16" t="s">
        <v>1545</v>
      </c>
      <c r="G60" s="18">
        <v>0</v>
      </c>
      <c r="H60" s="18">
        <v>0</v>
      </c>
      <c r="I60" s="17">
        <v>42.21</v>
      </c>
    </row>
    <row r="61" spans="1:9" x14ac:dyDescent="0.25">
      <c r="A61" s="16"/>
      <c r="C61" s="7"/>
      <c r="D61" s="7"/>
      <c r="E61" s="11"/>
      <c r="F61" s="16" t="s">
        <v>1550</v>
      </c>
      <c r="G61" s="18">
        <v>0</v>
      </c>
      <c r="H61" s="18">
        <v>0</v>
      </c>
      <c r="I61" s="17">
        <v>105</v>
      </c>
    </row>
    <row r="62" spans="1:9" ht="26.25" x14ac:dyDescent="0.25">
      <c r="A62" s="16"/>
      <c r="C62" s="7"/>
      <c r="D62" s="7"/>
      <c r="E62" s="11"/>
      <c r="F62" s="16" t="s">
        <v>1552</v>
      </c>
      <c r="G62" s="18">
        <v>0</v>
      </c>
      <c r="H62" s="18">
        <v>0</v>
      </c>
      <c r="I62" s="17">
        <v>594</v>
      </c>
    </row>
    <row r="63" spans="1:9" ht="26.25" x14ac:dyDescent="0.25">
      <c r="A63" s="16"/>
      <c r="C63" s="7"/>
      <c r="D63" s="7"/>
      <c r="E63" s="11"/>
      <c r="F63" s="16" t="s">
        <v>295</v>
      </c>
      <c r="G63" s="18">
        <v>0</v>
      </c>
      <c r="H63" s="18">
        <v>0</v>
      </c>
      <c r="I63" s="17">
        <v>1400.15</v>
      </c>
    </row>
    <row r="64" spans="1:9" x14ac:dyDescent="0.25">
      <c r="A64" s="16"/>
      <c r="C64" s="7"/>
      <c r="D64" s="7" t="s">
        <v>219</v>
      </c>
      <c r="E64" s="7"/>
      <c r="G64" s="18">
        <v>0</v>
      </c>
      <c r="H64" s="18">
        <v>0</v>
      </c>
      <c r="I64" s="17">
        <v>2141.36</v>
      </c>
    </row>
    <row r="65" spans="1:9" x14ac:dyDescent="0.25">
      <c r="A65" s="16"/>
      <c r="B65" s="7" t="s">
        <v>235</v>
      </c>
      <c r="C65" s="7"/>
      <c r="D65" s="7"/>
      <c r="E65" s="7"/>
      <c r="G65" s="18">
        <v>0</v>
      </c>
      <c r="H65" s="18">
        <v>0</v>
      </c>
      <c r="I65" s="17">
        <v>2141.36</v>
      </c>
    </row>
    <row r="66" spans="1:9" x14ac:dyDescent="0.25">
      <c r="A66" s="16"/>
      <c r="B66" s="6" t="s">
        <v>59</v>
      </c>
      <c r="C66" s="7" t="s">
        <v>60</v>
      </c>
      <c r="D66" s="7" t="s">
        <v>51</v>
      </c>
      <c r="E66" s="11" t="s">
        <v>1647</v>
      </c>
      <c r="F66" s="16" t="s">
        <v>1646</v>
      </c>
      <c r="G66" s="18">
        <v>4.8</v>
      </c>
      <c r="H66" s="18">
        <v>83.243762241044962</v>
      </c>
      <c r="I66" s="17">
        <v>399.57005875701583</v>
      </c>
    </row>
    <row r="67" spans="1:9" x14ac:dyDescent="0.25">
      <c r="A67" s="16"/>
      <c r="C67" s="7"/>
      <c r="D67" s="7" t="s">
        <v>213</v>
      </c>
      <c r="E67" s="7"/>
      <c r="G67" s="18">
        <v>4.8</v>
      </c>
      <c r="H67" s="18">
        <v>83.243762241044962</v>
      </c>
      <c r="I67" s="17">
        <v>399.57005875701583</v>
      </c>
    </row>
    <row r="68" spans="1:9" x14ac:dyDescent="0.25">
      <c r="A68" s="16"/>
      <c r="C68" s="7"/>
      <c r="D68" s="7" t="s">
        <v>82</v>
      </c>
      <c r="E68" s="11" t="s">
        <v>40</v>
      </c>
      <c r="F68" s="16" t="s">
        <v>172</v>
      </c>
      <c r="G68" s="18">
        <v>3</v>
      </c>
      <c r="H68" s="18">
        <v>83.381341454444794</v>
      </c>
      <c r="I68" s="17">
        <v>250.14402436333438</v>
      </c>
    </row>
    <row r="69" spans="1:9" ht="39" x14ac:dyDescent="0.25">
      <c r="A69" s="16"/>
      <c r="C69" s="7"/>
      <c r="D69" s="7"/>
      <c r="E69" s="11"/>
      <c r="F69" s="16" t="s">
        <v>1668</v>
      </c>
      <c r="G69" s="18">
        <v>0</v>
      </c>
      <c r="H69" s="18">
        <v>0</v>
      </c>
      <c r="I69" s="17">
        <v>215</v>
      </c>
    </row>
    <row r="70" spans="1:9" x14ac:dyDescent="0.25">
      <c r="A70" s="16"/>
      <c r="C70" s="7"/>
      <c r="D70" s="7"/>
      <c r="E70" s="11"/>
      <c r="F70" s="16" t="s">
        <v>1142</v>
      </c>
      <c r="G70" s="18">
        <v>5.5</v>
      </c>
      <c r="H70" s="18">
        <v>0</v>
      </c>
      <c r="I70" s="17">
        <v>0</v>
      </c>
    </row>
    <row r="71" spans="1:9" ht="26.25" x14ac:dyDescent="0.25">
      <c r="A71" s="16"/>
      <c r="C71" s="7"/>
      <c r="D71" s="7"/>
      <c r="E71" s="11"/>
      <c r="F71" s="16" t="s">
        <v>1653</v>
      </c>
      <c r="G71" s="18">
        <v>21.75</v>
      </c>
      <c r="H71" s="18">
        <v>80.305000000000007</v>
      </c>
      <c r="I71" s="17">
        <v>1746.6337500000002</v>
      </c>
    </row>
    <row r="72" spans="1:9" x14ac:dyDescent="0.25">
      <c r="A72" s="16"/>
      <c r="C72" s="7"/>
      <c r="D72" s="7"/>
      <c r="E72" s="11" t="s">
        <v>1627</v>
      </c>
      <c r="F72" s="16" t="s">
        <v>1626</v>
      </c>
      <c r="G72" s="18">
        <v>10.5</v>
      </c>
      <c r="H72" s="18">
        <v>83.243762241044962</v>
      </c>
      <c r="I72" s="17">
        <v>874.05950353097205</v>
      </c>
    </row>
    <row r="73" spans="1:9" x14ac:dyDescent="0.25">
      <c r="A73" s="16"/>
      <c r="C73" s="7"/>
      <c r="D73" s="7"/>
      <c r="E73" s="11" t="s">
        <v>1623</v>
      </c>
      <c r="F73" s="16" t="s">
        <v>1622</v>
      </c>
      <c r="G73" s="18">
        <v>21</v>
      </c>
      <c r="H73" s="18">
        <v>91.296629881027769</v>
      </c>
      <c r="I73" s="17">
        <v>1917.2292275015832</v>
      </c>
    </row>
    <row r="74" spans="1:9" x14ac:dyDescent="0.25">
      <c r="A74" s="16"/>
      <c r="C74" s="7"/>
      <c r="D74" s="7"/>
      <c r="E74" s="11" t="s">
        <v>1625</v>
      </c>
      <c r="F74" s="16" t="s">
        <v>1624</v>
      </c>
      <c r="G74" s="18">
        <v>10.5</v>
      </c>
      <c r="H74" s="18">
        <v>91.297996448261443</v>
      </c>
      <c r="I74" s="17">
        <v>958.62896270674514</v>
      </c>
    </row>
    <row r="75" spans="1:9" x14ac:dyDescent="0.25">
      <c r="A75" s="16"/>
      <c r="C75" s="7"/>
      <c r="D75" s="7"/>
      <c r="E75" s="11" t="s">
        <v>1631</v>
      </c>
      <c r="F75" s="16" t="s">
        <v>1630</v>
      </c>
      <c r="G75" s="18">
        <v>18</v>
      </c>
      <c r="H75" s="18">
        <v>83.243762241044962</v>
      </c>
      <c r="I75" s="17">
        <v>1498.3877203388092</v>
      </c>
    </row>
    <row r="76" spans="1:9" x14ac:dyDescent="0.25">
      <c r="A76" s="16"/>
      <c r="C76" s="7"/>
      <c r="D76" s="7"/>
      <c r="E76" s="11" t="s">
        <v>1633</v>
      </c>
      <c r="F76" s="16" t="s">
        <v>1632</v>
      </c>
      <c r="G76" s="18">
        <v>17.5</v>
      </c>
      <c r="H76" s="18">
        <v>83.243762241044962</v>
      </c>
      <c r="I76" s="17">
        <v>1456.7658392182868</v>
      </c>
    </row>
    <row r="77" spans="1:9" x14ac:dyDescent="0.25">
      <c r="A77" s="16"/>
      <c r="C77" s="7"/>
      <c r="D77" s="7"/>
      <c r="E77" s="11" t="s">
        <v>1635</v>
      </c>
      <c r="F77" s="16" t="s">
        <v>1634</v>
      </c>
      <c r="G77" s="18">
        <v>17.5</v>
      </c>
      <c r="H77" s="18">
        <v>83.243762241044962</v>
      </c>
      <c r="I77" s="17">
        <v>1456.7658392182868</v>
      </c>
    </row>
    <row r="78" spans="1:9" x14ac:dyDescent="0.25">
      <c r="A78" s="16"/>
      <c r="C78" s="7"/>
      <c r="D78" s="7"/>
      <c r="E78" s="11" t="s">
        <v>1637</v>
      </c>
      <c r="F78" s="16" t="s">
        <v>1636</v>
      </c>
      <c r="G78" s="18">
        <v>8.25</v>
      </c>
      <c r="H78" s="18">
        <v>91.296629881027769</v>
      </c>
      <c r="I78" s="17">
        <v>753.19719651847913</v>
      </c>
    </row>
    <row r="79" spans="1:9" x14ac:dyDescent="0.25">
      <c r="A79" s="16"/>
      <c r="C79" s="7"/>
      <c r="D79" s="7"/>
      <c r="E79" s="11" t="s">
        <v>1643</v>
      </c>
      <c r="F79" s="16" t="s">
        <v>1642</v>
      </c>
      <c r="G79" s="18">
        <v>4.8</v>
      </c>
      <c r="H79" s="18">
        <v>91.297996448261443</v>
      </c>
      <c r="I79" s="17">
        <v>438.23038295165492</v>
      </c>
    </row>
    <row r="80" spans="1:9" ht="26.25" x14ac:dyDescent="0.25">
      <c r="A80" s="16"/>
      <c r="C80" s="7"/>
      <c r="D80" s="7"/>
      <c r="E80" s="11" t="s">
        <v>1657</v>
      </c>
      <c r="F80" s="16" t="s">
        <v>1656</v>
      </c>
      <c r="G80" s="18">
        <v>4.8</v>
      </c>
      <c r="H80" s="18">
        <v>349.20215529183832</v>
      </c>
      <c r="I80" s="17">
        <v>1676.1703454008239</v>
      </c>
    </row>
    <row r="81" spans="1:9" x14ac:dyDescent="0.25">
      <c r="A81" s="16"/>
      <c r="C81" s="7"/>
      <c r="D81" s="7"/>
      <c r="E81" s="11" t="s">
        <v>1661</v>
      </c>
      <c r="F81" s="16" t="s">
        <v>1660</v>
      </c>
      <c r="G81" s="18">
        <v>20.8</v>
      </c>
      <c r="H81" s="18">
        <v>111.05838472062489</v>
      </c>
      <c r="I81" s="17">
        <v>2310.0144021889978</v>
      </c>
    </row>
    <row r="82" spans="1:9" x14ac:dyDescent="0.25">
      <c r="A82" s="16"/>
      <c r="C82" s="7"/>
      <c r="D82" s="7"/>
      <c r="E82" s="11" t="s">
        <v>1663</v>
      </c>
      <c r="F82" s="16" t="s">
        <v>1662</v>
      </c>
      <c r="G82" s="18">
        <v>4.8</v>
      </c>
      <c r="H82" s="18">
        <v>83.243762241044962</v>
      </c>
      <c r="I82" s="17">
        <v>399.57005875701583</v>
      </c>
    </row>
    <row r="83" spans="1:9" ht="26.25" x14ac:dyDescent="0.25">
      <c r="A83" s="16"/>
      <c r="C83" s="7"/>
      <c r="D83" s="7"/>
      <c r="E83" s="11" t="s">
        <v>1659</v>
      </c>
      <c r="F83" s="16" t="s">
        <v>1658</v>
      </c>
      <c r="G83" s="18">
        <v>6.4</v>
      </c>
      <c r="H83" s="18">
        <v>111.05838472062489</v>
      </c>
      <c r="I83" s="17">
        <v>710.77366221199929</v>
      </c>
    </row>
    <row r="84" spans="1:9" ht="26.25" x14ac:dyDescent="0.25">
      <c r="A84" s="16"/>
      <c r="C84" s="7"/>
      <c r="D84" s="7"/>
      <c r="E84" s="11" t="s">
        <v>1665</v>
      </c>
      <c r="F84" s="16" t="s">
        <v>1664</v>
      </c>
      <c r="G84" s="18">
        <v>28.2</v>
      </c>
      <c r="H84" s="18">
        <v>83.243762241044962</v>
      </c>
      <c r="I84" s="17">
        <v>2347.4740951974682</v>
      </c>
    </row>
    <row r="85" spans="1:9" x14ac:dyDescent="0.25">
      <c r="A85" s="16"/>
      <c r="C85" s="7"/>
      <c r="D85" s="7"/>
      <c r="E85" s="11" t="s">
        <v>1629</v>
      </c>
      <c r="F85" s="16" t="s">
        <v>1628</v>
      </c>
      <c r="G85" s="18">
        <v>18</v>
      </c>
      <c r="H85" s="18">
        <v>91.296629881027769</v>
      </c>
      <c r="I85" s="17">
        <v>1643.3393378584999</v>
      </c>
    </row>
    <row r="86" spans="1:9" ht="39" x14ac:dyDescent="0.25">
      <c r="A86" s="16"/>
      <c r="C86" s="7"/>
      <c r="D86" s="7"/>
      <c r="E86" s="11" t="s">
        <v>1667</v>
      </c>
      <c r="F86" s="16" t="s">
        <v>1666</v>
      </c>
      <c r="G86" s="18">
        <v>30.3</v>
      </c>
      <c r="H86" s="18">
        <v>156.58231719619633</v>
      </c>
      <c r="I86" s="17">
        <v>4744.444211044749</v>
      </c>
    </row>
    <row r="87" spans="1:9" x14ac:dyDescent="0.25">
      <c r="A87" s="16"/>
      <c r="C87" s="7"/>
      <c r="D87" s="7"/>
      <c r="E87" s="11" t="s">
        <v>1650</v>
      </c>
      <c r="F87" s="16" t="s">
        <v>528</v>
      </c>
      <c r="G87" s="18">
        <v>3.2</v>
      </c>
      <c r="H87" s="18">
        <v>83.243762241044962</v>
      </c>
      <c r="I87" s="17">
        <v>266.38003917134387</v>
      </c>
    </row>
    <row r="88" spans="1:9" ht="26.25" x14ac:dyDescent="0.25">
      <c r="A88" s="16"/>
      <c r="C88" s="7"/>
      <c r="D88" s="7"/>
      <c r="E88" s="11" t="s">
        <v>1641</v>
      </c>
      <c r="F88" s="16" t="s">
        <v>1640</v>
      </c>
      <c r="G88" s="18">
        <v>12.8</v>
      </c>
      <c r="H88" s="18">
        <v>83.243762241044962</v>
      </c>
      <c r="I88" s="17">
        <v>1065.5201566853755</v>
      </c>
    </row>
    <row r="89" spans="1:9" ht="26.25" x14ac:dyDescent="0.25">
      <c r="A89" s="16"/>
      <c r="C89" s="7"/>
      <c r="D89" s="7"/>
      <c r="E89" s="11" t="s">
        <v>1645</v>
      </c>
      <c r="F89" s="16" t="s">
        <v>1644</v>
      </c>
      <c r="G89" s="18">
        <v>6.4</v>
      </c>
      <c r="H89" s="18">
        <v>111.05838472062489</v>
      </c>
      <c r="I89" s="17">
        <v>710.77366221199929</v>
      </c>
    </row>
    <row r="90" spans="1:9" x14ac:dyDescent="0.25">
      <c r="A90" s="16"/>
      <c r="C90" s="7"/>
      <c r="D90" s="7"/>
      <c r="E90" s="11" t="s">
        <v>1655</v>
      </c>
      <c r="F90" s="16" t="s">
        <v>1654</v>
      </c>
      <c r="G90" s="18">
        <v>27.2</v>
      </c>
      <c r="H90" s="18">
        <v>137.07206042095146</v>
      </c>
      <c r="I90" s="17">
        <v>3728.3600434498794</v>
      </c>
    </row>
    <row r="91" spans="1:9" x14ac:dyDescent="0.25">
      <c r="A91" s="16"/>
      <c r="C91" s="7"/>
      <c r="D91" s="7"/>
      <c r="E91" s="11" t="s">
        <v>1639</v>
      </c>
      <c r="F91" s="16" t="s">
        <v>1638</v>
      </c>
      <c r="G91" s="18">
        <v>24.75</v>
      </c>
      <c r="H91" s="18">
        <v>119.2626978261125</v>
      </c>
      <c r="I91" s="17">
        <v>2951.7517711962846</v>
      </c>
    </row>
    <row r="92" spans="1:9" ht="26.25" x14ac:dyDescent="0.25">
      <c r="A92" s="16"/>
      <c r="C92" s="7"/>
      <c r="D92" s="7"/>
      <c r="E92" s="11" t="s">
        <v>1652</v>
      </c>
      <c r="F92" s="16" t="s">
        <v>1651</v>
      </c>
      <c r="G92" s="18">
        <v>7.25</v>
      </c>
      <c r="H92" s="18">
        <v>94.960168921560381</v>
      </c>
      <c r="I92" s="17">
        <v>688.46122468131273</v>
      </c>
    </row>
    <row r="93" spans="1:9" x14ac:dyDescent="0.25">
      <c r="A93" s="16"/>
      <c r="C93" s="7"/>
      <c r="D93" s="7" t="s">
        <v>219</v>
      </c>
      <c r="E93" s="7"/>
      <c r="G93" s="18">
        <v>333.2</v>
      </c>
      <c r="H93" s="18">
        <v>104.4693444299302</v>
      </c>
      <c r="I93" s="17">
        <v>34808.075456403902</v>
      </c>
    </row>
    <row r="94" spans="1:9" x14ac:dyDescent="0.25">
      <c r="A94" s="16"/>
      <c r="B94" s="7" t="s">
        <v>224</v>
      </c>
      <c r="C94" s="7"/>
      <c r="D94" s="7"/>
      <c r="E94" s="7"/>
      <c r="G94" s="18">
        <v>338</v>
      </c>
      <c r="H94" s="18">
        <v>103.6832117562678</v>
      </c>
      <c r="I94" s="17">
        <v>35207.645515160919</v>
      </c>
    </row>
    <row r="95" spans="1:9" x14ac:dyDescent="0.25">
      <c r="A95" s="7" t="s">
        <v>1684</v>
      </c>
      <c r="B95" s="7"/>
      <c r="C95" s="7"/>
      <c r="D95" s="7"/>
      <c r="E95" s="7"/>
      <c r="G95" s="18">
        <v>338</v>
      </c>
      <c r="H95" s="18">
        <v>87.482709919350953</v>
      </c>
      <c r="I95" s="17">
        <v>37349.005515160919</v>
      </c>
    </row>
    <row r="96" spans="1:9" ht="26.25" x14ac:dyDescent="0.25">
      <c r="A96" s="16" t="s">
        <v>1554</v>
      </c>
      <c r="B96" s="6" t="s">
        <v>36</v>
      </c>
      <c r="C96" s="7" t="s">
        <v>40</v>
      </c>
      <c r="D96" s="7" t="s">
        <v>82</v>
      </c>
      <c r="E96" s="11" t="s">
        <v>40</v>
      </c>
      <c r="F96" s="16" t="s">
        <v>1548</v>
      </c>
      <c r="G96" s="18">
        <v>0</v>
      </c>
      <c r="H96" s="18">
        <v>0</v>
      </c>
      <c r="I96" s="17">
        <v>0</v>
      </c>
    </row>
    <row r="97" spans="1:9" ht="39" x14ac:dyDescent="0.25">
      <c r="A97" s="16"/>
      <c r="C97" s="7"/>
      <c r="D97" s="7"/>
      <c r="E97" s="11"/>
      <c r="F97" s="16" t="s">
        <v>1545</v>
      </c>
      <c r="G97" s="18">
        <v>0</v>
      </c>
      <c r="H97" s="18">
        <v>0</v>
      </c>
      <c r="I97" s="17">
        <v>4.6900000000000004</v>
      </c>
    </row>
    <row r="98" spans="1:9" x14ac:dyDescent="0.25">
      <c r="A98" s="16"/>
      <c r="C98" s="7"/>
      <c r="D98" s="7"/>
      <c r="E98" s="11"/>
      <c r="F98" s="16" t="s">
        <v>1550</v>
      </c>
      <c r="G98" s="18">
        <v>0</v>
      </c>
      <c r="H98" s="18">
        <v>0</v>
      </c>
      <c r="I98" s="17">
        <v>32</v>
      </c>
    </row>
    <row r="99" spans="1:9" ht="26.25" x14ac:dyDescent="0.25">
      <c r="A99" s="16"/>
      <c r="C99" s="7"/>
      <c r="D99" s="7"/>
      <c r="E99" s="11"/>
      <c r="F99" s="16" t="s">
        <v>1552</v>
      </c>
      <c r="G99" s="18">
        <v>0</v>
      </c>
      <c r="H99" s="18">
        <v>0</v>
      </c>
      <c r="I99" s="17">
        <v>150</v>
      </c>
    </row>
    <row r="100" spans="1:9" ht="26.25" x14ac:dyDescent="0.25">
      <c r="A100" s="16"/>
      <c r="C100" s="7"/>
      <c r="D100" s="7"/>
      <c r="E100" s="11"/>
      <c r="F100" s="16" t="s">
        <v>295</v>
      </c>
      <c r="G100" s="18">
        <v>0</v>
      </c>
      <c r="H100" s="18">
        <v>0</v>
      </c>
      <c r="I100" s="17">
        <v>191.78</v>
      </c>
    </row>
    <row r="101" spans="1:9" x14ac:dyDescent="0.25">
      <c r="A101" s="16"/>
      <c r="C101" s="7"/>
      <c r="D101" s="7" t="s">
        <v>219</v>
      </c>
      <c r="E101" s="7"/>
      <c r="G101" s="18">
        <v>0</v>
      </c>
      <c r="H101" s="18">
        <v>0</v>
      </c>
      <c r="I101" s="17">
        <v>378.47</v>
      </c>
    </row>
    <row r="102" spans="1:9" x14ac:dyDescent="0.25">
      <c r="A102" s="16"/>
      <c r="B102" s="7" t="s">
        <v>235</v>
      </c>
      <c r="C102" s="7"/>
      <c r="D102" s="7"/>
      <c r="E102" s="7"/>
      <c r="G102" s="18">
        <v>0</v>
      </c>
      <c r="H102" s="18">
        <v>0</v>
      </c>
      <c r="I102" s="17">
        <v>378.47</v>
      </c>
    </row>
    <row r="103" spans="1:9" x14ac:dyDescent="0.25">
      <c r="A103" s="16"/>
      <c r="B103" s="6" t="s">
        <v>59</v>
      </c>
      <c r="C103" s="7" t="s">
        <v>60</v>
      </c>
      <c r="D103" s="7" t="s">
        <v>82</v>
      </c>
      <c r="E103" s="11" t="s">
        <v>1670</v>
      </c>
      <c r="F103" s="16" t="s">
        <v>1669</v>
      </c>
      <c r="G103" s="18">
        <v>5</v>
      </c>
      <c r="H103" s="18">
        <v>155.74666666666667</v>
      </c>
      <c r="I103" s="17">
        <v>778.73333333333335</v>
      </c>
    </row>
    <row r="104" spans="1:9" x14ac:dyDescent="0.25">
      <c r="A104" s="16"/>
      <c r="C104" s="7"/>
      <c r="D104" s="7"/>
      <c r="E104" s="11"/>
      <c r="F104" s="16" t="s">
        <v>1671</v>
      </c>
      <c r="G104" s="18">
        <v>4.75</v>
      </c>
      <c r="H104" s="18">
        <v>155.74666666666667</v>
      </c>
      <c r="I104" s="17">
        <v>739.79666666666662</v>
      </c>
    </row>
    <row r="105" spans="1:9" x14ac:dyDescent="0.25">
      <c r="A105" s="16"/>
      <c r="C105" s="7"/>
      <c r="D105" s="7"/>
      <c r="E105" s="11"/>
      <c r="F105" s="16" t="s">
        <v>1672</v>
      </c>
      <c r="G105" s="18">
        <v>4.5</v>
      </c>
      <c r="H105" s="18">
        <v>155.74666666666667</v>
      </c>
      <c r="I105" s="17">
        <v>700.86</v>
      </c>
    </row>
    <row r="106" spans="1:9" x14ac:dyDescent="0.25">
      <c r="A106" s="16"/>
      <c r="C106" s="7"/>
      <c r="D106" s="7"/>
      <c r="E106" s="11"/>
      <c r="F106" s="16" t="s">
        <v>1673</v>
      </c>
      <c r="G106" s="18">
        <v>3.25</v>
      </c>
      <c r="H106" s="18">
        <v>155.74666666666667</v>
      </c>
      <c r="I106" s="17">
        <v>506.17666666666668</v>
      </c>
    </row>
    <row r="107" spans="1:9" x14ac:dyDescent="0.25">
      <c r="A107" s="16"/>
      <c r="C107" s="7"/>
      <c r="D107" s="7"/>
      <c r="E107" s="11"/>
      <c r="F107" s="16" t="s">
        <v>1674</v>
      </c>
      <c r="G107" s="18">
        <v>3.25</v>
      </c>
      <c r="H107" s="18">
        <v>155.74666666666667</v>
      </c>
      <c r="I107" s="17">
        <v>506.17666666666668</v>
      </c>
    </row>
    <row r="108" spans="1:9" x14ac:dyDescent="0.25">
      <c r="A108" s="16"/>
      <c r="C108" s="7"/>
      <c r="D108" s="7"/>
      <c r="E108" s="11"/>
      <c r="F108" s="16" t="s">
        <v>1675</v>
      </c>
      <c r="G108" s="18">
        <v>3.25</v>
      </c>
      <c r="H108" s="18">
        <v>155.74666666666667</v>
      </c>
      <c r="I108" s="17">
        <v>506.17666666666668</v>
      </c>
    </row>
    <row r="109" spans="1:9" x14ac:dyDescent="0.25">
      <c r="A109" s="16"/>
      <c r="C109" s="7"/>
      <c r="D109" s="7"/>
      <c r="E109" s="11" t="s">
        <v>221</v>
      </c>
      <c r="F109" s="16" t="s">
        <v>1142</v>
      </c>
      <c r="G109" s="18">
        <v>0</v>
      </c>
      <c r="H109" s="18">
        <v>0</v>
      </c>
      <c r="I109" s="17">
        <v>0</v>
      </c>
    </row>
    <row r="110" spans="1:9" x14ac:dyDescent="0.25">
      <c r="A110" s="16"/>
      <c r="C110" s="7"/>
      <c r="D110" s="7" t="s">
        <v>219</v>
      </c>
      <c r="E110" s="7"/>
      <c r="G110" s="18">
        <v>24</v>
      </c>
      <c r="H110" s="18">
        <v>155.74666666666667</v>
      </c>
      <c r="I110" s="17">
        <v>3737.92</v>
      </c>
    </row>
    <row r="111" spans="1:9" x14ac:dyDescent="0.25">
      <c r="A111" s="16"/>
      <c r="B111" s="7" t="s">
        <v>224</v>
      </c>
      <c r="C111" s="7"/>
      <c r="D111" s="7"/>
      <c r="E111" s="7"/>
      <c r="G111" s="18">
        <v>24</v>
      </c>
      <c r="H111" s="18">
        <v>155.74666666666667</v>
      </c>
      <c r="I111" s="17">
        <v>3737.92</v>
      </c>
    </row>
    <row r="112" spans="1:9" x14ac:dyDescent="0.25">
      <c r="A112" s="7" t="s">
        <v>1685</v>
      </c>
      <c r="B112" s="7"/>
      <c r="C112" s="7"/>
      <c r="D112" s="7"/>
      <c r="E112" s="7"/>
      <c r="G112" s="18">
        <v>24</v>
      </c>
      <c r="H112" s="18">
        <v>133.49714285714285</v>
      </c>
      <c r="I112" s="17">
        <v>4116.3900000000003</v>
      </c>
    </row>
    <row r="113" spans="1:9" ht="39" x14ac:dyDescent="0.25">
      <c r="A113" s="16" t="s">
        <v>1556</v>
      </c>
      <c r="B113" s="6" t="s">
        <v>36</v>
      </c>
      <c r="C113" s="7" t="s">
        <v>40</v>
      </c>
      <c r="D113" s="7" t="s">
        <v>82</v>
      </c>
      <c r="E113" s="11" t="s">
        <v>40</v>
      </c>
      <c r="F113" s="16" t="s">
        <v>1545</v>
      </c>
      <c r="G113" s="18">
        <v>0</v>
      </c>
      <c r="H113" s="18">
        <v>0</v>
      </c>
      <c r="I113" s="17">
        <v>4.0199999999999996</v>
      </c>
    </row>
    <row r="114" spans="1:9" x14ac:dyDescent="0.25">
      <c r="A114" s="16"/>
      <c r="C114" s="7"/>
      <c r="D114" s="7"/>
      <c r="E114" s="11"/>
      <c r="F114" s="16" t="s">
        <v>1550</v>
      </c>
      <c r="G114" s="18">
        <v>0</v>
      </c>
      <c r="H114" s="18">
        <v>0</v>
      </c>
      <c r="I114" s="17">
        <v>90</v>
      </c>
    </row>
    <row r="115" spans="1:9" ht="26.25" x14ac:dyDescent="0.25">
      <c r="A115" s="16"/>
      <c r="C115" s="7"/>
      <c r="D115" s="7"/>
      <c r="E115" s="11"/>
      <c r="F115" s="16" t="s">
        <v>1552</v>
      </c>
      <c r="G115" s="18">
        <v>0</v>
      </c>
      <c r="H115" s="18">
        <v>0</v>
      </c>
      <c r="I115" s="17">
        <v>46.75</v>
      </c>
    </row>
    <row r="116" spans="1:9" ht="26.25" x14ac:dyDescent="0.25">
      <c r="A116" s="16"/>
      <c r="C116" s="7"/>
      <c r="D116" s="7"/>
      <c r="E116" s="11"/>
      <c r="F116" s="16" t="s">
        <v>295</v>
      </c>
      <c r="G116" s="18">
        <v>0</v>
      </c>
      <c r="H116" s="18">
        <v>0</v>
      </c>
      <c r="I116" s="17">
        <v>308.53999999999996</v>
      </c>
    </row>
    <row r="117" spans="1:9" x14ac:dyDescent="0.25">
      <c r="A117" s="16"/>
      <c r="C117" s="7"/>
      <c r="D117" s="7"/>
      <c r="E117" s="11"/>
      <c r="F117" s="16" t="s">
        <v>1559</v>
      </c>
      <c r="G117" s="18">
        <v>0</v>
      </c>
      <c r="H117" s="18">
        <v>0</v>
      </c>
      <c r="I117" s="17">
        <v>0</v>
      </c>
    </row>
    <row r="118" spans="1:9" x14ac:dyDescent="0.25">
      <c r="A118" s="16"/>
      <c r="C118" s="7"/>
      <c r="D118" s="7" t="s">
        <v>219</v>
      </c>
      <c r="E118" s="7"/>
      <c r="G118" s="18">
        <v>0</v>
      </c>
      <c r="H118" s="18">
        <v>0</v>
      </c>
      <c r="I118" s="17">
        <v>449.30999999999995</v>
      </c>
    </row>
    <row r="119" spans="1:9" x14ac:dyDescent="0.25">
      <c r="A119" s="16"/>
      <c r="B119" s="7" t="s">
        <v>235</v>
      </c>
      <c r="C119" s="7"/>
      <c r="D119" s="7"/>
      <c r="E119" s="7"/>
      <c r="G119" s="18">
        <v>0</v>
      </c>
      <c r="H119" s="18">
        <v>0</v>
      </c>
      <c r="I119" s="17">
        <v>449.30999999999995</v>
      </c>
    </row>
    <row r="120" spans="1:9" x14ac:dyDescent="0.25">
      <c r="A120" s="16"/>
      <c r="B120" s="6" t="s">
        <v>59</v>
      </c>
      <c r="C120" s="7" t="s">
        <v>60</v>
      </c>
      <c r="D120" s="7" t="s">
        <v>82</v>
      </c>
      <c r="E120" s="11" t="s">
        <v>1565</v>
      </c>
      <c r="F120" s="16" t="s">
        <v>1564</v>
      </c>
      <c r="G120" s="18">
        <v>6.0833333333333339</v>
      </c>
      <c r="H120" s="18">
        <v>87.565645486911635</v>
      </c>
      <c r="I120" s="17">
        <v>532.69101004537913</v>
      </c>
    </row>
    <row r="121" spans="1:9" ht="26.25" x14ac:dyDescent="0.25">
      <c r="A121" s="16"/>
      <c r="C121" s="7"/>
      <c r="D121" s="7"/>
      <c r="E121" s="11" t="s">
        <v>1571</v>
      </c>
      <c r="F121" s="16" t="s">
        <v>1570</v>
      </c>
      <c r="G121" s="18">
        <v>2.9583333333333335</v>
      </c>
      <c r="H121" s="18">
        <v>87.565645486911635</v>
      </c>
      <c r="I121" s="17">
        <v>259.04836789878027</v>
      </c>
    </row>
    <row r="122" spans="1:9" ht="26.25" x14ac:dyDescent="0.25">
      <c r="A122" s="16"/>
      <c r="C122" s="7"/>
      <c r="D122" s="7"/>
      <c r="E122" s="11" t="s">
        <v>1562</v>
      </c>
      <c r="F122" s="16" t="s">
        <v>1561</v>
      </c>
      <c r="G122" s="18">
        <v>2.9583333333333335</v>
      </c>
      <c r="H122" s="18">
        <v>87.565645486911635</v>
      </c>
      <c r="I122" s="17">
        <v>259.04836789878027</v>
      </c>
    </row>
    <row r="123" spans="1:9" x14ac:dyDescent="0.25">
      <c r="A123" s="16"/>
      <c r="C123" s="7"/>
      <c r="D123" s="7"/>
      <c r="E123" s="11" t="s">
        <v>1573</v>
      </c>
      <c r="F123" s="16" t="s">
        <v>1572</v>
      </c>
      <c r="G123" s="18">
        <v>2.875</v>
      </c>
      <c r="H123" s="18">
        <v>107.42460490052039</v>
      </c>
      <c r="I123" s="17">
        <v>308.84573908899614</v>
      </c>
    </row>
    <row r="124" spans="1:9" x14ac:dyDescent="0.25">
      <c r="A124" s="16"/>
      <c r="C124" s="7"/>
      <c r="D124" s="7"/>
      <c r="E124" s="11" t="s">
        <v>1567</v>
      </c>
      <c r="F124" s="16" t="s">
        <v>1566</v>
      </c>
      <c r="G124" s="18">
        <v>3.125</v>
      </c>
      <c r="H124" s="18">
        <v>87.565645486911635</v>
      </c>
      <c r="I124" s="17">
        <v>273.64264214659886</v>
      </c>
    </row>
    <row r="125" spans="1:9" ht="39" x14ac:dyDescent="0.25">
      <c r="A125" s="16"/>
      <c r="C125" s="7"/>
      <c r="D125" s="7"/>
      <c r="E125" s="11" t="s">
        <v>1569</v>
      </c>
      <c r="F125" s="16" t="s">
        <v>1568</v>
      </c>
      <c r="G125" s="18">
        <v>3.125</v>
      </c>
      <c r="H125" s="18">
        <v>87.565645486911635</v>
      </c>
      <c r="I125" s="17">
        <v>273.64264214659886</v>
      </c>
    </row>
    <row r="126" spans="1:9" x14ac:dyDescent="0.25">
      <c r="A126" s="16"/>
      <c r="C126" s="7"/>
      <c r="D126" s="7"/>
      <c r="E126" s="11" t="s">
        <v>1575</v>
      </c>
      <c r="F126" s="16" t="s">
        <v>1574</v>
      </c>
      <c r="G126" s="18">
        <v>2.875</v>
      </c>
      <c r="H126" s="18">
        <v>87.565645486911635</v>
      </c>
      <c r="I126" s="17">
        <v>251.75123077487095</v>
      </c>
    </row>
    <row r="127" spans="1:9" x14ac:dyDescent="0.25">
      <c r="A127" s="16"/>
      <c r="C127" s="7"/>
      <c r="D127" s="7" t="s">
        <v>219</v>
      </c>
      <c r="E127" s="7"/>
      <c r="G127" s="18">
        <v>24</v>
      </c>
      <c r="H127" s="18">
        <v>89.551541428272515</v>
      </c>
      <c r="I127" s="17">
        <v>2158.6700000000046</v>
      </c>
    </row>
    <row r="128" spans="1:9" x14ac:dyDescent="0.25">
      <c r="A128" s="16"/>
      <c r="B128" s="7" t="s">
        <v>224</v>
      </c>
      <c r="C128" s="7"/>
      <c r="D128" s="7"/>
      <c r="E128" s="7"/>
      <c r="G128" s="18">
        <v>24</v>
      </c>
      <c r="H128" s="18">
        <v>89.551541428272515</v>
      </c>
      <c r="I128" s="17">
        <v>2158.6700000000046</v>
      </c>
    </row>
    <row r="129" spans="1:9" x14ac:dyDescent="0.25">
      <c r="A129" s="7" t="s">
        <v>1681</v>
      </c>
      <c r="B129" s="7"/>
      <c r="C129" s="7"/>
      <c r="D129" s="7"/>
      <c r="E129" s="7"/>
      <c r="G129" s="18">
        <v>24</v>
      </c>
      <c r="H129" s="18">
        <v>74.626284523560429</v>
      </c>
      <c r="I129" s="17">
        <v>2607.980000000005</v>
      </c>
    </row>
    <row r="130" spans="1:9" x14ac:dyDescent="0.25">
      <c r="A130" s="10" t="s">
        <v>227</v>
      </c>
      <c r="B130" s="10"/>
      <c r="C130" s="10"/>
      <c r="D130" s="10"/>
      <c r="F130" s="10"/>
      <c r="G130" s="18">
        <v>537.99999999999977</v>
      </c>
      <c r="H130" s="18">
        <v>88.177605207940587</v>
      </c>
      <c r="I130" s="17">
        <v>60768.381718266995</v>
      </c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spans="8:8" customFormat="1" x14ac:dyDescent="0.25"/>
    <row r="1362" spans="8:8" customFormat="1" x14ac:dyDescent="0.25"/>
    <row r="1363" spans="8:8" customFormat="1" x14ac:dyDescent="0.25"/>
    <row r="1364" spans="8:8" customFormat="1" x14ac:dyDescent="0.25"/>
    <row r="1365" spans="8:8" customFormat="1" x14ac:dyDescent="0.25">
      <c r="H1365" s="20"/>
    </row>
    <row r="1366" spans="8:8" customFormat="1" x14ac:dyDescent="0.25">
      <c r="H1366" s="20"/>
    </row>
    <row r="1367" spans="8:8" customFormat="1" x14ac:dyDescent="0.25">
      <c r="H1367" s="20"/>
    </row>
    <row r="1368" spans="8:8" customFormat="1" x14ac:dyDescent="0.25">
      <c r="H1368" s="20"/>
    </row>
    <row r="1369" spans="8:8" customFormat="1" x14ac:dyDescent="0.25">
      <c r="H1369" s="20"/>
    </row>
    <row r="1370" spans="8:8" customFormat="1" x14ac:dyDescent="0.25">
      <c r="H1370" s="20"/>
    </row>
    <row r="1371" spans="8:8" customFormat="1" x14ac:dyDescent="0.25">
      <c r="H1371" s="20"/>
    </row>
    <row r="1372" spans="8:8" customFormat="1" x14ac:dyDescent="0.25">
      <c r="H1372" s="20"/>
    </row>
    <row r="1373" spans="8:8" customFormat="1" x14ac:dyDescent="0.25">
      <c r="H1373" s="20"/>
    </row>
    <row r="1374" spans="8:8" customFormat="1" x14ac:dyDescent="0.25">
      <c r="H1374" s="20"/>
    </row>
    <row r="1375" spans="8:8" customFormat="1" x14ac:dyDescent="0.25">
      <c r="H1375" s="20"/>
    </row>
    <row r="1376" spans="8:8" customFormat="1" x14ac:dyDescent="0.25">
      <c r="H1376" s="20"/>
    </row>
    <row r="1377" spans="8:8" customFormat="1" x14ac:dyDescent="0.25">
      <c r="H1377" s="20"/>
    </row>
    <row r="1378" spans="8:8" customFormat="1" x14ac:dyDescent="0.25">
      <c r="H1378" s="20"/>
    </row>
    <row r="1379" spans="8:8" customFormat="1" x14ac:dyDescent="0.25">
      <c r="H1379" s="20"/>
    </row>
    <row r="1380" spans="8:8" customFormat="1" x14ac:dyDescent="0.25">
      <c r="H1380" s="20"/>
    </row>
    <row r="1381" spans="8:8" customFormat="1" x14ac:dyDescent="0.25">
      <c r="H1381" s="20"/>
    </row>
    <row r="1382" spans="8:8" customFormat="1" x14ac:dyDescent="0.25">
      <c r="H1382" s="20"/>
    </row>
    <row r="1383" spans="8:8" customFormat="1" x14ac:dyDescent="0.25">
      <c r="H1383" s="20"/>
    </row>
    <row r="1384" spans="8:8" customFormat="1" x14ac:dyDescent="0.25">
      <c r="H1384" s="20"/>
    </row>
    <row r="1385" spans="8:8" customFormat="1" x14ac:dyDescent="0.25">
      <c r="H1385" s="20"/>
    </row>
    <row r="1386" spans="8:8" customFormat="1" x14ac:dyDescent="0.25">
      <c r="H1386" s="20"/>
    </row>
    <row r="1387" spans="8:8" customFormat="1" x14ac:dyDescent="0.25">
      <c r="H1387" s="20"/>
    </row>
    <row r="1388" spans="8:8" customFormat="1" x14ac:dyDescent="0.25">
      <c r="H1388" s="20"/>
    </row>
    <row r="1389" spans="8:8" customFormat="1" x14ac:dyDescent="0.25">
      <c r="H1389" s="20"/>
    </row>
    <row r="1390" spans="8:8" customFormat="1" x14ac:dyDescent="0.25">
      <c r="H1390" s="20"/>
    </row>
    <row r="1391" spans="8:8" customFormat="1" x14ac:dyDescent="0.25">
      <c r="H1391" s="20"/>
    </row>
    <row r="1392" spans="8:8" customFormat="1" x14ac:dyDescent="0.25">
      <c r="H1392" s="20"/>
    </row>
    <row r="1393" spans="8:8" customFormat="1" x14ac:dyDescent="0.25">
      <c r="H1393" s="20"/>
    </row>
    <row r="1394" spans="8:8" customFormat="1" x14ac:dyDescent="0.25">
      <c r="H1394" s="20"/>
    </row>
    <row r="1395" spans="8:8" customFormat="1" x14ac:dyDescent="0.25">
      <c r="H1395" s="20"/>
    </row>
    <row r="1396" spans="8:8" customFormat="1" x14ac:dyDescent="0.25">
      <c r="H1396" s="20"/>
    </row>
    <row r="1397" spans="8:8" customFormat="1" x14ac:dyDescent="0.25">
      <c r="H1397" s="20"/>
    </row>
    <row r="1398" spans="8:8" customFormat="1" x14ac:dyDescent="0.25">
      <c r="H1398" s="20"/>
    </row>
    <row r="1399" spans="8:8" customFormat="1" x14ac:dyDescent="0.25">
      <c r="H1399" s="20"/>
    </row>
    <row r="1400" spans="8:8" customFormat="1" x14ac:dyDescent="0.25">
      <c r="H1400" s="20"/>
    </row>
    <row r="1401" spans="8:8" customFormat="1" x14ac:dyDescent="0.25">
      <c r="H1401" s="20"/>
    </row>
    <row r="1402" spans="8:8" customFormat="1" x14ac:dyDescent="0.25">
      <c r="H1402" s="20"/>
    </row>
    <row r="1403" spans="8:8" customFormat="1" x14ac:dyDescent="0.25">
      <c r="H1403" s="20"/>
    </row>
    <row r="1404" spans="8:8" customFormat="1" x14ac:dyDescent="0.25">
      <c r="H1404" s="20"/>
    </row>
    <row r="1405" spans="8:8" customFormat="1" x14ac:dyDescent="0.25">
      <c r="H1405" s="20"/>
    </row>
    <row r="1406" spans="8:8" customFormat="1" x14ac:dyDescent="0.25">
      <c r="H1406" s="20"/>
    </row>
    <row r="1407" spans="8:8" customFormat="1" x14ac:dyDescent="0.25">
      <c r="H1407" s="20"/>
    </row>
    <row r="1408" spans="8:8" customFormat="1" x14ac:dyDescent="0.25">
      <c r="H1408" s="20"/>
    </row>
    <row r="1409" spans="8:8" customFormat="1" x14ac:dyDescent="0.25">
      <c r="H1409" s="20"/>
    </row>
    <row r="1410" spans="8:8" customFormat="1" x14ac:dyDescent="0.25">
      <c r="H1410" s="20"/>
    </row>
    <row r="1411" spans="8:8" customFormat="1" x14ac:dyDescent="0.25">
      <c r="H1411" s="20"/>
    </row>
    <row r="1412" spans="8:8" customFormat="1" x14ac:dyDescent="0.25">
      <c r="H1412" s="20"/>
    </row>
    <row r="1413" spans="8:8" customFormat="1" x14ac:dyDescent="0.25">
      <c r="H1413" s="20"/>
    </row>
    <row r="1414" spans="8:8" customFormat="1" x14ac:dyDescent="0.25">
      <c r="H1414" s="20"/>
    </row>
    <row r="1415" spans="8:8" customFormat="1" x14ac:dyDescent="0.25">
      <c r="H1415" s="20"/>
    </row>
    <row r="1416" spans="8:8" customFormat="1" x14ac:dyDescent="0.25">
      <c r="H1416" s="20"/>
    </row>
    <row r="1417" spans="8:8" customFormat="1" x14ac:dyDescent="0.25">
      <c r="H1417" s="20"/>
    </row>
    <row r="1418" spans="8:8" customFormat="1" x14ac:dyDescent="0.25">
      <c r="H1418" s="20"/>
    </row>
    <row r="1419" spans="8:8" customFormat="1" x14ac:dyDescent="0.25">
      <c r="H1419" s="20"/>
    </row>
    <row r="1420" spans="8:8" customFormat="1" x14ac:dyDescent="0.25">
      <c r="H1420" s="20"/>
    </row>
    <row r="1421" spans="8:8" customFormat="1" x14ac:dyDescent="0.25">
      <c r="H1421" s="20"/>
    </row>
    <row r="1422" spans="8:8" customFormat="1" x14ac:dyDescent="0.25">
      <c r="H1422" s="20"/>
    </row>
    <row r="1423" spans="8:8" customFormat="1" x14ac:dyDescent="0.25">
      <c r="H1423" s="20"/>
    </row>
    <row r="1424" spans="8:8" customFormat="1" x14ac:dyDescent="0.25">
      <c r="H1424" s="20"/>
    </row>
    <row r="1425" spans="8:8" customFormat="1" x14ac:dyDescent="0.25">
      <c r="H1425" s="20"/>
    </row>
    <row r="1426" spans="8:8" customFormat="1" x14ac:dyDescent="0.25">
      <c r="H1426" s="20"/>
    </row>
    <row r="1427" spans="8:8" customFormat="1" x14ac:dyDescent="0.25">
      <c r="H1427" s="20"/>
    </row>
    <row r="1428" spans="8:8" customFormat="1" x14ac:dyDescent="0.25">
      <c r="H1428" s="20"/>
    </row>
    <row r="1429" spans="8:8" customFormat="1" x14ac:dyDescent="0.25">
      <c r="H1429" s="20"/>
    </row>
    <row r="1430" spans="8:8" customFormat="1" x14ac:dyDescent="0.25">
      <c r="H1430" s="20"/>
    </row>
    <row r="1431" spans="8:8" customFormat="1" x14ac:dyDescent="0.25">
      <c r="H1431" s="20"/>
    </row>
    <row r="1432" spans="8:8" customFormat="1" x14ac:dyDescent="0.25">
      <c r="H1432" s="20"/>
    </row>
    <row r="1433" spans="8:8" customFormat="1" x14ac:dyDescent="0.25">
      <c r="H1433" s="20"/>
    </row>
    <row r="1434" spans="8:8" customFormat="1" x14ac:dyDescent="0.25">
      <c r="H1434" s="20"/>
    </row>
    <row r="1435" spans="8:8" customFormat="1" x14ac:dyDescent="0.25">
      <c r="H1435" s="20"/>
    </row>
    <row r="1436" spans="8:8" customFormat="1" x14ac:dyDescent="0.25">
      <c r="H1436" s="20"/>
    </row>
    <row r="1437" spans="8:8" customFormat="1" x14ac:dyDescent="0.25">
      <c r="H1437" s="20"/>
    </row>
    <row r="1438" spans="8:8" customFormat="1" x14ac:dyDescent="0.25">
      <c r="H1438" s="20"/>
    </row>
    <row r="1439" spans="8:8" customFormat="1" x14ac:dyDescent="0.25">
      <c r="H1439" s="20"/>
    </row>
    <row r="1440" spans="8:8" customFormat="1" x14ac:dyDescent="0.25">
      <c r="H1440" s="20"/>
    </row>
    <row r="1441" spans="8:8" customFormat="1" x14ac:dyDescent="0.25">
      <c r="H1441" s="20"/>
    </row>
    <row r="1442" spans="8:8" customFormat="1" x14ac:dyDescent="0.25">
      <c r="H1442" s="20"/>
    </row>
    <row r="1443" spans="8:8" customFormat="1" x14ac:dyDescent="0.25">
      <c r="H1443" s="20"/>
    </row>
    <row r="1444" spans="8:8" customFormat="1" x14ac:dyDescent="0.25">
      <c r="H1444" s="20"/>
    </row>
    <row r="1445" spans="8:8" customFormat="1" x14ac:dyDescent="0.25">
      <c r="H1445" s="20"/>
    </row>
    <row r="1446" spans="8:8" customFormat="1" x14ac:dyDescent="0.25">
      <c r="H1446" s="20"/>
    </row>
    <row r="1447" spans="8:8" customFormat="1" x14ac:dyDescent="0.25">
      <c r="H1447" s="20"/>
    </row>
    <row r="1448" spans="8:8" customFormat="1" x14ac:dyDescent="0.25">
      <c r="H1448" s="20"/>
    </row>
    <row r="1449" spans="8:8" customFormat="1" x14ac:dyDescent="0.25">
      <c r="H1449" s="20"/>
    </row>
    <row r="1450" spans="8:8" customFormat="1" x14ac:dyDescent="0.25">
      <c r="H1450" s="20"/>
    </row>
    <row r="1451" spans="8:8" customFormat="1" x14ac:dyDescent="0.25">
      <c r="H1451" s="20"/>
    </row>
    <row r="1452" spans="8:8" customFormat="1" x14ac:dyDescent="0.25">
      <c r="H1452" s="20"/>
    </row>
    <row r="1453" spans="8:8" customFormat="1" x14ac:dyDescent="0.25">
      <c r="H1453" s="20"/>
    </row>
    <row r="1454" spans="8:8" customFormat="1" x14ac:dyDescent="0.25">
      <c r="H1454" s="20"/>
    </row>
    <row r="1455" spans="8:8" customFormat="1" x14ac:dyDescent="0.25">
      <c r="H1455" s="20"/>
    </row>
    <row r="1456" spans="8:8" customFormat="1" x14ac:dyDescent="0.25">
      <c r="H1456" s="20"/>
    </row>
    <row r="1457" spans="8:8" customFormat="1" x14ac:dyDescent="0.25">
      <c r="H1457" s="20"/>
    </row>
    <row r="1458" spans="8:8" customFormat="1" x14ac:dyDescent="0.25">
      <c r="H1458" s="20"/>
    </row>
    <row r="1459" spans="8:8" customFormat="1" x14ac:dyDescent="0.25">
      <c r="H1459" s="20"/>
    </row>
    <row r="1460" spans="8:8" customFormat="1" x14ac:dyDescent="0.25">
      <c r="H1460" s="20"/>
    </row>
    <row r="1461" spans="8:8" customFormat="1" x14ac:dyDescent="0.25">
      <c r="H1461" s="20"/>
    </row>
    <row r="1462" spans="8:8" customFormat="1" x14ac:dyDescent="0.25">
      <c r="H1462" s="20"/>
    </row>
    <row r="1463" spans="8:8" customFormat="1" x14ac:dyDescent="0.25">
      <c r="H1463" s="20"/>
    </row>
    <row r="1464" spans="8:8" customFormat="1" x14ac:dyDescent="0.25">
      <c r="H1464" s="20"/>
    </row>
    <row r="1465" spans="8:8" customFormat="1" x14ac:dyDescent="0.25">
      <c r="H1465" s="20"/>
    </row>
    <row r="1466" spans="8:8" customFormat="1" x14ac:dyDescent="0.25">
      <c r="H1466" s="20"/>
    </row>
    <row r="1467" spans="8:8" customFormat="1" x14ac:dyDescent="0.25">
      <c r="H1467" s="20"/>
    </row>
    <row r="1468" spans="8:8" customFormat="1" x14ac:dyDescent="0.25">
      <c r="H1468" s="20"/>
    </row>
    <row r="1469" spans="8:8" customFormat="1" x14ac:dyDescent="0.25">
      <c r="H1469" s="20"/>
    </row>
    <row r="1470" spans="8:8" customFormat="1" x14ac:dyDescent="0.25">
      <c r="H1470" s="20"/>
    </row>
    <row r="1471" spans="8:8" customFormat="1" x14ac:dyDescent="0.25">
      <c r="H1471" s="20"/>
    </row>
    <row r="1472" spans="8:8" customFormat="1" x14ac:dyDescent="0.25">
      <c r="H1472" s="20"/>
    </row>
    <row r="1473" spans="8:8" customFormat="1" x14ac:dyDescent="0.25">
      <c r="H1473" s="20"/>
    </row>
    <row r="1474" spans="8:8" customFormat="1" x14ac:dyDescent="0.25">
      <c r="H1474" s="20"/>
    </row>
    <row r="1475" spans="8:8" customFormat="1" x14ac:dyDescent="0.25">
      <c r="H1475" s="20"/>
    </row>
    <row r="1476" spans="8:8" customFormat="1" x14ac:dyDescent="0.25">
      <c r="H1476" s="20"/>
    </row>
    <row r="1477" spans="8:8" customFormat="1" x14ac:dyDescent="0.25">
      <c r="H1477" s="20"/>
    </row>
    <row r="1478" spans="8:8" customFormat="1" x14ac:dyDescent="0.25">
      <c r="H1478" s="20"/>
    </row>
    <row r="1479" spans="8:8" customFormat="1" x14ac:dyDescent="0.25">
      <c r="H1479" s="20"/>
    </row>
    <row r="1480" spans="8:8" customFormat="1" x14ac:dyDescent="0.25">
      <c r="H1480" s="20"/>
    </row>
    <row r="1481" spans="8:8" customFormat="1" x14ac:dyDescent="0.25">
      <c r="H1481" s="20"/>
    </row>
    <row r="1482" spans="8:8" customFormat="1" x14ac:dyDescent="0.25">
      <c r="H1482" s="20"/>
    </row>
    <row r="1483" spans="8:8" customFormat="1" x14ac:dyDescent="0.25">
      <c r="H1483" s="20"/>
    </row>
    <row r="1484" spans="8:8" customFormat="1" x14ac:dyDescent="0.25">
      <c r="H1484" s="20"/>
    </row>
    <row r="1485" spans="8:8" customFormat="1" x14ac:dyDescent="0.25">
      <c r="H1485" s="20"/>
    </row>
    <row r="1486" spans="8:8" customFormat="1" x14ac:dyDescent="0.25">
      <c r="H1486" s="20"/>
    </row>
    <row r="1487" spans="8:8" customFormat="1" x14ac:dyDescent="0.25">
      <c r="H1487" s="20"/>
    </row>
    <row r="1488" spans="8:8" customFormat="1" x14ac:dyDescent="0.25">
      <c r="H1488" s="20"/>
    </row>
    <row r="1489" spans="8:8" customFormat="1" x14ac:dyDescent="0.25">
      <c r="H1489" s="20"/>
    </row>
    <row r="1490" spans="8:8" customFormat="1" x14ac:dyDescent="0.25">
      <c r="H1490" s="20"/>
    </row>
    <row r="1491" spans="8:8" customFormat="1" x14ac:dyDescent="0.25">
      <c r="H1491" s="20"/>
    </row>
    <row r="1492" spans="8:8" customFormat="1" x14ac:dyDescent="0.25">
      <c r="H1492" s="20"/>
    </row>
    <row r="1493" spans="8:8" customFormat="1" x14ac:dyDescent="0.25">
      <c r="H1493" s="20"/>
    </row>
    <row r="1494" spans="8:8" customFormat="1" x14ac:dyDescent="0.25">
      <c r="H1494" s="20"/>
    </row>
    <row r="1495" spans="8:8" customFormat="1" x14ac:dyDescent="0.25">
      <c r="H1495" s="20"/>
    </row>
    <row r="1496" spans="8:8" customFormat="1" x14ac:dyDescent="0.25">
      <c r="H1496" s="20"/>
    </row>
    <row r="1497" spans="8:8" customFormat="1" x14ac:dyDescent="0.25">
      <c r="H1497" s="20"/>
    </row>
    <row r="1498" spans="8:8" customFormat="1" x14ac:dyDescent="0.25">
      <c r="H1498" s="20"/>
    </row>
    <row r="1499" spans="8:8" customFormat="1" x14ac:dyDescent="0.25">
      <c r="H1499" s="20"/>
    </row>
    <row r="1500" spans="8:8" customFormat="1" x14ac:dyDescent="0.25">
      <c r="H1500" s="20"/>
    </row>
    <row r="1501" spans="8:8" customFormat="1" x14ac:dyDescent="0.25">
      <c r="H1501" s="20"/>
    </row>
    <row r="1502" spans="8:8" customFormat="1" x14ac:dyDescent="0.25">
      <c r="H1502" s="20"/>
    </row>
    <row r="1503" spans="8:8" customFormat="1" x14ac:dyDescent="0.25">
      <c r="H1503" s="20"/>
    </row>
    <row r="1504" spans="8:8" customFormat="1" x14ac:dyDescent="0.25">
      <c r="H1504" s="20"/>
    </row>
    <row r="1505" spans="8:8" customFormat="1" x14ac:dyDescent="0.25">
      <c r="H1505" s="20"/>
    </row>
    <row r="1506" spans="8:8" customFormat="1" x14ac:dyDescent="0.25">
      <c r="H1506" s="20"/>
    </row>
    <row r="1507" spans="8:8" customFormat="1" x14ac:dyDescent="0.25">
      <c r="H1507" s="20"/>
    </row>
    <row r="1508" spans="8:8" customFormat="1" x14ac:dyDescent="0.25">
      <c r="H1508" s="20"/>
    </row>
    <row r="1509" spans="8:8" customFormat="1" x14ac:dyDescent="0.25">
      <c r="H1509" s="20"/>
    </row>
    <row r="1510" spans="8:8" customFormat="1" x14ac:dyDescent="0.25">
      <c r="H1510" s="20"/>
    </row>
    <row r="1511" spans="8:8" customFormat="1" x14ac:dyDescent="0.25">
      <c r="H1511" s="20"/>
    </row>
    <row r="1512" spans="8:8" customFormat="1" x14ac:dyDescent="0.25">
      <c r="H1512" s="20"/>
    </row>
    <row r="1513" spans="8:8" customFormat="1" x14ac:dyDescent="0.25">
      <c r="H1513" s="20"/>
    </row>
    <row r="1514" spans="8:8" customFormat="1" x14ac:dyDescent="0.25">
      <c r="H1514" s="20"/>
    </row>
    <row r="1515" spans="8:8" customFormat="1" x14ac:dyDescent="0.25">
      <c r="H1515" s="20"/>
    </row>
    <row r="1516" spans="8:8" customFormat="1" x14ac:dyDescent="0.25">
      <c r="H1516" s="20"/>
    </row>
    <row r="1517" spans="8:8" customFormat="1" x14ac:dyDescent="0.25">
      <c r="H1517" s="20"/>
    </row>
    <row r="1518" spans="8:8" customFormat="1" x14ac:dyDescent="0.25">
      <c r="H1518" s="20"/>
    </row>
    <row r="1519" spans="8:8" customFormat="1" x14ac:dyDescent="0.25">
      <c r="H1519" s="20"/>
    </row>
    <row r="1520" spans="8:8" customFormat="1" x14ac:dyDescent="0.25">
      <c r="H1520" s="20"/>
    </row>
    <row r="1521" spans="8:8" customFormat="1" x14ac:dyDescent="0.25">
      <c r="H1521" s="20"/>
    </row>
    <row r="1522" spans="8:8" customFormat="1" x14ac:dyDescent="0.25">
      <c r="H1522" s="20"/>
    </row>
    <row r="1523" spans="8:8" customFormat="1" x14ac:dyDescent="0.25">
      <c r="H1523" s="20"/>
    </row>
    <row r="1524" spans="8:8" customFormat="1" x14ac:dyDescent="0.25">
      <c r="H1524" s="20"/>
    </row>
    <row r="1525" spans="8:8" customFormat="1" x14ac:dyDescent="0.25">
      <c r="H1525" s="20"/>
    </row>
    <row r="1526" spans="8:8" customFormat="1" x14ac:dyDescent="0.25">
      <c r="H1526" s="20"/>
    </row>
    <row r="1527" spans="8:8" customFormat="1" x14ac:dyDescent="0.25">
      <c r="H1527" s="20"/>
    </row>
    <row r="1528" spans="8:8" customFormat="1" x14ac:dyDescent="0.25">
      <c r="H1528" s="20"/>
    </row>
    <row r="1529" spans="8:8" customFormat="1" x14ac:dyDescent="0.25">
      <c r="H1529" s="20"/>
    </row>
    <row r="1530" spans="8:8" customFormat="1" x14ac:dyDescent="0.25">
      <c r="H1530" s="20"/>
    </row>
    <row r="1531" spans="8:8" customFormat="1" x14ac:dyDescent="0.25">
      <c r="H1531" s="20"/>
    </row>
    <row r="1532" spans="8:8" customFormat="1" x14ac:dyDescent="0.25">
      <c r="H1532" s="20"/>
    </row>
    <row r="1533" spans="8:8" customFormat="1" x14ac:dyDescent="0.25">
      <c r="H1533" s="20"/>
    </row>
    <row r="1534" spans="8:8" customFormat="1" x14ac:dyDescent="0.25">
      <c r="H1534" s="20"/>
    </row>
    <row r="1535" spans="8:8" customFormat="1" x14ac:dyDescent="0.25">
      <c r="H1535" s="20"/>
    </row>
    <row r="1536" spans="8:8" customFormat="1" x14ac:dyDescent="0.25">
      <c r="H1536" s="20"/>
    </row>
    <row r="1537" spans="8:8" customFormat="1" x14ac:dyDescent="0.25">
      <c r="H1537" s="20"/>
    </row>
    <row r="1538" spans="8:8" customFormat="1" x14ac:dyDescent="0.25">
      <c r="H1538" s="20"/>
    </row>
    <row r="1539" spans="8:8" customFormat="1" x14ac:dyDescent="0.25">
      <c r="H1539" s="20"/>
    </row>
    <row r="1540" spans="8:8" customFormat="1" x14ac:dyDescent="0.25">
      <c r="H1540" s="20"/>
    </row>
    <row r="1541" spans="8:8" customFormat="1" x14ac:dyDescent="0.25">
      <c r="H1541" s="20"/>
    </row>
    <row r="1542" spans="8:8" customFormat="1" x14ac:dyDescent="0.25">
      <c r="H1542" s="20"/>
    </row>
    <row r="1543" spans="8:8" customFormat="1" x14ac:dyDescent="0.25">
      <c r="H1543" s="20"/>
    </row>
    <row r="1544" spans="8:8" customFormat="1" x14ac:dyDescent="0.25">
      <c r="H1544" s="20"/>
    </row>
    <row r="1545" spans="8:8" customFormat="1" x14ac:dyDescent="0.25">
      <c r="H1545" s="20"/>
    </row>
    <row r="1546" spans="8:8" customFormat="1" x14ac:dyDescent="0.25">
      <c r="H1546" s="20"/>
    </row>
    <row r="1547" spans="8:8" customFormat="1" x14ac:dyDescent="0.25">
      <c r="H1547" s="20"/>
    </row>
    <row r="1548" spans="8:8" customFormat="1" x14ac:dyDescent="0.25">
      <c r="H1548" s="20"/>
    </row>
    <row r="1549" spans="8:8" customFormat="1" x14ac:dyDescent="0.25">
      <c r="H1549" s="20"/>
    </row>
    <row r="1550" spans="8:8" customFormat="1" x14ac:dyDescent="0.25">
      <c r="H1550" s="20"/>
    </row>
    <row r="1551" spans="8:8" customFormat="1" x14ac:dyDescent="0.25">
      <c r="H1551" s="20"/>
    </row>
  </sheetData>
  <mergeCells count="2">
    <mergeCell ref="A1:I1"/>
    <mergeCell ref="A3:C3"/>
  </mergeCells>
  <pageMargins left="0.7" right="0.7" top="0.75" bottom="0.75" header="0.3" footer="0.3"/>
  <pageSetup paperSize="8" scale="46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2E0B6-A0BB-4DE5-A26B-3E14A48DFA82}">
  <sheetPr>
    <tabColor rgb="FF92D050"/>
  </sheetPr>
  <dimension ref="A1:N1303"/>
  <sheetViews>
    <sheetView view="pageBreakPreview" topLeftCell="A49" zoomScaleNormal="100" zoomScaleSheetLayoutView="100" workbookViewId="0">
      <selection activeCell="B64" sqref="B64"/>
    </sheetView>
  </sheetViews>
  <sheetFormatPr defaultRowHeight="15" x14ac:dyDescent="0.25"/>
  <cols>
    <col min="1" max="1" width="13.85546875" style="7" customWidth="1"/>
    <col min="2" max="2" width="18.85546875" style="6" customWidth="1"/>
    <col min="3" max="4" width="8.85546875" style="6" customWidth="1"/>
    <col min="5" max="5" width="25.85546875" style="10" customWidth="1"/>
    <col min="6" max="6" width="10.5703125" style="7" customWidth="1"/>
    <col min="7" max="8" width="8.85546875" style="7" customWidth="1"/>
    <col min="9" max="9" width="15.140625" style="7" customWidth="1"/>
  </cols>
  <sheetData>
    <row r="1" spans="1:14" ht="15.75" x14ac:dyDescent="0.25">
      <c r="A1" s="5" t="s">
        <v>195</v>
      </c>
      <c r="C1" s="7"/>
      <c r="E1" s="8"/>
    </row>
    <row r="2" spans="1:14" ht="15.75" x14ac:dyDescent="0.25">
      <c r="A2" s="5"/>
      <c r="C2" s="7"/>
      <c r="E2" s="8"/>
    </row>
    <row r="3" spans="1:14" x14ac:dyDescent="0.25">
      <c r="A3" s="9" t="s">
        <v>196</v>
      </c>
      <c r="B3" s="7"/>
      <c r="C3" s="10"/>
      <c r="E3" s="9"/>
      <c r="G3" s="11"/>
      <c r="H3" s="6"/>
    </row>
    <row r="4" spans="1:14" x14ac:dyDescent="0.25">
      <c r="A4" s="7" t="s">
        <v>197</v>
      </c>
      <c r="B4" s="7"/>
      <c r="C4" s="12">
        <v>1293.5</v>
      </c>
      <c r="D4" s="11" t="s">
        <v>198</v>
      </c>
      <c r="E4" s="7"/>
      <c r="F4" s="13"/>
      <c r="G4" s="14"/>
      <c r="H4" s="6"/>
    </row>
    <row r="5" spans="1:14" x14ac:dyDescent="0.25">
      <c r="A5" s="7" t="s">
        <v>199</v>
      </c>
      <c r="B5" s="7"/>
      <c r="C5" s="15">
        <v>152936.16</v>
      </c>
      <c r="D5" s="11" t="s">
        <v>200</v>
      </c>
      <c r="E5" s="7"/>
      <c r="F5" s="13"/>
      <c r="G5" s="14"/>
      <c r="H5" s="6"/>
    </row>
    <row r="6" spans="1:14" x14ac:dyDescent="0.25">
      <c r="B6" s="7"/>
      <c r="C6" s="15"/>
      <c r="D6" s="11"/>
      <c r="E6" s="7"/>
      <c r="F6" s="13"/>
      <c r="G6" s="14"/>
      <c r="H6" s="6"/>
    </row>
    <row r="7" spans="1:14" x14ac:dyDescent="0.25">
      <c r="A7" s="9" t="s">
        <v>201</v>
      </c>
      <c r="B7" s="7"/>
      <c r="C7" s="10"/>
      <c r="E7" s="7"/>
      <c r="G7" s="14"/>
      <c r="H7" s="6"/>
    </row>
    <row r="8" spans="1:14" x14ac:dyDescent="0.25">
      <c r="A8" s="7" t="s">
        <v>197</v>
      </c>
      <c r="B8" s="7"/>
      <c r="C8" s="12">
        <v>421.5</v>
      </c>
      <c r="D8" s="11" t="s">
        <v>198</v>
      </c>
      <c r="E8" s="7"/>
      <c r="G8" s="14"/>
      <c r="H8" s="6"/>
    </row>
    <row r="9" spans="1:14" x14ac:dyDescent="0.25">
      <c r="A9" s="7" t="s">
        <v>199</v>
      </c>
      <c r="B9" s="7"/>
      <c r="C9" s="15">
        <v>49835.79</v>
      </c>
      <c r="D9" s="11" t="s">
        <v>200</v>
      </c>
      <c r="E9" s="7"/>
      <c r="G9" s="15"/>
      <c r="H9" s="6"/>
      <c r="J9" s="7"/>
      <c r="K9" s="7"/>
      <c r="L9" s="7"/>
      <c r="M9" s="7"/>
      <c r="N9" s="7"/>
    </row>
    <row r="10" spans="1:14" x14ac:dyDescent="0.25">
      <c r="E10" s="7"/>
      <c r="G10" s="15"/>
      <c r="H10" s="6"/>
      <c r="J10" s="7"/>
      <c r="K10" s="7"/>
      <c r="L10" s="7"/>
      <c r="M10" s="7"/>
      <c r="N10" s="7"/>
    </row>
    <row r="11" spans="1:14" x14ac:dyDescent="0.25">
      <c r="B11" s="7"/>
      <c r="C11" s="15"/>
      <c r="D11" s="11"/>
      <c r="E11" s="7"/>
      <c r="G11" s="15"/>
      <c r="H11" s="6"/>
    </row>
    <row r="12" spans="1:14" x14ac:dyDescent="0.25">
      <c r="A12" s="21" t="s">
        <v>1</v>
      </c>
      <c r="B12" s="7" t="s">
        <v>37</v>
      </c>
      <c r="C12" s="7"/>
      <c r="D12" s="7"/>
      <c r="E12" s="8"/>
      <c r="F12" s="15"/>
    </row>
    <row r="14" spans="1:14" x14ac:dyDescent="0.25">
      <c r="B14" s="7"/>
      <c r="C14" s="7"/>
      <c r="D14" s="7"/>
      <c r="E14" s="7"/>
      <c r="F14" s="21" t="s">
        <v>202</v>
      </c>
    </row>
    <row r="15" spans="1:14" ht="26.25" x14ac:dyDescent="0.25">
      <c r="A15" s="22" t="s">
        <v>2</v>
      </c>
      <c r="B15" s="21" t="s">
        <v>0</v>
      </c>
      <c r="C15" s="21" t="s">
        <v>203</v>
      </c>
      <c r="D15" s="23" t="s">
        <v>8</v>
      </c>
      <c r="E15" s="22" t="s">
        <v>7</v>
      </c>
      <c r="F15" s="6" t="s">
        <v>204</v>
      </c>
      <c r="G15" s="7" t="s">
        <v>205</v>
      </c>
      <c r="H15" s="6" t="s">
        <v>206</v>
      </c>
      <c r="I15" s="7" t="s">
        <v>264</v>
      </c>
    </row>
    <row r="16" spans="1:14" x14ac:dyDescent="0.25">
      <c r="A16" s="7" t="s">
        <v>38</v>
      </c>
      <c r="B16" s="6" t="s">
        <v>59</v>
      </c>
      <c r="C16" s="7" t="s">
        <v>69</v>
      </c>
      <c r="D16" s="11" t="s">
        <v>91</v>
      </c>
      <c r="E16" s="16" t="s">
        <v>90</v>
      </c>
      <c r="F16" s="13">
        <v>18.149999999999999</v>
      </c>
      <c r="G16" s="13">
        <v>105.26427142857145</v>
      </c>
      <c r="H16" s="18">
        <v>102.55258215899995</v>
      </c>
      <c r="I16" s="17">
        <v>1819.2150349999997</v>
      </c>
    </row>
    <row r="17" spans="3:9" x14ac:dyDescent="0.25">
      <c r="C17" s="7" t="s">
        <v>208</v>
      </c>
      <c r="D17" s="7"/>
      <c r="E17" s="7"/>
      <c r="F17" s="13">
        <v>18.149999999999999</v>
      </c>
      <c r="G17" s="13">
        <v>105.26427142857145</v>
      </c>
      <c r="H17" s="18">
        <v>102.55258215899995</v>
      </c>
      <c r="I17" s="17">
        <v>1819.2150349999997</v>
      </c>
    </row>
    <row r="18" spans="3:9" x14ac:dyDescent="0.25">
      <c r="C18" s="7" t="s">
        <v>71</v>
      </c>
      <c r="D18" s="11" t="s">
        <v>81</v>
      </c>
      <c r="E18" s="16" t="s">
        <v>80</v>
      </c>
      <c r="F18" s="13">
        <v>34.1</v>
      </c>
      <c r="G18" s="13">
        <v>101.3685</v>
      </c>
      <c r="H18" s="18">
        <v>100.451661442</v>
      </c>
      <c r="I18" s="17">
        <v>3366.8439699999999</v>
      </c>
    </row>
    <row r="19" spans="3:9" x14ac:dyDescent="0.25">
      <c r="C19" s="7" t="s">
        <v>209</v>
      </c>
      <c r="D19" s="7"/>
      <c r="E19" s="7"/>
      <c r="F19" s="13">
        <v>34.1</v>
      </c>
      <c r="G19" s="13">
        <v>101.3685</v>
      </c>
      <c r="H19" s="18">
        <v>100.451661442</v>
      </c>
      <c r="I19" s="17">
        <v>3366.8439699999999</v>
      </c>
    </row>
    <row r="20" spans="3:9" x14ac:dyDescent="0.25">
      <c r="C20" s="7" t="s">
        <v>152</v>
      </c>
      <c r="D20" s="11" t="s">
        <v>154</v>
      </c>
      <c r="E20" s="16" t="s">
        <v>153</v>
      </c>
      <c r="F20" s="13">
        <v>54.8</v>
      </c>
      <c r="G20" s="13">
        <v>106.48170000000002</v>
      </c>
      <c r="H20" s="18">
        <v>108.33029999999998</v>
      </c>
      <c r="I20" s="17">
        <v>5835.1971599999997</v>
      </c>
    </row>
    <row r="21" spans="3:9" x14ac:dyDescent="0.25">
      <c r="C21" s="7" t="s">
        <v>210</v>
      </c>
      <c r="D21" s="7"/>
      <c r="E21" s="7"/>
      <c r="F21" s="13">
        <v>54.8</v>
      </c>
      <c r="G21" s="13">
        <v>106.48170000000002</v>
      </c>
      <c r="H21" s="18">
        <v>108.33029999999998</v>
      </c>
      <c r="I21" s="17">
        <v>5835.1971599999997</v>
      </c>
    </row>
    <row r="22" spans="3:9" ht="26.25" x14ac:dyDescent="0.25">
      <c r="C22" s="7" t="s">
        <v>67</v>
      </c>
      <c r="D22" s="11" t="s">
        <v>106</v>
      </c>
      <c r="E22" s="16" t="s">
        <v>105</v>
      </c>
      <c r="F22" s="13">
        <v>20.175000000000001</v>
      </c>
      <c r="G22" s="13">
        <v>97.959699999999998</v>
      </c>
      <c r="H22" s="18">
        <v>99.663849999999996</v>
      </c>
      <c r="I22" s="17">
        <v>1976.3369475</v>
      </c>
    </row>
    <row r="23" spans="3:9" x14ac:dyDescent="0.25">
      <c r="C23" s="7"/>
      <c r="D23" s="11" t="s">
        <v>136</v>
      </c>
      <c r="E23" s="16" t="s">
        <v>135</v>
      </c>
      <c r="F23" s="13">
        <v>165</v>
      </c>
      <c r="G23" s="13">
        <v>106.4817</v>
      </c>
      <c r="H23" s="18">
        <v>108.33029999999999</v>
      </c>
      <c r="I23" s="17">
        <v>17569.480500000005</v>
      </c>
    </row>
    <row r="24" spans="3:9" x14ac:dyDescent="0.25">
      <c r="C24" s="7" t="s">
        <v>211</v>
      </c>
      <c r="D24" s="7"/>
      <c r="E24" s="7"/>
      <c r="F24" s="13">
        <v>185.17500000000001</v>
      </c>
      <c r="G24" s="13">
        <v>103.64103333333334</v>
      </c>
      <c r="H24" s="18">
        <v>105.44148333333332</v>
      </c>
      <c r="I24" s="17">
        <v>19545.817447500005</v>
      </c>
    </row>
    <row r="25" spans="3:9" x14ac:dyDescent="0.25">
      <c r="C25" s="7" t="s">
        <v>92</v>
      </c>
      <c r="D25" s="11" t="s">
        <v>101</v>
      </c>
      <c r="E25" s="16" t="s">
        <v>100</v>
      </c>
      <c r="F25" s="13">
        <v>102.85000000000001</v>
      </c>
      <c r="G25" s="13">
        <v>104.65555714285711</v>
      </c>
      <c r="H25" s="18">
        <v>104.0978269611429</v>
      </c>
      <c r="I25" s="17">
        <v>10541.755950000001</v>
      </c>
    </row>
    <row r="26" spans="3:9" x14ac:dyDescent="0.25">
      <c r="C26" s="7"/>
      <c r="D26" s="11" t="s">
        <v>116</v>
      </c>
      <c r="E26" s="16" t="s">
        <v>112</v>
      </c>
      <c r="F26" s="13">
        <v>58.675000000000004</v>
      </c>
      <c r="G26" s="13">
        <v>106.48170000000003</v>
      </c>
      <c r="H26" s="18">
        <v>108.33030000000002</v>
      </c>
      <c r="I26" s="17">
        <v>6247.8137475000003</v>
      </c>
    </row>
    <row r="27" spans="3:9" x14ac:dyDescent="0.25">
      <c r="C27" s="7"/>
      <c r="D27" s="11" t="s">
        <v>131</v>
      </c>
      <c r="E27" s="16" t="s">
        <v>127</v>
      </c>
      <c r="F27" s="13">
        <v>39.149999999999991</v>
      </c>
      <c r="G27" s="13">
        <v>106.48170000000002</v>
      </c>
      <c r="H27" s="18">
        <v>108.33029999999998</v>
      </c>
      <c r="I27" s="17">
        <v>4168.7585549999994</v>
      </c>
    </row>
    <row r="28" spans="3:9" x14ac:dyDescent="0.25">
      <c r="C28" s="7" t="s">
        <v>212</v>
      </c>
      <c r="D28" s="7"/>
      <c r="E28" s="7"/>
      <c r="F28" s="13">
        <v>200.67500000000001</v>
      </c>
      <c r="G28" s="13">
        <v>105.49839230769233</v>
      </c>
      <c r="H28" s="18">
        <v>106.05127605599994</v>
      </c>
      <c r="I28" s="17">
        <v>20958.328252500003</v>
      </c>
    </row>
    <row r="29" spans="3:9" x14ac:dyDescent="0.25">
      <c r="C29" s="7" t="s">
        <v>51</v>
      </c>
      <c r="D29" s="11" t="s">
        <v>151</v>
      </c>
      <c r="E29" s="16" t="s">
        <v>150</v>
      </c>
      <c r="F29" s="13">
        <v>13.700000000000001</v>
      </c>
      <c r="G29" s="13">
        <v>122.4545</v>
      </c>
      <c r="H29" s="18">
        <v>137.57971014399999</v>
      </c>
      <c r="I29" s="17">
        <v>1852.6885380000001</v>
      </c>
    </row>
    <row r="30" spans="3:9" x14ac:dyDescent="0.25">
      <c r="C30" s="7" t="s">
        <v>213</v>
      </c>
      <c r="D30" s="7"/>
      <c r="E30" s="7"/>
      <c r="F30" s="13">
        <v>13.700000000000001</v>
      </c>
      <c r="G30" s="13">
        <v>122.4545</v>
      </c>
      <c r="H30" s="18">
        <v>137.57971014399999</v>
      </c>
      <c r="I30" s="17">
        <v>1852.6885380000001</v>
      </c>
    </row>
    <row r="31" spans="3:9" x14ac:dyDescent="0.25">
      <c r="C31" s="7" t="s">
        <v>94</v>
      </c>
      <c r="D31" s="11" t="s">
        <v>113</v>
      </c>
      <c r="E31" s="16" t="s">
        <v>112</v>
      </c>
      <c r="F31" s="13">
        <v>58.674999999999997</v>
      </c>
      <c r="G31" s="13">
        <v>106.48170000000003</v>
      </c>
      <c r="H31" s="18">
        <v>108.33030000000002</v>
      </c>
      <c r="I31" s="17">
        <v>6247.8137475000003</v>
      </c>
    </row>
    <row r="32" spans="3:9" x14ac:dyDescent="0.25">
      <c r="C32" s="7" t="s">
        <v>214</v>
      </c>
      <c r="D32" s="7"/>
      <c r="E32" s="7"/>
      <c r="F32" s="13">
        <v>58.674999999999997</v>
      </c>
      <c r="G32" s="13">
        <v>106.48170000000003</v>
      </c>
      <c r="H32" s="18">
        <v>108.33030000000002</v>
      </c>
      <c r="I32" s="17">
        <v>6247.8137475000003</v>
      </c>
    </row>
    <row r="33" spans="3:9" x14ac:dyDescent="0.25">
      <c r="C33" s="7" t="s">
        <v>61</v>
      </c>
      <c r="D33" s="11" t="s">
        <v>133</v>
      </c>
      <c r="E33" s="16" t="s">
        <v>127</v>
      </c>
      <c r="F33" s="13">
        <v>39.150000000000006</v>
      </c>
      <c r="G33" s="13">
        <v>106.4817</v>
      </c>
      <c r="H33" s="18">
        <v>108.33029999999998</v>
      </c>
      <c r="I33" s="17">
        <v>4168.7585550000003</v>
      </c>
    </row>
    <row r="34" spans="3:9" x14ac:dyDescent="0.25">
      <c r="C34" s="7" t="s">
        <v>215</v>
      </c>
      <c r="D34" s="7"/>
      <c r="E34" s="7"/>
      <c r="F34" s="13">
        <v>39.150000000000006</v>
      </c>
      <c r="G34" s="13">
        <v>106.4817</v>
      </c>
      <c r="H34" s="18">
        <v>108.33029999999998</v>
      </c>
      <c r="I34" s="17">
        <v>4168.7585550000003</v>
      </c>
    </row>
    <row r="35" spans="3:9" x14ac:dyDescent="0.25">
      <c r="C35" s="7" t="s">
        <v>103</v>
      </c>
      <c r="D35" s="11" t="s">
        <v>128</v>
      </c>
      <c r="E35" s="16" t="s">
        <v>127</v>
      </c>
      <c r="F35" s="13">
        <v>39.150000000000006</v>
      </c>
      <c r="G35" s="13">
        <v>106.48170000000002</v>
      </c>
      <c r="H35" s="18">
        <v>108.33029999999999</v>
      </c>
      <c r="I35" s="17">
        <v>4168.7585549999994</v>
      </c>
    </row>
    <row r="36" spans="3:9" x14ac:dyDescent="0.25">
      <c r="C36" s="7" t="s">
        <v>216</v>
      </c>
      <c r="D36" s="7"/>
      <c r="E36" s="7"/>
      <c r="F36" s="13">
        <v>39.150000000000006</v>
      </c>
      <c r="G36" s="13">
        <v>106.48170000000002</v>
      </c>
      <c r="H36" s="18">
        <v>108.33029999999999</v>
      </c>
      <c r="I36" s="17">
        <v>4168.7585549999994</v>
      </c>
    </row>
    <row r="37" spans="3:9" x14ac:dyDescent="0.25">
      <c r="C37" s="7" t="s">
        <v>96</v>
      </c>
      <c r="D37" s="11" t="s">
        <v>118</v>
      </c>
      <c r="E37" s="16" t="s">
        <v>112</v>
      </c>
      <c r="F37" s="13">
        <v>58.674999999999997</v>
      </c>
      <c r="G37" s="13">
        <v>106.48170000000003</v>
      </c>
      <c r="H37" s="18">
        <v>108.33030000000002</v>
      </c>
      <c r="I37" s="17">
        <v>6247.8137475000012</v>
      </c>
    </row>
    <row r="38" spans="3:9" x14ac:dyDescent="0.25">
      <c r="C38" s="7" t="s">
        <v>217</v>
      </c>
      <c r="D38" s="7"/>
      <c r="E38" s="7"/>
      <c r="F38" s="13">
        <v>58.674999999999997</v>
      </c>
      <c r="G38" s="13">
        <v>106.48170000000003</v>
      </c>
      <c r="H38" s="18">
        <v>108.33030000000002</v>
      </c>
      <c r="I38" s="17">
        <v>6247.8137475000012</v>
      </c>
    </row>
    <row r="39" spans="3:9" ht="26.25" x14ac:dyDescent="0.25">
      <c r="C39" s="7" t="s">
        <v>52</v>
      </c>
      <c r="D39" s="11" t="s">
        <v>143</v>
      </c>
      <c r="E39" s="16" t="s">
        <v>142</v>
      </c>
      <c r="F39" s="13">
        <v>105.37127674999999</v>
      </c>
      <c r="G39" s="13">
        <v>106.4817</v>
      </c>
      <c r="H39" s="18">
        <v>108.33030000000004</v>
      </c>
      <c r="I39" s="17">
        <v>11220.112679510472</v>
      </c>
    </row>
    <row r="40" spans="3:9" x14ac:dyDescent="0.25">
      <c r="C40" s="7" t="s">
        <v>218</v>
      </c>
      <c r="D40" s="7"/>
      <c r="E40" s="7"/>
      <c r="F40" s="13">
        <v>105.37127674999999</v>
      </c>
      <c r="G40" s="13">
        <v>106.4817</v>
      </c>
      <c r="H40" s="18">
        <v>108.33030000000004</v>
      </c>
      <c r="I40" s="17">
        <v>11220.112679510472</v>
      </c>
    </row>
    <row r="41" spans="3:9" x14ac:dyDescent="0.25">
      <c r="C41" s="7" t="s">
        <v>82</v>
      </c>
      <c r="D41" s="11" t="s">
        <v>138</v>
      </c>
      <c r="E41" s="16" t="s">
        <v>137</v>
      </c>
      <c r="F41" s="13">
        <v>154.5</v>
      </c>
      <c r="G41" s="13">
        <v>106.48170000000002</v>
      </c>
      <c r="H41" s="18">
        <v>108.33029999999999</v>
      </c>
      <c r="I41" s="17">
        <v>16451.42265</v>
      </c>
    </row>
    <row r="42" spans="3:9" x14ac:dyDescent="0.25">
      <c r="C42" s="7" t="s">
        <v>219</v>
      </c>
      <c r="D42" s="7"/>
      <c r="E42" s="7"/>
      <c r="F42" s="13">
        <v>154.5</v>
      </c>
      <c r="G42" s="13">
        <v>106.48170000000002</v>
      </c>
      <c r="H42" s="18">
        <v>108.33029999999999</v>
      </c>
      <c r="I42" s="17">
        <v>16451.42265</v>
      </c>
    </row>
    <row r="43" spans="3:9" x14ac:dyDescent="0.25">
      <c r="C43" s="7" t="s">
        <v>98</v>
      </c>
      <c r="D43" s="11" t="s">
        <v>108</v>
      </c>
      <c r="E43" s="16" t="s">
        <v>107</v>
      </c>
      <c r="F43" s="13">
        <v>58.674999999999997</v>
      </c>
      <c r="G43" s="13">
        <v>106.4817</v>
      </c>
      <c r="H43" s="18">
        <v>108.33030000000004</v>
      </c>
      <c r="I43" s="17">
        <v>6247.8137475000003</v>
      </c>
    </row>
    <row r="44" spans="3:9" x14ac:dyDescent="0.25">
      <c r="C44" s="7"/>
      <c r="D44" s="11" t="s">
        <v>132</v>
      </c>
      <c r="E44" s="16" t="s">
        <v>127</v>
      </c>
      <c r="F44" s="13">
        <v>39.149999999999991</v>
      </c>
      <c r="G44" s="13">
        <v>106.48170000000002</v>
      </c>
      <c r="H44" s="18">
        <v>108.33029999999998</v>
      </c>
      <c r="I44" s="17">
        <v>4168.7585549999994</v>
      </c>
    </row>
    <row r="45" spans="3:9" x14ac:dyDescent="0.25">
      <c r="C45" s="7" t="s">
        <v>220</v>
      </c>
      <c r="D45" s="7"/>
      <c r="E45" s="7"/>
      <c r="F45" s="13">
        <v>97.824999999999989</v>
      </c>
      <c r="G45" s="13">
        <v>106.48169999999996</v>
      </c>
      <c r="H45" s="18">
        <v>108.33030000000005</v>
      </c>
      <c r="I45" s="17">
        <v>10416.572302500001</v>
      </c>
    </row>
    <row r="46" spans="3:9" ht="26.25" x14ac:dyDescent="0.25">
      <c r="C46" s="7" t="s">
        <v>41</v>
      </c>
      <c r="D46" s="11" t="s">
        <v>40</v>
      </c>
      <c r="E46" s="16" t="s">
        <v>170</v>
      </c>
      <c r="F46" s="13">
        <v>0</v>
      </c>
      <c r="G46" s="13">
        <v>0</v>
      </c>
      <c r="H46" s="18">
        <v>0</v>
      </c>
      <c r="I46" s="17">
        <v>1508.4</v>
      </c>
    </row>
    <row r="47" spans="3:9" ht="26.25" x14ac:dyDescent="0.25">
      <c r="C47" s="7"/>
      <c r="D47" s="11"/>
      <c r="E47" s="16" t="s">
        <v>167</v>
      </c>
      <c r="F47" s="13">
        <v>0</v>
      </c>
      <c r="G47" s="13">
        <v>0</v>
      </c>
      <c r="H47" s="18">
        <v>0</v>
      </c>
      <c r="I47" s="17">
        <v>200</v>
      </c>
    </row>
    <row r="48" spans="3:9" x14ac:dyDescent="0.25">
      <c r="C48" s="7"/>
      <c r="D48" s="11"/>
      <c r="E48" s="16" t="s">
        <v>172</v>
      </c>
      <c r="F48" s="13">
        <v>20</v>
      </c>
      <c r="G48" s="13">
        <v>80</v>
      </c>
      <c r="H48" s="18">
        <v>80</v>
      </c>
      <c r="I48" s="17">
        <v>1600</v>
      </c>
    </row>
    <row r="49" spans="1:9" x14ac:dyDescent="0.25">
      <c r="C49" s="7"/>
      <c r="D49" s="11"/>
      <c r="E49" s="16" t="s">
        <v>123</v>
      </c>
      <c r="F49" s="13">
        <v>161.15</v>
      </c>
      <c r="G49" s="13">
        <v>93.703499999999991</v>
      </c>
      <c r="H49" s="18">
        <v>95.330650000000006</v>
      </c>
      <c r="I49" s="17">
        <v>15100.319025000001</v>
      </c>
    </row>
    <row r="50" spans="1:9" x14ac:dyDescent="0.25">
      <c r="C50" s="7"/>
      <c r="D50" s="11"/>
      <c r="E50" s="16" t="s">
        <v>164</v>
      </c>
      <c r="F50" s="13">
        <v>0</v>
      </c>
      <c r="G50" s="13">
        <v>0</v>
      </c>
      <c r="H50" s="18">
        <v>0</v>
      </c>
      <c r="I50" s="17">
        <v>2700</v>
      </c>
    </row>
    <row r="51" spans="1:9" x14ac:dyDescent="0.25">
      <c r="C51" s="7"/>
      <c r="D51" s="11"/>
      <c r="E51" s="16" t="s">
        <v>175</v>
      </c>
      <c r="F51" s="13">
        <v>0</v>
      </c>
      <c r="G51" s="13">
        <v>0</v>
      </c>
      <c r="H51" s="18">
        <v>0</v>
      </c>
      <c r="I51" s="17">
        <v>1357.56</v>
      </c>
    </row>
    <row r="52" spans="1:9" x14ac:dyDescent="0.25">
      <c r="C52" s="7"/>
      <c r="D52" s="11" t="s">
        <v>221</v>
      </c>
      <c r="E52" s="16" t="s">
        <v>174</v>
      </c>
      <c r="F52" s="13">
        <v>24.5</v>
      </c>
      <c r="G52" s="13">
        <v>80</v>
      </c>
      <c r="H52" s="18">
        <v>0</v>
      </c>
      <c r="I52" s="17">
        <v>1960</v>
      </c>
    </row>
    <row r="53" spans="1:9" x14ac:dyDescent="0.25">
      <c r="C53" s="7" t="s">
        <v>222</v>
      </c>
      <c r="D53" s="7"/>
      <c r="E53" s="7"/>
      <c r="F53" s="13">
        <v>205.64999999999998</v>
      </c>
      <c r="G53" s="13">
        <v>64.97342857142857</v>
      </c>
      <c r="H53" s="18">
        <v>93.627244444444443</v>
      </c>
      <c r="I53" s="17">
        <v>24426.279025000003</v>
      </c>
    </row>
    <row r="54" spans="1:9" x14ac:dyDescent="0.25">
      <c r="C54" s="7" t="s">
        <v>84</v>
      </c>
      <c r="D54" s="11" t="s">
        <v>86</v>
      </c>
      <c r="E54" s="16" t="s">
        <v>85</v>
      </c>
      <c r="F54" s="13">
        <v>27.9</v>
      </c>
      <c r="G54" s="13">
        <v>103.64103333333334</v>
      </c>
      <c r="H54" s="18">
        <v>106.59693486499999</v>
      </c>
      <c r="I54" s="17">
        <v>2923.2866699999995</v>
      </c>
    </row>
    <row r="55" spans="1:9" x14ac:dyDescent="0.25">
      <c r="C55" s="7" t="s">
        <v>223</v>
      </c>
      <c r="D55" s="7"/>
      <c r="E55" s="7"/>
      <c r="F55" s="13">
        <v>27.9</v>
      </c>
      <c r="G55" s="13">
        <v>103.64103333333334</v>
      </c>
      <c r="H55" s="18">
        <v>106.59693486499999</v>
      </c>
      <c r="I55" s="17">
        <v>2923.2866699999995</v>
      </c>
    </row>
    <row r="56" spans="1:9" x14ac:dyDescent="0.25">
      <c r="B56" s="7" t="s">
        <v>224</v>
      </c>
      <c r="C56" s="7"/>
      <c r="D56" s="7"/>
      <c r="E56" s="7"/>
      <c r="F56" s="13">
        <v>1293.4962767500003</v>
      </c>
      <c r="G56" s="13">
        <v>103.56290090497754</v>
      </c>
      <c r="H56" s="18">
        <v>107.01322786034592</v>
      </c>
      <c r="I56" s="17">
        <v>139648.90833501038</v>
      </c>
    </row>
    <row r="57" spans="1:9" x14ac:dyDescent="0.25">
      <c r="A57" s="7" t="s">
        <v>225</v>
      </c>
      <c r="B57" s="7"/>
      <c r="C57" s="7"/>
      <c r="D57" s="7"/>
      <c r="E57" s="7"/>
      <c r="F57" s="13">
        <v>1293.4962767500003</v>
      </c>
      <c r="G57" s="13">
        <v>103.56290090497754</v>
      </c>
      <c r="H57" s="18">
        <v>107.01322786034592</v>
      </c>
      <c r="I57" s="17">
        <v>139648.90833501038</v>
      </c>
    </row>
    <row r="58" spans="1:9" ht="39" x14ac:dyDescent="0.25">
      <c r="A58" s="7" t="s">
        <v>74</v>
      </c>
      <c r="B58" s="6" t="s">
        <v>59</v>
      </c>
      <c r="C58" s="7" t="s">
        <v>46</v>
      </c>
      <c r="D58" s="11" t="s">
        <v>188</v>
      </c>
      <c r="E58" s="16" t="s">
        <v>77</v>
      </c>
      <c r="F58" s="13">
        <v>105</v>
      </c>
      <c r="G58" s="13">
        <v>98.317899999999995</v>
      </c>
      <c r="H58" s="18">
        <v>0</v>
      </c>
      <c r="I58" s="17">
        <v>10323.379499999999</v>
      </c>
    </row>
    <row r="59" spans="1:9" x14ac:dyDescent="0.25">
      <c r="C59" s="7" t="s">
        <v>207</v>
      </c>
      <c r="D59" s="7"/>
      <c r="E59" s="7"/>
      <c r="F59" s="13">
        <v>105</v>
      </c>
      <c r="G59" s="13">
        <v>98.317899999999995</v>
      </c>
      <c r="H59" s="18">
        <v>0</v>
      </c>
      <c r="I59" s="17">
        <v>10323.379499999999</v>
      </c>
    </row>
    <row r="60" spans="1:9" ht="39" x14ac:dyDescent="0.25">
      <c r="C60" s="7" t="s">
        <v>69</v>
      </c>
      <c r="D60" s="11" t="s">
        <v>187</v>
      </c>
      <c r="E60" s="16" t="s">
        <v>75</v>
      </c>
      <c r="F60" s="13">
        <v>70</v>
      </c>
      <c r="G60" s="13">
        <v>98.317899999999995</v>
      </c>
      <c r="H60" s="18">
        <v>0</v>
      </c>
      <c r="I60" s="17">
        <v>6882.2529999999997</v>
      </c>
    </row>
    <row r="61" spans="1:9" ht="26.25" x14ac:dyDescent="0.25">
      <c r="C61" s="7"/>
      <c r="D61" s="11" t="s">
        <v>193</v>
      </c>
      <c r="E61" s="16" t="s">
        <v>191</v>
      </c>
      <c r="F61" s="13">
        <v>83</v>
      </c>
      <c r="G61" s="13">
        <v>98.317899999999995</v>
      </c>
      <c r="H61" s="18">
        <v>0</v>
      </c>
      <c r="I61" s="17">
        <v>8160.3856999999998</v>
      </c>
    </row>
    <row r="62" spans="1:9" x14ac:dyDescent="0.25">
      <c r="C62" s="7" t="s">
        <v>208</v>
      </c>
      <c r="D62" s="7"/>
      <c r="E62" s="7"/>
      <c r="F62" s="13">
        <v>153</v>
      </c>
      <c r="G62" s="13">
        <v>98.317899999999995</v>
      </c>
      <c r="H62" s="18">
        <v>0</v>
      </c>
      <c r="I62" s="17">
        <v>15042.6387</v>
      </c>
    </row>
    <row r="63" spans="1:9" ht="51.75" x14ac:dyDescent="0.25">
      <c r="C63" s="7" t="s">
        <v>71</v>
      </c>
      <c r="D63" s="11" t="s">
        <v>194</v>
      </c>
      <c r="E63" s="16" t="s">
        <v>189</v>
      </c>
      <c r="F63" s="13">
        <v>98.1</v>
      </c>
      <c r="G63" s="13">
        <v>98.317899999999995</v>
      </c>
      <c r="H63" s="18">
        <v>0</v>
      </c>
      <c r="I63" s="17">
        <v>9644.9859899999992</v>
      </c>
    </row>
    <row r="64" spans="1:9" ht="51.75" x14ac:dyDescent="0.25">
      <c r="C64" s="7"/>
      <c r="D64" s="11" t="s">
        <v>192</v>
      </c>
      <c r="E64" s="16" t="s">
        <v>190</v>
      </c>
      <c r="F64" s="13">
        <v>65.400000000000006</v>
      </c>
      <c r="G64" s="13">
        <v>98.317899999999995</v>
      </c>
      <c r="H64" s="18">
        <v>0</v>
      </c>
      <c r="I64" s="17">
        <v>6429.9906599999995</v>
      </c>
    </row>
    <row r="65" spans="1:9" x14ac:dyDescent="0.25">
      <c r="C65" s="7" t="s">
        <v>209</v>
      </c>
      <c r="D65" s="7"/>
      <c r="E65" s="7"/>
      <c r="F65" s="13">
        <v>163.5</v>
      </c>
      <c r="G65" s="13">
        <v>98.317899999999995</v>
      </c>
      <c r="H65" s="18">
        <v>0</v>
      </c>
      <c r="I65" s="17">
        <v>16074.976649999999</v>
      </c>
    </row>
    <row r="66" spans="1:9" ht="26.25" x14ac:dyDescent="0.25">
      <c r="C66" s="7" t="s">
        <v>41</v>
      </c>
      <c r="D66" s="11" t="s">
        <v>40</v>
      </c>
      <c r="E66" s="16" t="s">
        <v>170</v>
      </c>
      <c r="F66" s="13">
        <v>0</v>
      </c>
      <c r="G66" s="13">
        <v>0</v>
      </c>
      <c r="H66" s="18">
        <v>0</v>
      </c>
      <c r="I66" s="17">
        <v>491.6</v>
      </c>
    </row>
    <row r="67" spans="1:9" x14ac:dyDescent="0.25">
      <c r="C67" s="7"/>
      <c r="D67" s="11"/>
      <c r="E67" s="16" t="s">
        <v>175</v>
      </c>
      <c r="F67" s="13">
        <v>0</v>
      </c>
      <c r="G67" s="13">
        <v>0</v>
      </c>
      <c r="H67" s="18">
        <v>0</v>
      </c>
      <c r="I67" s="17">
        <v>442.44</v>
      </c>
    </row>
    <row r="68" spans="1:9" x14ac:dyDescent="0.25">
      <c r="C68" s="7" t="s">
        <v>222</v>
      </c>
      <c r="D68" s="7"/>
      <c r="E68" s="7"/>
      <c r="F68" s="13">
        <v>0</v>
      </c>
      <c r="G68" s="13">
        <v>0</v>
      </c>
      <c r="H68" s="18">
        <v>0</v>
      </c>
      <c r="I68" s="17">
        <v>934.04</v>
      </c>
    </row>
    <row r="69" spans="1:9" x14ac:dyDescent="0.25">
      <c r="B69" s="7" t="s">
        <v>224</v>
      </c>
      <c r="C69" s="7"/>
      <c r="D69" s="7"/>
      <c r="E69" s="7"/>
      <c r="F69" s="13">
        <v>421.5</v>
      </c>
      <c r="G69" s="13">
        <v>80.441918181818181</v>
      </c>
      <c r="H69" s="18">
        <v>0</v>
      </c>
      <c r="I69" s="17">
        <v>42375.034850000004</v>
      </c>
    </row>
    <row r="70" spans="1:9" x14ac:dyDescent="0.25">
      <c r="A70" s="7" t="s">
        <v>226</v>
      </c>
      <c r="B70" s="7"/>
      <c r="C70" s="7"/>
      <c r="D70" s="7"/>
      <c r="E70" s="7"/>
      <c r="F70" s="13">
        <v>421.5</v>
      </c>
      <c r="G70" s="13">
        <v>80.441918181818181</v>
      </c>
      <c r="H70" s="18">
        <v>0</v>
      </c>
      <c r="I70" s="17">
        <v>42375.034850000004</v>
      </c>
    </row>
    <row r="71" spans="1:9" x14ac:dyDescent="0.25">
      <c r="A71" s="10" t="s">
        <v>227</v>
      </c>
      <c r="B71" s="10"/>
      <c r="C71" s="10"/>
      <c r="D71" s="10"/>
      <c r="F71" s="13">
        <v>1714.9962767500003</v>
      </c>
      <c r="G71" s="13">
        <v>102.46664741379318</v>
      </c>
      <c r="H71" s="18">
        <v>107.01322786034592</v>
      </c>
      <c r="I71" s="17">
        <v>182023.9431850104</v>
      </c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</sheetData>
  <pageMargins left="0.7" right="0.7" top="0.75" bottom="0.75" header="0.3" footer="0.3"/>
  <pageSetup paperSize="9" scale="5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0463-2CDE-4F4D-A624-007CD38874D1}">
  <sheetPr>
    <tabColor rgb="FF92D050"/>
    <pageSetUpPr fitToPage="1"/>
  </sheetPr>
  <dimension ref="A1:J1306"/>
  <sheetViews>
    <sheetView view="pageBreakPreview" topLeftCell="A25" zoomScale="90" zoomScaleNormal="90" zoomScaleSheetLayoutView="90" workbookViewId="0">
      <selection activeCell="F23" sqref="F23"/>
    </sheetView>
  </sheetViews>
  <sheetFormatPr defaultRowHeight="15" x14ac:dyDescent="0.25"/>
  <cols>
    <col min="1" max="1" width="13.7109375" style="7" customWidth="1"/>
    <col min="2" max="2" width="20.42578125" style="6" customWidth="1"/>
    <col min="3" max="3" width="12.28515625" style="6" customWidth="1"/>
    <col min="4" max="4" width="9.7109375" style="6" customWidth="1"/>
    <col min="5" max="5" width="9.7109375" style="10" customWidth="1"/>
    <col min="6" max="6" width="37.42578125" style="7" customWidth="1"/>
    <col min="7" max="7" width="13" style="7" customWidth="1"/>
    <col min="8" max="8" width="18.42578125" style="7" bestFit="1" customWidth="1"/>
    <col min="9" max="9" width="24.5703125" style="7" bestFit="1" customWidth="1"/>
    <col min="10" max="10" width="8.7109375" style="7" customWidth="1"/>
  </cols>
  <sheetData>
    <row r="1" spans="1:10" ht="15.75" x14ac:dyDescent="0.25">
      <c r="A1" s="5" t="s">
        <v>306</v>
      </c>
      <c r="C1" s="7"/>
      <c r="E1" s="8"/>
    </row>
    <row r="2" spans="1:10" ht="15.75" x14ac:dyDescent="0.25">
      <c r="A2" s="5"/>
      <c r="C2" s="7"/>
      <c r="E2" s="8"/>
      <c r="F2" s="9" t="s">
        <v>307</v>
      </c>
      <c r="J2" s="9"/>
    </row>
    <row r="3" spans="1:10" x14ac:dyDescent="0.25">
      <c r="A3" s="9" t="s">
        <v>308</v>
      </c>
      <c r="B3" s="7"/>
      <c r="C3" s="7"/>
      <c r="D3" s="11"/>
      <c r="E3"/>
      <c r="F3" s="7" t="s">
        <v>308</v>
      </c>
      <c r="G3" s="44">
        <f>C6-GETPIVOTDATA("Summa av Total ers tkr",$A$17,"Program","Magister, nutritionsvetenskap")</f>
        <v>-1.9999999994979589E-4</v>
      </c>
      <c r="H3" s="6"/>
    </row>
    <row r="4" spans="1:10" x14ac:dyDescent="0.25">
      <c r="A4" s="7" t="s">
        <v>309</v>
      </c>
      <c r="B4" s="7"/>
      <c r="C4" s="14">
        <v>13</v>
      </c>
      <c r="D4" s="11" t="s">
        <v>198</v>
      </c>
      <c r="E4"/>
      <c r="G4"/>
    </row>
    <row r="5" spans="1:10" x14ac:dyDescent="0.25">
      <c r="A5" s="7" t="s">
        <v>310</v>
      </c>
      <c r="B5" s="7"/>
      <c r="C5" s="14">
        <v>3.5</v>
      </c>
      <c r="D5" s="11" t="s">
        <v>198</v>
      </c>
      <c r="E5"/>
      <c r="F5" s="7" t="s">
        <v>308</v>
      </c>
      <c r="G5" s="44">
        <f>C11-GETPIVOTDATA("Summa av Total ers tkr",$A$17,"Program","Master, nutritionsvetenskap")</f>
        <v>-1.9999999994979589E-4</v>
      </c>
    </row>
    <row r="6" spans="1:10" x14ac:dyDescent="0.25">
      <c r="A6" s="7" t="s">
        <v>199</v>
      </c>
      <c r="B6" s="7"/>
      <c r="C6" s="15">
        <v>1762.88</v>
      </c>
      <c r="D6" s="11" t="s">
        <v>200</v>
      </c>
      <c r="E6"/>
      <c r="G6"/>
    </row>
    <row r="7" spans="1:10" x14ac:dyDescent="0.25">
      <c r="B7" s="7"/>
      <c r="C7" s="15"/>
      <c r="D7" s="11"/>
      <c r="E7"/>
      <c r="G7"/>
    </row>
    <row r="8" spans="1:10" x14ac:dyDescent="0.25">
      <c r="A8" s="9" t="s">
        <v>311</v>
      </c>
      <c r="B8" s="7"/>
      <c r="C8" s="7"/>
      <c r="D8" s="11"/>
      <c r="E8"/>
      <c r="G8"/>
    </row>
    <row r="9" spans="1:10" x14ac:dyDescent="0.25">
      <c r="A9" s="7" t="s">
        <v>309</v>
      </c>
      <c r="B9" s="7"/>
      <c r="C9" s="14">
        <v>13</v>
      </c>
      <c r="D9" s="11" t="s">
        <v>198</v>
      </c>
      <c r="E9"/>
      <c r="G9"/>
    </row>
    <row r="10" spans="1:10" x14ac:dyDescent="0.25">
      <c r="A10" s="7" t="s">
        <v>310</v>
      </c>
      <c r="B10" s="7"/>
      <c r="C10" s="14">
        <v>3</v>
      </c>
      <c r="D10" s="11" t="s">
        <v>198</v>
      </c>
      <c r="E10"/>
      <c r="G10"/>
    </row>
    <row r="11" spans="1:10" x14ac:dyDescent="0.25">
      <c r="A11" s="7" t="s">
        <v>199</v>
      </c>
      <c r="B11" s="7"/>
      <c r="C11" s="15">
        <v>1709.46</v>
      </c>
      <c r="D11" s="11" t="s">
        <v>200</v>
      </c>
      <c r="E11"/>
      <c r="G11"/>
    </row>
    <row r="12" spans="1:10" x14ac:dyDescent="0.25">
      <c r="B12" s="7"/>
      <c r="C12" s="15"/>
      <c r="D12" s="11"/>
      <c r="E12"/>
      <c r="G12"/>
    </row>
    <row r="13" spans="1:10" x14ac:dyDescent="0.25">
      <c r="B13" s="7"/>
      <c r="C13" s="15"/>
      <c r="D13" s="11"/>
      <c r="E13"/>
      <c r="G13"/>
    </row>
    <row r="14" spans="1:10" x14ac:dyDescent="0.25">
      <c r="C14" s="15"/>
      <c r="E14" s="8"/>
    </row>
    <row r="15" spans="1:10" x14ac:dyDescent="0.25">
      <c r="A15" s="21" t="s">
        <v>1</v>
      </c>
      <c r="B15" s="7" t="s">
        <v>292</v>
      </c>
      <c r="C15" s="7"/>
      <c r="D15" s="7"/>
      <c r="E15" s="8"/>
      <c r="F15" s="15"/>
    </row>
    <row r="17" spans="1:10" x14ac:dyDescent="0.25">
      <c r="B17" s="7"/>
      <c r="C17" s="7"/>
      <c r="D17" s="7"/>
      <c r="E17" s="7"/>
      <c r="G17" s="21" t="s">
        <v>202</v>
      </c>
      <c r="J17"/>
    </row>
    <row r="18" spans="1:10" ht="39" x14ac:dyDescent="0.25">
      <c r="A18" s="22" t="s">
        <v>2</v>
      </c>
      <c r="B18" s="21" t="s">
        <v>0</v>
      </c>
      <c r="C18" s="22" t="s">
        <v>312</v>
      </c>
      <c r="D18" s="22" t="s">
        <v>313</v>
      </c>
      <c r="E18" s="23" t="s">
        <v>8</v>
      </c>
      <c r="F18" s="22" t="s">
        <v>7</v>
      </c>
      <c r="G18" s="6" t="s">
        <v>204</v>
      </c>
      <c r="H18" s="7" t="s">
        <v>314</v>
      </c>
      <c r="I18" s="7" t="s">
        <v>315</v>
      </c>
      <c r="J18"/>
    </row>
    <row r="19" spans="1:10" ht="39" x14ac:dyDescent="0.25">
      <c r="A19" s="6" t="s">
        <v>293</v>
      </c>
      <c r="B19" s="6" t="s">
        <v>36</v>
      </c>
      <c r="C19" s="7" t="s">
        <v>40</v>
      </c>
      <c r="D19" s="7" t="s">
        <v>294</v>
      </c>
      <c r="E19" s="11" t="s">
        <v>40</v>
      </c>
      <c r="F19" s="16" t="s">
        <v>42</v>
      </c>
      <c r="G19" s="13">
        <v>0</v>
      </c>
      <c r="H19" s="13">
        <v>0</v>
      </c>
      <c r="I19" s="17">
        <v>3.12</v>
      </c>
      <c r="J19"/>
    </row>
    <row r="20" spans="1:10" x14ac:dyDescent="0.25">
      <c r="A20" s="6"/>
      <c r="C20" s="7"/>
      <c r="D20" s="7"/>
      <c r="E20" s="11" t="s">
        <v>40</v>
      </c>
      <c r="F20" s="16" t="s">
        <v>56</v>
      </c>
      <c r="G20" s="13">
        <v>0</v>
      </c>
      <c r="H20" s="13">
        <v>0</v>
      </c>
      <c r="I20" s="17">
        <v>13</v>
      </c>
      <c r="J20"/>
    </row>
    <row r="21" spans="1:10" ht="26.25" x14ac:dyDescent="0.25">
      <c r="A21" s="6"/>
      <c r="C21" s="7"/>
      <c r="D21" s="7"/>
      <c r="E21" s="11" t="s">
        <v>40</v>
      </c>
      <c r="F21" s="16" t="s">
        <v>49</v>
      </c>
      <c r="G21" s="13">
        <v>0</v>
      </c>
      <c r="H21" s="13">
        <v>0</v>
      </c>
      <c r="I21" s="17">
        <v>158.196</v>
      </c>
      <c r="J21"/>
    </row>
    <row r="22" spans="1:10" x14ac:dyDescent="0.25">
      <c r="A22" s="6"/>
      <c r="C22" s="7"/>
      <c r="D22" s="7" t="s">
        <v>316</v>
      </c>
      <c r="E22" s="7"/>
      <c r="G22" s="13">
        <v>0</v>
      </c>
      <c r="H22" s="13">
        <v>0</v>
      </c>
      <c r="I22" s="17">
        <v>174.316</v>
      </c>
      <c r="J22"/>
    </row>
    <row r="23" spans="1:10" x14ac:dyDescent="0.25">
      <c r="A23" s="6"/>
      <c r="C23" s="7" t="s">
        <v>317</v>
      </c>
      <c r="D23" s="7"/>
      <c r="E23" s="7"/>
      <c r="G23" s="13">
        <v>0</v>
      </c>
      <c r="H23" s="13">
        <v>0</v>
      </c>
      <c r="I23" s="17">
        <v>174.316</v>
      </c>
      <c r="J23"/>
    </row>
    <row r="24" spans="1:10" ht="26.25" x14ac:dyDescent="0.25">
      <c r="A24" s="6"/>
      <c r="C24" s="7" t="s">
        <v>221</v>
      </c>
      <c r="D24" s="7" t="s">
        <v>294</v>
      </c>
      <c r="E24" s="11" t="s">
        <v>221</v>
      </c>
      <c r="F24" s="16" t="s">
        <v>295</v>
      </c>
      <c r="G24" s="13">
        <v>0</v>
      </c>
      <c r="H24" s="13">
        <v>0</v>
      </c>
      <c r="I24" s="17">
        <v>115.101</v>
      </c>
      <c r="J24"/>
    </row>
    <row r="25" spans="1:10" x14ac:dyDescent="0.25">
      <c r="A25" s="6"/>
      <c r="C25" s="7"/>
      <c r="D25" s="7" t="s">
        <v>316</v>
      </c>
      <c r="E25" s="7"/>
      <c r="G25" s="13">
        <v>0</v>
      </c>
      <c r="H25" s="13">
        <v>0</v>
      </c>
      <c r="I25" s="17">
        <v>115.101</v>
      </c>
      <c r="J25"/>
    </row>
    <row r="26" spans="1:10" x14ac:dyDescent="0.25">
      <c r="A26" s="6"/>
      <c r="C26" s="7" t="s">
        <v>256</v>
      </c>
      <c r="D26" s="7"/>
      <c r="E26" s="7"/>
      <c r="G26" s="13">
        <v>0</v>
      </c>
      <c r="H26" s="13">
        <v>0</v>
      </c>
      <c r="I26" s="17">
        <v>115.101</v>
      </c>
      <c r="J26"/>
    </row>
    <row r="27" spans="1:10" x14ac:dyDescent="0.25">
      <c r="A27" s="6"/>
      <c r="B27" s="7" t="s">
        <v>235</v>
      </c>
      <c r="C27" s="7"/>
      <c r="D27" s="7"/>
      <c r="E27" s="7"/>
      <c r="G27" s="13">
        <v>0</v>
      </c>
      <c r="H27" s="13">
        <v>0</v>
      </c>
      <c r="I27" s="17">
        <v>289.41700000000003</v>
      </c>
      <c r="J27"/>
    </row>
    <row r="28" spans="1:10" x14ac:dyDescent="0.25">
      <c r="A28" s="6"/>
      <c r="B28" s="6" t="s">
        <v>59</v>
      </c>
      <c r="C28" s="7" t="s">
        <v>60</v>
      </c>
      <c r="D28" s="7" t="s">
        <v>294</v>
      </c>
      <c r="E28" s="11" t="s">
        <v>40</v>
      </c>
      <c r="F28" s="16" t="s">
        <v>174</v>
      </c>
      <c r="G28" s="13">
        <v>0</v>
      </c>
      <c r="H28" s="13">
        <v>89.300799999999995</v>
      </c>
      <c r="I28" s="17">
        <v>0</v>
      </c>
      <c r="J28"/>
    </row>
    <row r="29" spans="1:10" x14ac:dyDescent="0.25">
      <c r="A29" s="6"/>
      <c r="C29" s="7"/>
      <c r="D29" s="7"/>
      <c r="E29" s="11" t="s">
        <v>297</v>
      </c>
      <c r="F29" s="16" t="s">
        <v>296</v>
      </c>
      <c r="G29" s="13">
        <v>13</v>
      </c>
      <c r="H29" s="13">
        <v>89.300799999999995</v>
      </c>
      <c r="I29" s="17">
        <v>1160.9104</v>
      </c>
      <c r="J29"/>
    </row>
    <row r="30" spans="1:10" x14ac:dyDescent="0.25">
      <c r="A30" s="6"/>
      <c r="C30" s="7"/>
      <c r="D30" s="7" t="s">
        <v>316</v>
      </c>
      <c r="E30" s="7"/>
      <c r="G30" s="13">
        <v>13</v>
      </c>
      <c r="H30" s="13">
        <v>89.300799999999995</v>
      </c>
      <c r="I30" s="17">
        <v>1160.9104</v>
      </c>
      <c r="J30"/>
    </row>
    <row r="31" spans="1:10" x14ac:dyDescent="0.25">
      <c r="A31" s="6"/>
      <c r="C31" s="7" t="s">
        <v>318</v>
      </c>
      <c r="D31" s="7"/>
      <c r="E31" s="7"/>
      <c r="G31" s="13">
        <v>13</v>
      </c>
      <c r="H31" s="13">
        <v>89.300799999999995</v>
      </c>
      <c r="I31" s="17">
        <v>1160.9104</v>
      </c>
      <c r="J31"/>
    </row>
    <row r="32" spans="1:10" x14ac:dyDescent="0.25">
      <c r="A32" s="6"/>
      <c r="C32" s="7" t="s">
        <v>298</v>
      </c>
      <c r="D32" s="7" t="s">
        <v>294</v>
      </c>
      <c r="E32" s="11" t="s">
        <v>40</v>
      </c>
      <c r="F32" s="16" t="s">
        <v>174</v>
      </c>
      <c r="G32" s="13">
        <v>0</v>
      </c>
      <c r="H32" s="13">
        <v>89.300799999999995</v>
      </c>
      <c r="I32" s="17">
        <v>0</v>
      </c>
      <c r="J32"/>
    </row>
    <row r="33" spans="1:10" x14ac:dyDescent="0.25">
      <c r="A33" s="6"/>
      <c r="C33" s="7"/>
      <c r="D33" s="7"/>
      <c r="E33" s="11" t="s">
        <v>297</v>
      </c>
      <c r="F33" s="16" t="s">
        <v>296</v>
      </c>
      <c r="G33" s="13">
        <v>3.5</v>
      </c>
      <c r="H33" s="13">
        <v>89.300799999999995</v>
      </c>
      <c r="I33" s="17">
        <v>312.55279999999999</v>
      </c>
      <c r="J33"/>
    </row>
    <row r="34" spans="1:10" x14ac:dyDescent="0.25">
      <c r="A34" s="6"/>
      <c r="C34" s="7"/>
      <c r="D34" s="7" t="s">
        <v>316</v>
      </c>
      <c r="E34" s="7"/>
      <c r="G34" s="13">
        <v>3.5</v>
      </c>
      <c r="H34" s="13">
        <v>89.300799999999995</v>
      </c>
      <c r="I34" s="17">
        <v>312.55279999999999</v>
      </c>
      <c r="J34"/>
    </row>
    <row r="35" spans="1:10" x14ac:dyDescent="0.25">
      <c r="A35" s="6"/>
      <c r="C35" s="7" t="s">
        <v>319</v>
      </c>
      <c r="D35" s="7"/>
      <c r="E35" s="7"/>
      <c r="G35" s="13">
        <v>3.5</v>
      </c>
      <c r="H35" s="13">
        <v>89.300799999999995</v>
      </c>
      <c r="I35" s="17">
        <v>312.55279999999999</v>
      </c>
      <c r="J35"/>
    </row>
    <row r="36" spans="1:10" x14ac:dyDescent="0.25">
      <c r="A36" s="6"/>
      <c r="B36" s="7" t="s">
        <v>224</v>
      </c>
      <c r="C36" s="7"/>
      <c r="D36" s="7"/>
      <c r="E36" s="7"/>
      <c r="G36" s="13">
        <v>16.5</v>
      </c>
      <c r="H36" s="13">
        <v>89.300799999999995</v>
      </c>
      <c r="I36" s="17">
        <v>1473.4631999999999</v>
      </c>
      <c r="J36"/>
    </row>
    <row r="37" spans="1:10" x14ac:dyDescent="0.25">
      <c r="A37" s="7" t="s">
        <v>320</v>
      </c>
      <c r="B37" s="7"/>
      <c r="C37" s="7"/>
      <c r="D37" s="7"/>
      <c r="E37" s="7"/>
      <c r="G37" s="13">
        <v>16.5</v>
      </c>
      <c r="H37" s="13">
        <v>89.300799999999995</v>
      </c>
      <c r="I37" s="17">
        <v>1762.8802000000001</v>
      </c>
      <c r="J37"/>
    </row>
    <row r="38" spans="1:10" ht="39" x14ac:dyDescent="0.25">
      <c r="A38" s="6" t="s">
        <v>299</v>
      </c>
      <c r="B38" s="6" t="s">
        <v>36</v>
      </c>
      <c r="C38" s="7" t="s">
        <v>40</v>
      </c>
      <c r="D38" s="7" t="s">
        <v>294</v>
      </c>
      <c r="E38" s="11" t="s">
        <v>40</v>
      </c>
      <c r="F38" s="16" t="s">
        <v>42</v>
      </c>
      <c r="G38" s="13">
        <v>0</v>
      </c>
      <c r="H38" s="13">
        <v>0</v>
      </c>
      <c r="I38" s="17">
        <v>3.12</v>
      </c>
      <c r="J38"/>
    </row>
    <row r="39" spans="1:10" x14ac:dyDescent="0.25">
      <c r="A39" s="6"/>
      <c r="C39" s="7"/>
      <c r="D39" s="7"/>
      <c r="E39" s="11" t="s">
        <v>40</v>
      </c>
      <c r="F39" s="16" t="s">
        <v>56</v>
      </c>
      <c r="G39" s="13">
        <v>0</v>
      </c>
      <c r="H39" s="13">
        <v>0</v>
      </c>
      <c r="I39" s="17">
        <v>13</v>
      </c>
      <c r="J39"/>
    </row>
    <row r="40" spans="1:10" ht="26.25" x14ac:dyDescent="0.25">
      <c r="A40" s="6"/>
      <c r="C40" s="7"/>
      <c r="D40" s="7"/>
      <c r="E40" s="11" t="s">
        <v>40</v>
      </c>
      <c r="F40" s="16" t="s">
        <v>49</v>
      </c>
      <c r="G40" s="13">
        <v>0</v>
      </c>
      <c r="H40" s="13">
        <v>0</v>
      </c>
      <c r="I40" s="17">
        <v>158.196</v>
      </c>
      <c r="J40"/>
    </row>
    <row r="41" spans="1:10" ht="26.25" x14ac:dyDescent="0.25">
      <c r="A41" s="6"/>
      <c r="C41" s="7"/>
      <c r="D41" s="7"/>
      <c r="E41" s="11" t="s">
        <v>40</v>
      </c>
      <c r="F41" s="16" t="s">
        <v>295</v>
      </c>
      <c r="G41" s="13">
        <v>0</v>
      </c>
      <c r="H41" s="13">
        <v>0</v>
      </c>
      <c r="I41" s="17">
        <v>115.101</v>
      </c>
      <c r="J41"/>
    </row>
    <row r="42" spans="1:10" x14ac:dyDescent="0.25">
      <c r="A42" s="6"/>
      <c r="C42" s="7"/>
      <c r="D42" s="7" t="s">
        <v>316</v>
      </c>
      <c r="E42" s="7"/>
      <c r="G42" s="13">
        <v>0</v>
      </c>
      <c r="H42" s="13">
        <v>0</v>
      </c>
      <c r="I42" s="17">
        <v>289.41700000000003</v>
      </c>
      <c r="J42"/>
    </row>
    <row r="43" spans="1:10" x14ac:dyDescent="0.25">
      <c r="A43" s="6"/>
      <c r="C43" s="7" t="s">
        <v>317</v>
      </c>
      <c r="D43" s="7"/>
      <c r="E43" s="7"/>
      <c r="G43" s="13">
        <v>0</v>
      </c>
      <c r="H43" s="13">
        <v>0</v>
      </c>
      <c r="I43" s="17">
        <v>289.41700000000003</v>
      </c>
      <c r="J43"/>
    </row>
    <row r="44" spans="1:10" x14ac:dyDescent="0.25">
      <c r="A44" s="6"/>
      <c r="B44" s="7" t="s">
        <v>235</v>
      </c>
      <c r="C44" s="7"/>
      <c r="D44" s="7"/>
      <c r="E44" s="7"/>
      <c r="G44" s="13">
        <v>0</v>
      </c>
      <c r="H44" s="13">
        <v>0</v>
      </c>
      <c r="I44" s="17">
        <v>289.41700000000003</v>
      </c>
      <c r="J44"/>
    </row>
    <row r="45" spans="1:10" x14ac:dyDescent="0.25">
      <c r="A45" s="6"/>
      <c r="B45" s="6" t="s">
        <v>59</v>
      </c>
      <c r="C45" s="7" t="s">
        <v>60</v>
      </c>
      <c r="D45" s="7" t="s">
        <v>294</v>
      </c>
      <c r="E45" s="11" t="s">
        <v>40</v>
      </c>
      <c r="F45" s="16" t="s">
        <v>174</v>
      </c>
      <c r="G45" s="13">
        <v>0</v>
      </c>
      <c r="H45" s="13">
        <v>88.752700000000004</v>
      </c>
      <c r="I45" s="17">
        <v>0</v>
      </c>
      <c r="J45"/>
    </row>
    <row r="46" spans="1:10" ht="26.25" x14ac:dyDescent="0.25">
      <c r="A46" s="6"/>
      <c r="C46" s="7"/>
      <c r="D46" s="7"/>
      <c r="E46" s="11" t="s">
        <v>301</v>
      </c>
      <c r="F46" s="16" t="s">
        <v>300</v>
      </c>
      <c r="G46" s="13">
        <v>4.333333333333333</v>
      </c>
      <c r="H46" s="13">
        <v>88.752700000000004</v>
      </c>
      <c r="I46" s="17">
        <v>384.59503333333333</v>
      </c>
      <c r="J46"/>
    </row>
    <row r="47" spans="1:10" ht="26.25" x14ac:dyDescent="0.25">
      <c r="A47" s="6"/>
      <c r="C47" s="7"/>
      <c r="D47" s="7"/>
      <c r="E47" s="11" t="s">
        <v>303</v>
      </c>
      <c r="F47" s="16" t="s">
        <v>302</v>
      </c>
      <c r="G47" s="13">
        <v>4.333333333333333</v>
      </c>
      <c r="H47" s="13">
        <v>88.752700000000004</v>
      </c>
      <c r="I47" s="17">
        <v>384.59503333333333</v>
      </c>
      <c r="J47"/>
    </row>
    <row r="48" spans="1:10" ht="26.25" x14ac:dyDescent="0.25">
      <c r="A48" s="6"/>
      <c r="C48" s="7"/>
      <c r="D48" s="7"/>
      <c r="E48" s="11" t="s">
        <v>305</v>
      </c>
      <c r="F48" s="16" t="s">
        <v>304</v>
      </c>
      <c r="G48" s="13">
        <v>4.333333333333333</v>
      </c>
      <c r="H48" s="13">
        <v>88.752700000000004</v>
      </c>
      <c r="I48" s="17">
        <v>384.59503333333333</v>
      </c>
      <c r="J48"/>
    </row>
    <row r="49" spans="1:10" x14ac:dyDescent="0.25">
      <c r="A49" s="6"/>
      <c r="C49" s="7"/>
      <c r="D49" s="7" t="s">
        <v>316</v>
      </c>
      <c r="E49" s="7"/>
      <c r="G49" s="13">
        <v>13</v>
      </c>
      <c r="H49" s="13">
        <v>88.752700000000004</v>
      </c>
      <c r="I49" s="17">
        <v>1153.7851000000001</v>
      </c>
      <c r="J49"/>
    </row>
    <row r="50" spans="1:10" x14ac:dyDescent="0.25">
      <c r="A50" s="6"/>
      <c r="C50" s="7" t="s">
        <v>318</v>
      </c>
      <c r="D50" s="7"/>
      <c r="E50" s="7"/>
      <c r="G50" s="13">
        <v>13</v>
      </c>
      <c r="H50" s="13">
        <v>88.752700000000004</v>
      </c>
      <c r="I50" s="17">
        <v>1153.7851000000001</v>
      </c>
      <c r="J50"/>
    </row>
    <row r="51" spans="1:10" x14ac:dyDescent="0.25">
      <c r="A51" s="6"/>
      <c r="C51" s="7" t="s">
        <v>298</v>
      </c>
      <c r="D51" s="7" t="s">
        <v>294</v>
      </c>
      <c r="E51" s="11" t="s">
        <v>40</v>
      </c>
      <c r="F51" s="16" t="s">
        <v>174</v>
      </c>
      <c r="G51" s="13">
        <v>0</v>
      </c>
      <c r="H51" s="13">
        <v>88.752700000000004</v>
      </c>
      <c r="I51" s="17">
        <v>0</v>
      </c>
      <c r="J51"/>
    </row>
    <row r="52" spans="1:10" ht="26.25" x14ac:dyDescent="0.25">
      <c r="A52" s="6"/>
      <c r="C52" s="7"/>
      <c r="D52" s="7"/>
      <c r="E52" s="11" t="s">
        <v>301</v>
      </c>
      <c r="F52" s="16" t="s">
        <v>300</v>
      </c>
      <c r="G52" s="13">
        <v>1</v>
      </c>
      <c r="H52" s="13">
        <v>88.752700000000004</v>
      </c>
      <c r="I52" s="17">
        <v>88.752700000000004</v>
      </c>
      <c r="J52"/>
    </row>
    <row r="53" spans="1:10" ht="26.25" x14ac:dyDescent="0.25">
      <c r="A53" s="6"/>
      <c r="C53" s="7"/>
      <c r="D53" s="7"/>
      <c r="E53" s="11" t="s">
        <v>303</v>
      </c>
      <c r="F53" s="16" t="s">
        <v>302</v>
      </c>
      <c r="G53" s="13">
        <v>1</v>
      </c>
      <c r="H53" s="13">
        <v>88.752700000000004</v>
      </c>
      <c r="I53" s="17">
        <v>88.752700000000004</v>
      </c>
      <c r="J53"/>
    </row>
    <row r="54" spans="1:10" ht="26.25" x14ac:dyDescent="0.25">
      <c r="A54" s="6"/>
      <c r="C54" s="7"/>
      <c r="D54" s="7"/>
      <c r="E54" s="11" t="s">
        <v>305</v>
      </c>
      <c r="F54" s="16" t="s">
        <v>304</v>
      </c>
      <c r="G54" s="13">
        <v>1</v>
      </c>
      <c r="H54" s="13">
        <v>88.752700000000004</v>
      </c>
      <c r="I54" s="17">
        <v>88.752700000000004</v>
      </c>
      <c r="J54"/>
    </row>
    <row r="55" spans="1:10" x14ac:dyDescent="0.25">
      <c r="A55" s="6"/>
      <c r="C55" s="7"/>
      <c r="D55" s="7" t="s">
        <v>316</v>
      </c>
      <c r="E55" s="7"/>
      <c r="G55" s="13">
        <v>3</v>
      </c>
      <c r="H55" s="13">
        <v>88.752700000000004</v>
      </c>
      <c r="I55" s="17">
        <v>266.25810000000001</v>
      </c>
      <c r="J55"/>
    </row>
    <row r="56" spans="1:10" x14ac:dyDescent="0.25">
      <c r="A56" s="6"/>
      <c r="C56" s="7" t="s">
        <v>319</v>
      </c>
      <c r="D56" s="7"/>
      <c r="E56" s="7"/>
      <c r="G56" s="13">
        <v>3</v>
      </c>
      <c r="H56" s="13">
        <v>88.752700000000004</v>
      </c>
      <c r="I56" s="17">
        <v>266.25810000000001</v>
      </c>
      <c r="J56"/>
    </row>
    <row r="57" spans="1:10" x14ac:dyDescent="0.25">
      <c r="A57" s="6"/>
      <c r="B57" s="7" t="s">
        <v>224</v>
      </c>
      <c r="C57" s="7"/>
      <c r="D57" s="7"/>
      <c r="E57" s="7"/>
      <c r="G57" s="13">
        <v>16</v>
      </c>
      <c r="H57" s="13">
        <v>88.752700000000004</v>
      </c>
      <c r="I57" s="17">
        <v>1420.0432000000001</v>
      </c>
      <c r="J57"/>
    </row>
    <row r="58" spans="1:10" x14ac:dyDescent="0.25">
      <c r="A58" s="7" t="s">
        <v>321</v>
      </c>
      <c r="B58" s="7"/>
      <c r="C58" s="7"/>
      <c r="D58" s="7"/>
      <c r="E58" s="7"/>
      <c r="G58" s="13">
        <v>16</v>
      </c>
      <c r="H58" s="13">
        <v>88.752700000000004</v>
      </c>
      <c r="I58" s="17">
        <v>1709.4602</v>
      </c>
      <c r="J58"/>
    </row>
    <row r="59" spans="1:10" x14ac:dyDescent="0.25">
      <c r="A59" s="10" t="s">
        <v>227</v>
      </c>
      <c r="B59" s="10"/>
      <c r="C59" s="10"/>
      <c r="D59" s="10"/>
      <c r="F59" s="10"/>
      <c r="G59" s="13">
        <v>32.5</v>
      </c>
      <c r="H59" s="13">
        <v>88.935400000000001</v>
      </c>
      <c r="I59" s="17">
        <v>3472.3404000000005</v>
      </c>
      <c r="J59"/>
    </row>
    <row r="60" spans="1:10" x14ac:dyDescent="0.25">
      <c r="A60"/>
      <c r="B60"/>
      <c r="C60"/>
      <c r="D60"/>
      <c r="E60"/>
      <c r="F60"/>
      <c r="G60"/>
      <c r="H60"/>
      <c r="I60"/>
      <c r="J60"/>
    </row>
    <row r="61" spans="1:10" x14ac:dyDescent="0.25">
      <c r="A61"/>
      <c r="B61"/>
      <c r="C61"/>
      <c r="D61"/>
      <c r="E61"/>
      <c r="F61"/>
      <c r="G61"/>
      <c r="H61"/>
      <c r="I61"/>
      <c r="J61"/>
    </row>
    <row r="62" spans="1:10" x14ac:dyDescent="0.25">
      <c r="A62"/>
      <c r="B62"/>
      <c r="C62"/>
      <c r="D62"/>
      <c r="E62"/>
      <c r="F62"/>
      <c r="G62"/>
      <c r="H62"/>
      <c r="I62"/>
      <c r="J62"/>
    </row>
    <row r="63" spans="1:10" x14ac:dyDescent="0.25">
      <c r="A63"/>
      <c r="B63"/>
      <c r="C63"/>
      <c r="D63"/>
      <c r="E63"/>
      <c r="F63"/>
      <c r="G63"/>
      <c r="H63"/>
      <c r="I63"/>
      <c r="J63"/>
    </row>
    <row r="64" spans="1:10" x14ac:dyDescent="0.25">
      <c r="A64"/>
      <c r="B64"/>
      <c r="C64"/>
      <c r="D64"/>
      <c r="E64"/>
      <c r="F64"/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</sheetData>
  <pageMargins left="0.7" right="0.7" top="0.75" bottom="0.75" header="0.3" footer="0.3"/>
  <pageSetup paperSize="9" scale="55" orientation="portrait" horizontalDpi="1200" verticalDpi="1200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B817-6884-4EA7-80C6-5A9F9713E891}">
  <sheetPr>
    <tabColor rgb="FF92D050"/>
  </sheetPr>
  <dimension ref="A1:P1308"/>
  <sheetViews>
    <sheetView view="pageBreakPreview" topLeftCell="A169" zoomScaleNormal="100" zoomScaleSheetLayoutView="100" workbookViewId="0">
      <selection activeCell="C171" sqref="C171"/>
    </sheetView>
  </sheetViews>
  <sheetFormatPr defaultRowHeight="15" x14ac:dyDescent="0.25"/>
  <cols>
    <col min="1" max="1" width="29.140625" style="7" customWidth="1"/>
    <col min="2" max="2" width="18.140625" style="6" customWidth="1"/>
    <col min="3" max="3" width="23" style="6" customWidth="1"/>
    <col min="4" max="4" width="8.85546875" style="6" customWidth="1"/>
    <col min="5" max="5" width="25.85546875" style="10" customWidth="1"/>
    <col min="6" max="6" width="11" style="7" customWidth="1"/>
    <col min="7" max="7" width="15.5703125" style="7" customWidth="1"/>
    <col min="8" max="8" width="16" style="15" customWidth="1"/>
    <col min="9" max="10" width="8.85546875" style="7" customWidth="1"/>
    <col min="11" max="11" width="15.140625" style="7" customWidth="1"/>
    <col min="12" max="12" width="17.140625" style="7" customWidth="1"/>
    <col min="13" max="13" width="3.140625" style="7" customWidth="1"/>
    <col min="14" max="14" width="12.42578125" style="7" customWidth="1"/>
  </cols>
  <sheetData>
    <row r="1" spans="1:16" ht="15.75" x14ac:dyDescent="0.25">
      <c r="A1" s="5" t="s">
        <v>228</v>
      </c>
      <c r="C1" s="7"/>
      <c r="E1" s="8"/>
    </row>
    <row r="2" spans="1:16" ht="15.75" x14ac:dyDescent="0.25">
      <c r="A2" s="5"/>
      <c r="C2" s="7"/>
      <c r="E2" s="8"/>
    </row>
    <row r="3" spans="1:16" x14ac:dyDescent="0.25">
      <c r="A3" s="9" t="s">
        <v>229</v>
      </c>
      <c r="C3" s="15">
        <v>8802.2219999999998</v>
      </c>
      <c r="D3" s="6" t="s">
        <v>200</v>
      </c>
      <c r="E3" s="24"/>
    </row>
    <row r="4" spans="1:16" ht="15.75" x14ac:dyDescent="0.25">
      <c r="A4" s="5"/>
      <c r="C4" s="7"/>
      <c r="E4" s="9" t="s">
        <v>230</v>
      </c>
      <c r="G4" s="25">
        <f>C9-GETPIVOTDATA(" Total ers tkr",$A$19,"Program","Läkarprogrammet (330 hp)")</f>
        <v>-0.1753204490232747</v>
      </c>
    </row>
    <row r="5" spans="1:16" x14ac:dyDescent="0.25">
      <c r="A5" s="9" t="s">
        <v>38</v>
      </c>
      <c r="B5" s="7"/>
      <c r="C5" s="10"/>
      <c r="E5" s="9"/>
      <c r="G5"/>
    </row>
    <row r="6" spans="1:16" x14ac:dyDescent="0.25">
      <c r="A6" s="7" t="s">
        <v>197</v>
      </c>
      <c r="B6" s="7"/>
      <c r="C6" s="12">
        <v>1293.5</v>
      </c>
      <c r="D6" s="11" t="s">
        <v>198</v>
      </c>
      <c r="E6" s="9" t="s">
        <v>231</v>
      </c>
      <c r="G6" s="25">
        <f>C15-GETPIVOTDATA(" Total ers tkr",$A$19,"Program","Läkarprogrammet (360 hp)")</f>
        <v>0.17013543866778491</v>
      </c>
      <c r="O6" s="26"/>
      <c r="P6" s="26"/>
    </row>
    <row r="7" spans="1:16" x14ac:dyDescent="0.25">
      <c r="A7" s="7" t="s">
        <v>232</v>
      </c>
      <c r="B7" s="7"/>
      <c r="C7" s="13">
        <f>-C3/(C8+C14)*C8</f>
        <v>-6638.8769854386655</v>
      </c>
      <c r="D7" s="11" t="s">
        <v>200</v>
      </c>
      <c r="E7" s="9"/>
      <c r="G7"/>
      <c r="O7" s="26"/>
    </row>
    <row r="8" spans="1:16" x14ac:dyDescent="0.25">
      <c r="A8" s="7" t="s">
        <v>199</v>
      </c>
      <c r="B8" s="7"/>
      <c r="C8" s="15">
        <v>152936.16</v>
      </c>
      <c r="D8" s="11" t="s">
        <v>200</v>
      </c>
      <c r="E8" s="7"/>
      <c r="G8" s="14"/>
      <c r="H8" s="27"/>
    </row>
    <row r="9" spans="1:16" x14ac:dyDescent="0.25">
      <c r="A9" s="7" t="s">
        <v>233</v>
      </c>
      <c r="B9" s="7"/>
      <c r="C9" s="15">
        <f>C8+C7</f>
        <v>146297.28301456134</v>
      </c>
      <c r="D9" s="11" t="s">
        <v>200</v>
      </c>
      <c r="E9" s="7"/>
      <c r="G9" s="14"/>
      <c r="H9" s="27"/>
    </row>
    <row r="10" spans="1:16" x14ac:dyDescent="0.25">
      <c r="E10" s="7"/>
      <c r="G10" s="15"/>
      <c r="H10" s="27"/>
    </row>
    <row r="11" spans="1:16" x14ac:dyDescent="0.25">
      <c r="A11" s="9" t="s">
        <v>74</v>
      </c>
      <c r="B11" s="7"/>
      <c r="C11" s="10"/>
      <c r="E11" s="7"/>
      <c r="G11" s="15"/>
      <c r="H11" s="27"/>
    </row>
    <row r="12" spans="1:16" x14ac:dyDescent="0.25">
      <c r="A12" s="7" t="s">
        <v>197</v>
      </c>
      <c r="B12" s="7"/>
      <c r="C12" s="12">
        <v>421.5</v>
      </c>
      <c r="D12" s="11" t="s">
        <v>198</v>
      </c>
      <c r="E12" s="7"/>
      <c r="G12" s="15"/>
      <c r="H12" s="27"/>
    </row>
    <row r="13" spans="1:16" x14ac:dyDescent="0.25">
      <c r="A13" s="7" t="s">
        <v>232</v>
      </c>
      <c r="B13" s="7"/>
      <c r="C13" s="12">
        <f>-C3/(C8+C14)*C14</f>
        <v>-2163.3450145613333</v>
      </c>
      <c r="D13" s="11" t="s">
        <v>200</v>
      </c>
      <c r="E13" s="7"/>
      <c r="G13" s="15"/>
      <c r="H13" s="27"/>
    </row>
    <row r="14" spans="1:16" x14ac:dyDescent="0.25">
      <c r="A14" s="7" t="s">
        <v>199</v>
      </c>
      <c r="B14" s="7"/>
      <c r="C14" s="15">
        <v>49835.79</v>
      </c>
      <c r="D14" s="11" t="s">
        <v>200</v>
      </c>
      <c r="E14" s="7"/>
      <c r="G14" s="15"/>
      <c r="H14" s="27"/>
    </row>
    <row r="15" spans="1:16" x14ac:dyDescent="0.25">
      <c r="A15" s="7" t="s">
        <v>233</v>
      </c>
      <c r="B15" s="7"/>
      <c r="C15" s="15">
        <f>C14+C13</f>
        <v>47672.444985438669</v>
      </c>
      <c r="D15" s="11" t="s">
        <v>200</v>
      </c>
      <c r="E15" s="7"/>
      <c r="G15" s="15"/>
      <c r="H15" s="27"/>
    </row>
    <row r="16" spans="1:16" x14ac:dyDescent="0.25">
      <c r="C16" s="15"/>
      <c r="E16" s="8"/>
    </row>
    <row r="17" spans="1:14" x14ac:dyDescent="0.25">
      <c r="A17" s="21" t="s">
        <v>1</v>
      </c>
      <c r="B17" s="7" t="s">
        <v>37</v>
      </c>
      <c r="C17" s="7"/>
      <c r="D17" s="7"/>
      <c r="E17" s="8"/>
      <c r="F17" s="15"/>
    </row>
    <row r="19" spans="1:14" x14ac:dyDescent="0.25">
      <c r="B19" s="7"/>
      <c r="C19" s="7"/>
      <c r="D19" s="7"/>
      <c r="E19" s="7"/>
      <c r="F19" s="21" t="s">
        <v>202</v>
      </c>
      <c r="H19" s="7"/>
      <c r="I19"/>
      <c r="J19"/>
      <c r="K19"/>
    </row>
    <row r="20" spans="1:14" x14ac:dyDescent="0.25">
      <c r="A20" s="22" t="s">
        <v>2</v>
      </c>
      <c r="B20" s="21" t="s">
        <v>0</v>
      </c>
      <c r="C20" s="22" t="s">
        <v>234</v>
      </c>
      <c r="D20" s="23" t="s">
        <v>8</v>
      </c>
      <c r="E20" s="22" t="s">
        <v>7</v>
      </c>
      <c r="F20" s="6" t="s">
        <v>204</v>
      </c>
      <c r="G20" s="7" t="s">
        <v>205</v>
      </c>
      <c r="H20" s="7" t="s">
        <v>264</v>
      </c>
      <c r="I20"/>
      <c r="J20"/>
      <c r="K20"/>
      <c r="L20" s="6"/>
      <c r="M20" s="6"/>
      <c r="N20" s="6"/>
    </row>
    <row r="21" spans="1:14" ht="26.25" x14ac:dyDescent="0.25">
      <c r="A21" s="7" t="s">
        <v>38</v>
      </c>
      <c r="B21" s="6" t="s">
        <v>36</v>
      </c>
      <c r="C21" s="7" t="s">
        <v>46</v>
      </c>
      <c r="D21" s="11" t="s">
        <v>40</v>
      </c>
      <c r="E21" s="16" t="s">
        <v>47</v>
      </c>
      <c r="F21" s="13">
        <v>0</v>
      </c>
      <c r="G21" s="13">
        <v>0</v>
      </c>
      <c r="H21" s="17">
        <v>15.08</v>
      </c>
      <c r="I21"/>
      <c r="J21"/>
      <c r="K21"/>
    </row>
    <row r="22" spans="1:14" x14ac:dyDescent="0.25">
      <c r="C22" s="7" t="s">
        <v>207</v>
      </c>
      <c r="D22" s="7"/>
      <c r="E22" s="7"/>
      <c r="F22" s="13">
        <v>0</v>
      </c>
      <c r="G22" s="13">
        <v>0</v>
      </c>
      <c r="H22" s="17">
        <v>15.08</v>
      </c>
      <c r="I22"/>
      <c r="J22"/>
      <c r="K22"/>
    </row>
    <row r="23" spans="1:14" ht="26.25" x14ac:dyDescent="0.25">
      <c r="C23" s="7" t="s">
        <v>69</v>
      </c>
      <c r="D23" s="11" t="s">
        <v>40</v>
      </c>
      <c r="E23" s="16" t="s">
        <v>47</v>
      </c>
      <c r="F23" s="13">
        <v>0</v>
      </c>
      <c r="G23" s="13">
        <v>0</v>
      </c>
      <c r="H23" s="17">
        <v>60.34</v>
      </c>
      <c r="I23"/>
      <c r="J23"/>
      <c r="K23"/>
    </row>
    <row r="24" spans="1:14" x14ac:dyDescent="0.25">
      <c r="C24" s="7" t="s">
        <v>208</v>
      </c>
      <c r="D24" s="7"/>
      <c r="E24" s="7"/>
      <c r="F24" s="13">
        <v>0</v>
      </c>
      <c r="G24" s="13">
        <v>0</v>
      </c>
      <c r="H24" s="17">
        <v>60.34</v>
      </c>
      <c r="I24"/>
      <c r="J24"/>
      <c r="K24"/>
    </row>
    <row r="25" spans="1:14" x14ac:dyDescent="0.25">
      <c r="C25" s="7" t="s">
        <v>52</v>
      </c>
      <c r="D25" s="11" t="s">
        <v>40</v>
      </c>
      <c r="E25" s="16" t="s">
        <v>53</v>
      </c>
      <c r="F25" s="13">
        <v>0</v>
      </c>
      <c r="G25" s="13">
        <v>0</v>
      </c>
      <c r="H25" s="17">
        <v>67.88</v>
      </c>
      <c r="I25"/>
      <c r="J25"/>
      <c r="K25"/>
    </row>
    <row r="26" spans="1:14" x14ac:dyDescent="0.25">
      <c r="C26" s="7" t="s">
        <v>218</v>
      </c>
      <c r="D26" s="7"/>
      <c r="E26" s="7"/>
      <c r="F26" s="13">
        <v>0</v>
      </c>
      <c r="G26" s="13">
        <v>0</v>
      </c>
      <c r="H26" s="17">
        <v>67.88</v>
      </c>
      <c r="I26"/>
      <c r="J26"/>
      <c r="K26"/>
    </row>
    <row r="27" spans="1:14" ht="39" x14ac:dyDescent="0.25">
      <c r="C27" s="7" t="s">
        <v>41</v>
      </c>
      <c r="D27" s="11" t="s">
        <v>40</v>
      </c>
      <c r="E27" s="16" t="s">
        <v>42</v>
      </c>
      <c r="F27" s="13">
        <v>0</v>
      </c>
      <c r="G27" s="13">
        <v>0</v>
      </c>
      <c r="H27" s="17">
        <v>1531.03</v>
      </c>
      <c r="I27"/>
      <c r="J27"/>
      <c r="K27"/>
    </row>
    <row r="28" spans="1:14" x14ac:dyDescent="0.25">
      <c r="C28" s="7"/>
      <c r="D28" s="11"/>
      <c r="E28" s="16" t="s">
        <v>56</v>
      </c>
      <c r="F28" s="13">
        <v>0</v>
      </c>
      <c r="G28" s="13">
        <v>0</v>
      </c>
      <c r="H28" s="17">
        <v>113.13</v>
      </c>
      <c r="I28"/>
      <c r="J28"/>
      <c r="K28"/>
    </row>
    <row r="29" spans="1:14" ht="26.25" x14ac:dyDescent="0.25">
      <c r="C29" s="7"/>
      <c r="D29" s="11"/>
      <c r="E29" s="16" t="s">
        <v>266</v>
      </c>
      <c r="F29" s="13">
        <v>0</v>
      </c>
      <c r="G29" s="13">
        <v>0</v>
      </c>
      <c r="H29" s="17">
        <v>90.5</v>
      </c>
      <c r="I29"/>
      <c r="J29"/>
      <c r="K29"/>
    </row>
    <row r="30" spans="1:14" ht="26.25" x14ac:dyDescent="0.25">
      <c r="C30" s="7"/>
      <c r="D30" s="11"/>
      <c r="E30" s="16" t="s">
        <v>49</v>
      </c>
      <c r="F30" s="13">
        <v>0</v>
      </c>
      <c r="G30" s="13">
        <v>0</v>
      </c>
      <c r="H30" s="17">
        <v>897.5</v>
      </c>
      <c r="I30"/>
      <c r="J30"/>
      <c r="K30"/>
    </row>
    <row r="31" spans="1:14" x14ac:dyDescent="0.25">
      <c r="C31" s="7"/>
      <c r="D31" s="11"/>
      <c r="E31" s="16" t="s">
        <v>55</v>
      </c>
      <c r="F31" s="13">
        <v>0</v>
      </c>
      <c r="G31" s="13">
        <v>0</v>
      </c>
      <c r="H31" s="17">
        <v>190.06</v>
      </c>
      <c r="I31"/>
      <c r="J31"/>
      <c r="K31"/>
    </row>
    <row r="32" spans="1:14" ht="26.25" x14ac:dyDescent="0.25">
      <c r="C32" s="7"/>
      <c r="D32" s="11"/>
      <c r="E32" s="16" t="s">
        <v>58</v>
      </c>
      <c r="F32" s="13">
        <v>0</v>
      </c>
      <c r="G32" s="13">
        <v>0</v>
      </c>
      <c r="H32" s="17">
        <v>678.78</v>
      </c>
      <c r="I32"/>
      <c r="J32"/>
      <c r="K32"/>
    </row>
    <row r="33" spans="2:11" x14ac:dyDescent="0.25">
      <c r="C33" s="7"/>
      <c r="D33" s="11"/>
      <c r="E33" s="16" t="s">
        <v>291</v>
      </c>
      <c r="F33" s="13">
        <v>0</v>
      </c>
      <c r="G33" s="13">
        <v>0</v>
      </c>
      <c r="H33" s="17">
        <v>2036.34</v>
      </c>
      <c r="I33"/>
      <c r="J33"/>
      <c r="K33"/>
    </row>
    <row r="34" spans="2:11" ht="26.25" x14ac:dyDescent="0.25">
      <c r="C34" s="7"/>
      <c r="D34" s="11"/>
      <c r="E34" s="16" t="s">
        <v>44</v>
      </c>
      <c r="F34" s="13">
        <v>0</v>
      </c>
      <c r="G34" s="13">
        <v>0</v>
      </c>
      <c r="H34" s="17">
        <v>82.96</v>
      </c>
      <c r="I34"/>
      <c r="J34"/>
      <c r="K34"/>
    </row>
    <row r="35" spans="2:11" x14ac:dyDescent="0.25">
      <c r="C35" s="7"/>
      <c r="D35" s="11"/>
      <c r="E35" s="16" t="s">
        <v>57</v>
      </c>
      <c r="F35" s="13">
        <v>0</v>
      </c>
      <c r="G35" s="13">
        <v>0</v>
      </c>
      <c r="H35" s="17">
        <v>884.95</v>
      </c>
      <c r="I35"/>
      <c r="J35"/>
      <c r="K35"/>
    </row>
    <row r="36" spans="2:11" x14ac:dyDescent="0.25">
      <c r="C36" s="7" t="s">
        <v>222</v>
      </c>
      <c r="D36" s="7"/>
      <c r="E36" s="7"/>
      <c r="F36" s="13">
        <v>0</v>
      </c>
      <c r="G36" s="13">
        <v>0</v>
      </c>
      <c r="H36" s="17">
        <v>6505.2500000000009</v>
      </c>
      <c r="I36"/>
      <c r="J36"/>
      <c r="K36"/>
    </row>
    <row r="37" spans="2:11" x14ac:dyDescent="0.25">
      <c r="B37" s="7" t="s">
        <v>235</v>
      </c>
      <c r="C37" s="7"/>
      <c r="D37" s="7"/>
      <c r="E37" s="7"/>
      <c r="F37" s="13">
        <v>0</v>
      </c>
      <c r="G37" s="13">
        <v>0</v>
      </c>
      <c r="H37" s="17">
        <v>6648.5500000000011</v>
      </c>
      <c r="I37"/>
      <c r="J37"/>
      <c r="K37"/>
    </row>
    <row r="38" spans="2:11" x14ac:dyDescent="0.25">
      <c r="B38" s="6" t="s">
        <v>59</v>
      </c>
      <c r="C38" s="7" t="s">
        <v>78</v>
      </c>
      <c r="D38" s="11" t="s">
        <v>101</v>
      </c>
      <c r="E38" s="16" t="s">
        <v>100</v>
      </c>
      <c r="F38" s="13">
        <v>23.897500000000001</v>
      </c>
      <c r="G38" s="13">
        <v>97.959699999999998</v>
      </c>
      <c r="H38" s="17">
        <v>2340.9919307499999</v>
      </c>
      <c r="I38"/>
      <c r="J38"/>
      <c r="K38"/>
    </row>
    <row r="39" spans="2:11" x14ac:dyDescent="0.25">
      <c r="C39" s="7"/>
      <c r="D39" s="11" t="s">
        <v>86</v>
      </c>
      <c r="E39" s="16" t="s">
        <v>85</v>
      </c>
      <c r="F39" s="13">
        <v>2.79</v>
      </c>
      <c r="G39" s="13">
        <v>97.959699999999998</v>
      </c>
      <c r="H39" s="17">
        <v>273.30756300000002</v>
      </c>
      <c r="I39"/>
      <c r="J39"/>
      <c r="K39"/>
    </row>
    <row r="40" spans="2:11" x14ac:dyDescent="0.25">
      <c r="C40" s="7" t="s">
        <v>236</v>
      </c>
      <c r="D40" s="7"/>
      <c r="E40" s="7"/>
      <c r="F40" s="13">
        <v>26.6875</v>
      </c>
      <c r="G40" s="13">
        <v>97.959699999999998</v>
      </c>
      <c r="H40" s="17">
        <v>2614.2994937499998</v>
      </c>
      <c r="I40"/>
      <c r="J40"/>
      <c r="K40"/>
    </row>
    <row r="41" spans="2:11" x14ac:dyDescent="0.25">
      <c r="C41" s="7" t="s">
        <v>69</v>
      </c>
      <c r="D41" s="11" t="s">
        <v>81</v>
      </c>
      <c r="E41" s="16" t="s">
        <v>80</v>
      </c>
      <c r="F41" s="13">
        <v>5.27</v>
      </c>
      <c r="G41" s="13">
        <v>97.959699999999998</v>
      </c>
      <c r="H41" s="17">
        <v>516.24761899999999</v>
      </c>
      <c r="I41"/>
      <c r="J41"/>
      <c r="K41"/>
    </row>
    <row r="42" spans="2:11" x14ac:dyDescent="0.25">
      <c r="C42" s="7"/>
      <c r="D42" s="11" t="s">
        <v>91</v>
      </c>
      <c r="E42" s="16" t="s">
        <v>90</v>
      </c>
      <c r="F42" s="13">
        <v>13.309999999999999</v>
      </c>
      <c r="G42" s="13">
        <v>97.959699999999998</v>
      </c>
      <c r="H42" s="17">
        <v>1303.8436069999998</v>
      </c>
      <c r="I42"/>
      <c r="J42"/>
      <c r="K42"/>
    </row>
    <row r="43" spans="2:11" x14ac:dyDescent="0.25">
      <c r="C43" s="7"/>
      <c r="D43" s="11" t="s">
        <v>101</v>
      </c>
      <c r="E43" s="16" t="s">
        <v>100</v>
      </c>
      <c r="F43" s="13">
        <v>24.2</v>
      </c>
      <c r="G43" s="13">
        <v>97.959699999999998</v>
      </c>
      <c r="H43" s="17">
        <v>2370.6247400000002</v>
      </c>
      <c r="I43"/>
      <c r="J43"/>
      <c r="K43"/>
    </row>
    <row r="44" spans="2:11" x14ac:dyDescent="0.25">
      <c r="C44" s="7"/>
      <c r="D44" s="11" t="s">
        <v>128</v>
      </c>
      <c r="E44" s="16" t="s">
        <v>127</v>
      </c>
      <c r="F44" s="13">
        <v>3.915</v>
      </c>
      <c r="G44" s="13">
        <v>106.4817</v>
      </c>
      <c r="H44" s="17">
        <v>416.8758555</v>
      </c>
      <c r="I44"/>
      <c r="J44"/>
      <c r="K44"/>
    </row>
    <row r="45" spans="2:11" x14ac:dyDescent="0.25">
      <c r="C45" s="7"/>
      <c r="D45" s="11" t="s">
        <v>86</v>
      </c>
      <c r="E45" s="16" t="s">
        <v>85</v>
      </c>
      <c r="F45" s="13">
        <v>2.79</v>
      </c>
      <c r="G45" s="13">
        <v>97.959699999999998</v>
      </c>
      <c r="H45" s="17">
        <v>273.30756300000002</v>
      </c>
      <c r="I45"/>
      <c r="J45"/>
      <c r="K45"/>
    </row>
    <row r="46" spans="2:11" x14ac:dyDescent="0.25">
      <c r="C46" s="7" t="s">
        <v>208</v>
      </c>
      <c r="D46" s="7"/>
      <c r="E46" s="7"/>
      <c r="F46" s="13">
        <v>49.484999999999999</v>
      </c>
      <c r="G46" s="13">
        <v>100.09020000000001</v>
      </c>
      <c r="H46" s="17">
        <v>4880.8993845000005</v>
      </c>
      <c r="I46"/>
      <c r="J46"/>
      <c r="K46"/>
    </row>
    <row r="47" spans="2:11" x14ac:dyDescent="0.25">
      <c r="C47" s="7" t="s">
        <v>71</v>
      </c>
      <c r="D47" s="11" t="s">
        <v>81</v>
      </c>
      <c r="E47" s="16" t="s">
        <v>80</v>
      </c>
      <c r="F47" s="13">
        <v>23.560000000000002</v>
      </c>
      <c r="G47" s="13">
        <v>97.959699999999998</v>
      </c>
      <c r="H47" s="17">
        <v>2307.9305320000003</v>
      </c>
      <c r="I47"/>
      <c r="J47"/>
      <c r="K47"/>
    </row>
    <row r="48" spans="2:11" x14ac:dyDescent="0.25">
      <c r="C48" s="7" t="s">
        <v>209</v>
      </c>
      <c r="D48" s="7"/>
      <c r="E48" s="7"/>
      <c r="F48" s="13">
        <v>23.560000000000002</v>
      </c>
      <c r="G48" s="13">
        <v>97.959699999999998</v>
      </c>
      <c r="H48" s="17">
        <v>2307.9305320000003</v>
      </c>
      <c r="I48"/>
      <c r="J48"/>
      <c r="K48"/>
    </row>
    <row r="49" spans="3:11" x14ac:dyDescent="0.25">
      <c r="C49" s="7" t="s">
        <v>152</v>
      </c>
      <c r="D49" s="11" t="s">
        <v>154</v>
      </c>
      <c r="E49" s="16" t="s">
        <v>153</v>
      </c>
      <c r="F49" s="13">
        <v>21.919999999999998</v>
      </c>
      <c r="G49" s="13">
        <v>106.4817</v>
      </c>
      <c r="H49" s="17">
        <v>2334.0788640000001</v>
      </c>
      <c r="I49"/>
      <c r="J49"/>
      <c r="K49"/>
    </row>
    <row r="50" spans="3:11" x14ac:dyDescent="0.25">
      <c r="C50" s="7" t="s">
        <v>210</v>
      </c>
      <c r="D50" s="7"/>
      <c r="E50" s="7"/>
      <c r="F50" s="13">
        <v>21.919999999999998</v>
      </c>
      <c r="G50" s="13">
        <v>106.4817</v>
      </c>
      <c r="H50" s="17">
        <v>2334.0788640000001</v>
      </c>
      <c r="I50"/>
      <c r="J50"/>
      <c r="K50"/>
    </row>
    <row r="51" spans="3:11" ht="26.25" x14ac:dyDescent="0.25">
      <c r="C51" s="7" t="s">
        <v>67</v>
      </c>
      <c r="D51" s="11" t="s">
        <v>106</v>
      </c>
      <c r="E51" s="16" t="s">
        <v>105</v>
      </c>
      <c r="F51" s="13">
        <v>20.175000000000001</v>
      </c>
      <c r="G51" s="13">
        <v>97.959699999999998</v>
      </c>
      <c r="H51" s="17">
        <v>1976.3369475</v>
      </c>
      <c r="I51"/>
      <c r="J51"/>
      <c r="K51"/>
    </row>
    <row r="52" spans="3:11" x14ac:dyDescent="0.25">
      <c r="C52" s="7"/>
      <c r="D52" s="11" t="s">
        <v>136</v>
      </c>
      <c r="E52" s="16" t="s">
        <v>135</v>
      </c>
      <c r="F52" s="13">
        <v>163.35000000000002</v>
      </c>
      <c r="G52" s="13">
        <v>106.4817</v>
      </c>
      <c r="H52" s="17">
        <v>17393.785695000002</v>
      </c>
      <c r="I52"/>
      <c r="J52"/>
      <c r="K52"/>
    </row>
    <row r="53" spans="3:11" x14ac:dyDescent="0.25">
      <c r="C53" s="7" t="s">
        <v>211</v>
      </c>
      <c r="D53" s="7"/>
      <c r="E53" s="7"/>
      <c r="F53" s="13">
        <v>183.52500000000001</v>
      </c>
      <c r="G53" s="13">
        <v>102.22069999999999</v>
      </c>
      <c r="H53" s="17">
        <v>19370.122642500002</v>
      </c>
      <c r="I53"/>
      <c r="J53"/>
      <c r="K53"/>
    </row>
    <row r="54" spans="3:11" x14ac:dyDescent="0.25">
      <c r="C54" s="7" t="s">
        <v>92</v>
      </c>
      <c r="D54" s="11" t="s">
        <v>91</v>
      </c>
      <c r="E54" s="16" t="s">
        <v>90</v>
      </c>
      <c r="F54" s="13">
        <v>0.90749999999999997</v>
      </c>
      <c r="G54" s="13">
        <v>106.4817</v>
      </c>
      <c r="H54" s="17">
        <v>96.63214275</v>
      </c>
      <c r="I54"/>
      <c r="J54"/>
      <c r="K54"/>
    </row>
    <row r="55" spans="3:11" x14ac:dyDescent="0.25">
      <c r="C55" s="7"/>
      <c r="D55" s="11" t="s">
        <v>101</v>
      </c>
      <c r="E55" s="16" t="s">
        <v>100</v>
      </c>
      <c r="F55" s="13">
        <v>11.646250000000002</v>
      </c>
      <c r="G55" s="13">
        <v>106.4817</v>
      </c>
      <c r="H55" s="17">
        <v>1240.1124986250002</v>
      </c>
      <c r="I55"/>
      <c r="J55"/>
      <c r="K55"/>
    </row>
    <row r="56" spans="3:11" ht="26.25" x14ac:dyDescent="0.25">
      <c r="C56" s="7"/>
      <c r="D56" s="11" t="s">
        <v>143</v>
      </c>
      <c r="E56" s="16" t="s">
        <v>142</v>
      </c>
      <c r="F56" s="13">
        <v>11.942499999999999</v>
      </c>
      <c r="G56" s="13">
        <v>106.4817</v>
      </c>
      <c r="H56" s="17">
        <v>1271.6577022500001</v>
      </c>
      <c r="I56"/>
      <c r="J56"/>
      <c r="K56"/>
    </row>
    <row r="57" spans="3:11" x14ac:dyDescent="0.25">
      <c r="C57" s="7"/>
      <c r="D57" s="11" t="s">
        <v>116</v>
      </c>
      <c r="E57" s="16" t="s">
        <v>112</v>
      </c>
      <c r="F57" s="13">
        <v>33.291875000000005</v>
      </c>
      <c r="G57" s="13">
        <v>106.4817</v>
      </c>
      <c r="H57" s="17">
        <v>3544.9754461875</v>
      </c>
      <c r="I57"/>
      <c r="J57"/>
      <c r="K57"/>
    </row>
    <row r="58" spans="3:11" x14ac:dyDescent="0.25">
      <c r="C58" s="7"/>
      <c r="D58" s="11" t="s">
        <v>131</v>
      </c>
      <c r="E58" s="16" t="s">
        <v>127</v>
      </c>
      <c r="F58" s="13">
        <v>32.943999999999996</v>
      </c>
      <c r="G58" s="13">
        <v>106.4817</v>
      </c>
      <c r="H58" s="17">
        <v>3507.9331247999999</v>
      </c>
      <c r="I58"/>
      <c r="J58"/>
      <c r="K58"/>
    </row>
    <row r="59" spans="3:11" x14ac:dyDescent="0.25">
      <c r="C59" s="7" t="s">
        <v>212</v>
      </c>
      <c r="D59" s="7"/>
      <c r="E59" s="7"/>
      <c r="F59" s="13">
        <v>90.732124999999996</v>
      </c>
      <c r="G59" s="13">
        <v>106.48170000000003</v>
      </c>
      <c r="H59" s="17">
        <v>9661.3109146125007</v>
      </c>
      <c r="I59"/>
      <c r="J59"/>
      <c r="K59"/>
    </row>
    <row r="60" spans="3:11" x14ac:dyDescent="0.25">
      <c r="C60" s="7" t="s">
        <v>51</v>
      </c>
      <c r="D60" s="11" t="s">
        <v>81</v>
      </c>
      <c r="E60" s="16" t="s">
        <v>80</v>
      </c>
      <c r="F60" s="13">
        <v>1.55</v>
      </c>
      <c r="G60" s="13">
        <v>106.4817</v>
      </c>
      <c r="H60" s="17">
        <v>165.04663500000001</v>
      </c>
      <c r="I60"/>
      <c r="J60"/>
      <c r="K60"/>
    </row>
    <row r="61" spans="3:11" x14ac:dyDescent="0.25">
      <c r="C61" s="7"/>
      <c r="D61" s="11" t="s">
        <v>91</v>
      </c>
      <c r="E61" s="16" t="s">
        <v>90</v>
      </c>
      <c r="F61" s="13">
        <v>0.60499999999999998</v>
      </c>
      <c r="G61" s="13">
        <v>106.4817</v>
      </c>
      <c r="H61" s="17">
        <v>64.421428500000005</v>
      </c>
      <c r="I61"/>
      <c r="J61"/>
      <c r="K61"/>
    </row>
    <row r="62" spans="3:11" x14ac:dyDescent="0.25">
      <c r="C62" s="7"/>
      <c r="D62" s="11" t="s">
        <v>151</v>
      </c>
      <c r="E62" s="16" t="s">
        <v>150</v>
      </c>
      <c r="F62" s="13">
        <v>12.330000000000002</v>
      </c>
      <c r="G62" s="13">
        <v>138.4273</v>
      </c>
      <c r="H62" s="17">
        <v>1706.8086090000002</v>
      </c>
      <c r="I62"/>
      <c r="J62"/>
    </row>
    <row r="63" spans="3:11" x14ac:dyDescent="0.25">
      <c r="C63" s="7"/>
      <c r="D63" s="11" t="s">
        <v>138</v>
      </c>
      <c r="E63" s="16" t="s">
        <v>137</v>
      </c>
      <c r="F63" s="13">
        <v>7.7249999999999996</v>
      </c>
      <c r="G63" s="13">
        <v>106.4817</v>
      </c>
      <c r="H63" s="17">
        <v>822.57113249999998</v>
      </c>
      <c r="I63"/>
      <c r="J63"/>
    </row>
    <row r="64" spans="3:11" x14ac:dyDescent="0.25">
      <c r="C64" s="7"/>
      <c r="D64" s="11" t="s">
        <v>101</v>
      </c>
      <c r="E64" s="16" t="s">
        <v>100</v>
      </c>
      <c r="F64" s="13">
        <v>4.2349999999999994</v>
      </c>
      <c r="G64" s="13">
        <v>106.4817</v>
      </c>
      <c r="H64" s="17">
        <v>450.94999949999999</v>
      </c>
      <c r="I64"/>
      <c r="J64"/>
    </row>
    <row r="65" spans="3:10" x14ac:dyDescent="0.25">
      <c r="C65" s="7"/>
      <c r="D65" s="11" t="s">
        <v>154</v>
      </c>
      <c r="E65" s="16" t="s">
        <v>153</v>
      </c>
      <c r="F65" s="13">
        <v>13.7</v>
      </c>
      <c r="G65" s="13">
        <v>106.4817</v>
      </c>
      <c r="H65" s="17">
        <v>1458.7992900000002</v>
      </c>
      <c r="I65"/>
      <c r="J65"/>
    </row>
    <row r="66" spans="3:10" x14ac:dyDescent="0.25">
      <c r="C66" s="7"/>
      <c r="D66" s="11" t="s">
        <v>108</v>
      </c>
      <c r="E66" s="16" t="s">
        <v>107</v>
      </c>
      <c r="F66" s="13">
        <v>8.4812500000000011</v>
      </c>
      <c r="G66" s="13">
        <v>106.4817</v>
      </c>
      <c r="H66" s="17">
        <v>903.09791812500009</v>
      </c>
      <c r="I66"/>
      <c r="J66"/>
    </row>
    <row r="67" spans="3:10" x14ac:dyDescent="0.25">
      <c r="C67" s="7"/>
      <c r="D67" s="11" t="s">
        <v>113</v>
      </c>
      <c r="E67" s="16" t="s">
        <v>112</v>
      </c>
      <c r="F67" s="13">
        <v>8.4812500000000011</v>
      </c>
      <c r="G67" s="13">
        <v>106.4817</v>
      </c>
      <c r="H67" s="17">
        <v>903.09791812500009</v>
      </c>
      <c r="I67"/>
      <c r="J67"/>
    </row>
    <row r="68" spans="3:10" x14ac:dyDescent="0.25">
      <c r="C68" s="7"/>
      <c r="D68" s="11" t="s">
        <v>116</v>
      </c>
      <c r="E68" s="16" t="s">
        <v>112</v>
      </c>
      <c r="F68" s="13">
        <v>8.4812500000000011</v>
      </c>
      <c r="G68" s="13">
        <v>106.4817</v>
      </c>
      <c r="H68" s="17">
        <v>903.09791812500009</v>
      </c>
      <c r="I68"/>
      <c r="J68"/>
    </row>
    <row r="69" spans="3:10" x14ac:dyDescent="0.25">
      <c r="C69" s="7"/>
      <c r="D69" s="11" t="s">
        <v>118</v>
      </c>
      <c r="E69" s="16" t="s">
        <v>112</v>
      </c>
      <c r="F69" s="13">
        <v>8.4812500000000011</v>
      </c>
      <c r="G69" s="13">
        <v>106.4817</v>
      </c>
      <c r="H69" s="17">
        <v>903.09791812500009</v>
      </c>
      <c r="I69"/>
      <c r="J69"/>
    </row>
    <row r="70" spans="3:10" x14ac:dyDescent="0.25">
      <c r="C70" s="7"/>
      <c r="D70" s="11" t="s">
        <v>128</v>
      </c>
      <c r="E70" s="16" t="s">
        <v>127</v>
      </c>
      <c r="F70" s="13">
        <v>2.1749999999999998</v>
      </c>
      <c r="G70" s="13">
        <v>106.4817</v>
      </c>
      <c r="H70" s="17">
        <v>231.59769749999998</v>
      </c>
      <c r="I70"/>
      <c r="J70"/>
    </row>
    <row r="71" spans="3:10" x14ac:dyDescent="0.25">
      <c r="C71" s="7"/>
      <c r="D71" s="11" t="s">
        <v>131</v>
      </c>
      <c r="E71" s="16" t="s">
        <v>127</v>
      </c>
      <c r="F71" s="13">
        <v>2.1749999999999998</v>
      </c>
      <c r="G71" s="13">
        <v>106.4817</v>
      </c>
      <c r="H71" s="17">
        <v>231.59769749999998</v>
      </c>
      <c r="I71"/>
      <c r="J71"/>
    </row>
    <row r="72" spans="3:10" x14ac:dyDescent="0.25">
      <c r="C72" s="7"/>
      <c r="D72" s="11" t="s">
        <v>132</v>
      </c>
      <c r="E72" s="16" t="s">
        <v>127</v>
      </c>
      <c r="F72" s="13">
        <v>2.1749999999999998</v>
      </c>
      <c r="G72" s="13">
        <v>106.4817</v>
      </c>
      <c r="H72" s="17">
        <v>231.59769749999998</v>
      </c>
      <c r="I72"/>
      <c r="J72"/>
    </row>
    <row r="73" spans="3:10" x14ac:dyDescent="0.25">
      <c r="C73" s="7"/>
      <c r="D73" s="11" t="s">
        <v>133</v>
      </c>
      <c r="E73" s="16" t="s">
        <v>127</v>
      </c>
      <c r="F73" s="13">
        <v>2.1749999999999998</v>
      </c>
      <c r="G73" s="13">
        <v>106.4817</v>
      </c>
      <c r="H73" s="17">
        <v>231.59769749999998</v>
      </c>
      <c r="I73"/>
      <c r="J73"/>
    </row>
    <row r="74" spans="3:10" x14ac:dyDescent="0.25">
      <c r="C74" s="7"/>
      <c r="D74" s="11" t="s">
        <v>86</v>
      </c>
      <c r="E74" s="16" t="s">
        <v>85</v>
      </c>
      <c r="F74" s="13">
        <v>0.93</v>
      </c>
      <c r="G74" s="13">
        <v>106.4817</v>
      </c>
      <c r="H74" s="17">
        <v>99.027981000000011</v>
      </c>
      <c r="I74"/>
      <c r="J74"/>
    </row>
    <row r="75" spans="3:10" x14ac:dyDescent="0.25">
      <c r="C75" s="7" t="s">
        <v>213</v>
      </c>
      <c r="D75" s="7"/>
      <c r="E75" s="7"/>
      <c r="F75" s="13">
        <v>83.700000000000045</v>
      </c>
      <c r="G75" s="13">
        <v>108.25645555555549</v>
      </c>
      <c r="H75" s="17">
        <v>9306.4075380000068</v>
      </c>
      <c r="I75"/>
      <c r="J75"/>
    </row>
    <row r="76" spans="3:10" x14ac:dyDescent="0.25">
      <c r="C76" s="7" t="s">
        <v>87</v>
      </c>
      <c r="D76" s="11" t="s">
        <v>101</v>
      </c>
      <c r="E76" s="16" t="s">
        <v>100</v>
      </c>
      <c r="F76" s="13">
        <v>6.3525</v>
      </c>
      <c r="G76" s="13">
        <v>106.4817</v>
      </c>
      <c r="H76" s="17">
        <v>676.42499924999993</v>
      </c>
      <c r="I76"/>
      <c r="J76"/>
    </row>
    <row r="77" spans="3:10" x14ac:dyDescent="0.25">
      <c r="C77" s="7"/>
      <c r="D77" s="11" t="s">
        <v>108</v>
      </c>
      <c r="E77" s="16" t="s">
        <v>107</v>
      </c>
      <c r="F77" s="13">
        <v>1.345</v>
      </c>
      <c r="G77" s="13">
        <v>106.4817</v>
      </c>
      <c r="H77" s="17">
        <v>143.21788650000002</v>
      </c>
      <c r="I77"/>
      <c r="J77"/>
    </row>
    <row r="78" spans="3:10" x14ac:dyDescent="0.25">
      <c r="C78" s="7"/>
      <c r="D78" s="11" t="s">
        <v>113</v>
      </c>
      <c r="E78" s="16" t="s">
        <v>112</v>
      </c>
      <c r="F78" s="13">
        <v>1.345</v>
      </c>
      <c r="G78" s="13">
        <v>106.4817</v>
      </c>
      <c r="H78" s="17">
        <v>143.21788650000002</v>
      </c>
      <c r="I78"/>
      <c r="J78"/>
    </row>
    <row r="79" spans="3:10" x14ac:dyDescent="0.25">
      <c r="C79" s="7"/>
      <c r="D79" s="11" t="s">
        <v>86</v>
      </c>
      <c r="E79" s="16" t="s">
        <v>85</v>
      </c>
      <c r="F79" s="13">
        <v>10.074999999999999</v>
      </c>
      <c r="G79" s="13">
        <v>106.4817</v>
      </c>
      <c r="H79" s="17">
        <v>1072.8031275000001</v>
      </c>
      <c r="I79"/>
      <c r="J79"/>
    </row>
    <row r="80" spans="3:10" x14ac:dyDescent="0.25">
      <c r="C80" s="7" t="s">
        <v>237</v>
      </c>
      <c r="D80" s="7"/>
      <c r="E80" s="7"/>
      <c r="F80" s="13">
        <v>19.1175</v>
      </c>
      <c r="G80" s="13">
        <v>106.48170000000002</v>
      </c>
      <c r="H80" s="17">
        <v>2035.6638997499999</v>
      </c>
      <c r="I80"/>
      <c r="J80"/>
    </row>
    <row r="81" spans="3:10" x14ac:dyDescent="0.25">
      <c r="C81" s="7" t="s">
        <v>94</v>
      </c>
      <c r="D81" s="11" t="s">
        <v>91</v>
      </c>
      <c r="E81" s="16" t="s">
        <v>90</v>
      </c>
      <c r="F81" s="13">
        <v>0.90749999999999997</v>
      </c>
      <c r="G81" s="13">
        <v>106.4817</v>
      </c>
      <c r="H81" s="17">
        <v>96.63214275</v>
      </c>
      <c r="I81"/>
      <c r="J81"/>
    </row>
    <row r="82" spans="3:10" x14ac:dyDescent="0.25">
      <c r="C82" s="7"/>
      <c r="D82" s="11" t="s">
        <v>101</v>
      </c>
      <c r="E82" s="16" t="s">
        <v>100</v>
      </c>
      <c r="F82" s="13">
        <v>8.0162499999999994</v>
      </c>
      <c r="G82" s="13">
        <v>106.4817</v>
      </c>
      <c r="H82" s="17">
        <v>853.583927625</v>
      </c>
      <c r="I82"/>
      <c r="J82"/>
    </row>
    <row r="83" spans="3:10" x14ac:dyDescent="0.25">
      <c r="C83" s="7"/>
      <c r="D83" s="11" t="s">
        <v>108</v>
      </c>
      <c r="E83" s="16" t="s">
        <v>107</v>
      </c>
      <c r="F83" s="13">
        <v>7.8950000000000005</v>
      </c>
      <c r="G83" s="13">
        <v>106.4817</v>
      </c>
      <c r="H83" s="17">
        <v>840.67302150000012</v>
      </c>
      <c r="I83"/>
      <c r="J83"/>
    </row>
    <row r="84" spans="3:10" x14ac:dyDescent="0.25">
      <c r="C84" s="7"/>
      <c r="D84" s="11" t="s">
        <v>113</v>
      </c>
      <c r="E84" s="16" t="s">
        <v>112</v>
      </c>
      <c r="F84" s="13">
        <v>41.186875000000001</v>
      </c>
      <c r="G84" s="13">
        <v>106.4817</v>
      </c>
      <c r="H84" s="17">
        <v>4385.6484676874998</v>
      </c>
      <c r="I84"/>
      <c r="J84"/>
    </row>
    <row r="85" spans="3:10" x14ac:dyDescent="0.25">
      <c r="C85" s="7" t="s">
        <v>214</v>
      </c>
      <c r="D85" s="7"/>
      <c r="E85" s="7"/>
      <c r="F85" s="13">
        <v>58.005625000000002</v>
      </c>
      <c r="G85" s="13">
        <v>106.48170000000003</v>
      </c>
      <c r="H85" s="17">
        <v>6176.5375595625001</v>
      </c>
      <c r="I85"/>
      <c r="J85"/>
    </row>
    <row r="86" spans="3:10" x14ac:dyDescent="0.25">
      <c r="C86" s="7" t="s">
        <v>61</v>
      </c>
      <c r="D86" s="11" t="s">
        <v>81</v>
      </c>
      <c r="E86" s="16" t="s">
        <v>80</v>
      </c>
      <c r="F86" s="13">
        <v>1.55</v>
      </c>
      <c r="G86" s="13">
        <v>106.4817</v>
      </c>
      <c r="H86" s="17">
        <v>165.04663500000001</v>
      </c>
      <c r="I86"/>
      <c r="J86"/>
    </row>
    <row r="87" spans="3:10" x14ac:dyDescent="0.25">
      <c r="C87" s="7"/>
      <c r="D87" s="11" t="s">
        <v>91</v>
      </c>
      <c r="E87" s="16" t="s">
        <v>90</v>
      </c>
      <c r="F87" s="13">
        <v>0.60499999999999998</v>
      </c>
      <c r="G87" s="13">
        <v>106.4817</v>
      </c>
      <c r="H87" s="17">
        <v>64.421428500000005</v>
      </c>
      <c r="I87"/>
      <c r="J87"/>
    </row>
    <row r="88" spans="3:10" x14ac:dyDescent="0.25">
      <c r="C88" s="7"/>
      <c r="D88" s="11" t="s">
        <v>136</v>
      </c>
      <c r="E88" s="16" t="s">
        <v>135</v>
      </c>
      <c r="F88" s="13">
        <v>1.65</v>
      </c>
      <c r="G88" s="13">
        <v>106.4817</v>
      </c>
      <c r="H88" s="17">
        <v>175.69480499999997</v>
      </c>
      <c r="I88"/>
      <c r="J88"/>
    </row>
    <row r="89" spans="3:10" x14ac:dyDescent="0.25">
      <c r="C89" s="7"/>
      <c r="D89" s="11" t="s">
        <v>151</v>
      </c>
      <c r="E89" s="16" t="s">
        <v>150</v>
      </c>
      <c r="F89" s="13">
        <v>1.3699999999999999</v>
      </c>
      <c r="G89" s="13">
        <v>106.4817</v>
      </c>
      <c r="H89" s="17">
        <v>145.879929</v>
      </c>
      <c r="I89"/>
      <c r="J89"/>
    </row>
    <row r="90" spans="3:10" x14ac:dyDescent="0.25">
      <c r="C90" s="7"/>
      <c r="D90" s="11" t="s">
        <v>138</v>
      </c>
      <c r="E90" s="16" t="s">
        <v>137</v>
      </c>
      <c r="F90" s="13">
        <v>24.72</v>
      </c>
      <c r="G90" s="13">
        <v>106.4817</v>
      </c>
      <c r="H90" s="17">
        <v>2632.2276240000001</v>
      </c>
      <c r="I90"/>
      <c r="J90"/>
    </row>
    <row r="91" spans="3:10" x14ac:dyDescent="0.25">
      <c r="C91" s="7"/>
      <c r="D91" s="11" t="s">
        <v>101</v>
      </c>
      <c r="E91" s="16" t="s">
        <v>100</v>
      </c>
      <c r="F91" s="13">
        <v>2.2687499999999998</v>
      </c>
      <c r="G91" s="13">
        <v>106.4817</v>
      </c>
      <c r="H91" s="17">
        <v>241.58035687500001</v>
      </c>
      <c r="I91"/>
      <c r="J91"/>
    </row>
    <row r="92" spans="3:10" x14ac:dyDescent="0.25">
      <c r="C92" s="7"/>
      <c r="D92" s="11" t="s">
        <v>154</v>
      </c>
      <c r="E92" s="16" t="s">
        <v>153</v>
      </c>
      <c r="F92" s="13">
        <v>6.85</v>
      </c>
      <c r="G92" s="13">
        <v>106.4817</v>
      </c>
      <c r="H92" s="17">
        <v>729.39964500000008</v>
      </c>
      <c r="I92"/>
      <c r="J92"/>
    </row>
    <row r="93" spans="3:10" ht="26.25" x14ac:dyDescent="0.25">
      <c r="C93" s="7"/>
      <c r="D93" s="11" t="s">
        <v>143</v>
      </c>
      <c r="E93" s="16" t="s">
        <v>142</v>
      </c>
      <c r="F93" s="13">
        <v>27.162092249999997</v>
      </c>
      <c r="G93" s="13">
        <v>106.4817</v>
      </c>
      <c r="H93" s="17">
        <v>2892.2657583368255</v>
      </c>
      <c r="I93"/>
      <c r="J93"/>
    </row>
    <row r="94" spans="3:10" x14ac:dyDescent="0.25">
      <c r="C94" s="7"/>
      <c r="D94" s="11" t="s">
        <v>108</v>
      </c>
      <c r="E94" s="16" t="s">
        <v>107</v>
      </c>
      <c r="F94" s="13">
        <v>1.10625</v>
      </c>
      <c r="G94" s="13">
        <v>106.4817</v>
      </c>
      <c r="H94" s="17">
        <v>117.79538062500002</v>
      </c>
      <c r="I94"/>
      <c r="J94"/>
    </row>
    <row r="95" spans="3:10" x14ac:dyDescent="0.25">
      <c r="C95" s="7"/>
      <c r="D95" s="11" t="s">
        <v>113</v>
      </c>
      <c r="E95" s="16" t="s">
        <v>112</v>
      </c>
      <c r="F95" s="13">
        <v>1.10625</v>
      </c>
      <c r="G95" s="13">
        <v>106.4817</v>
      </c>
      <c r="H95" s="17">
        <v>117.79538062500002</v>
      </c>
      <c r="I95"/>
      <c r="J95"/>
    </row>
    <row r="96" spans="3:10" x14ac:dyDescent="0.25">
      <c r="C96" s="7"/>
      <c r="D96" s="11" t="s">
        <v>116</v>
      </c>
      <c r="E96" s="16" t="s">
        <v>112</v>
      </c>
      <c r="F96" s="13">
        <v>1.10625</v>
      </c>
      <c r="G96" s="13">
        <v>106.4817</v>
      </c>
      <c r="H96" s="17">
        <v>117.79538062500002</v>
      </c>
      <c r="I96"/>
      <c r="J96"/>
    </row>
    <row r="97" spans="3:10" x14ac:dyDescent="0.25">
      <c r="C97" s="7"/>
      <c r="D97" s="11" t="s">
        <v>118</v>
      </c>
      <c r="E97" s="16" t="s">
        <v>112</v>
      </c>
      <c r="F97" s="13">
        <v>1.10625</v>
      </c>
      <c r="G97" s="13">
        <v>106.4817</v>
      </c>
      <c r="H97" s="17">
        <v>117.79538062500002</v>
      </c>
      <c r="I97"/>
      <c r="J97"/>
    </row>
    <row r="98" spans="3:10" x14ac:dyDescent="0.25">
      <c r="C98" s="7"/>
      <c r="D98" s="11" t="s">
        <v>128</v>
      </c>
      <c r="E98" s="16" t="s">
        <v>127</v>
      </c>
      <c r="F98" s="13">
        <v>0.43499999999999994</v>
      </c>
      <c r="G98" s="13">
        <v>106.4817</v>
      </c>
      <c r="H98" s="17">
        <v>46.319539499999998</v>
      </c>
      <c r="I98"/>
      <c r="J98"/>
    </row>
    <row r="99" spans="3:10" x14ac:dyDescent="0.25">
      <c r="C99" s="7"/>
      <c r="D99" s="11" t="s">
        <v>131</v>
      </c>
      <c r="E99" s="16" t="s">
        <v>127</v>
      </c>
      <c r="F99" s="13">
        <v>0.43499999999999994</v>
      </c>
      <c r="G99" s="13">
        <v>106.4817</v>
      </c>
      <c r="H99" s="17">
        <v>46.319539499999998</v>
      </c>
      <c r="I99"/>
      <c r="J99"/>
    </row>
    <row r="100" spans="3:10" x14ac:dyDescent="0.25">
      <c r="C100" s="7"/>
      <c r="D100" s="11" t="s">
        <v>132</v>
      </c>
      <c r="E100" s="16" t="s">
        <v>127</v>
      </c>
      <c r="F100" s="13">
        <v>0.43499999999999994</v>
      </c>
      <c r="G100" s="13">
        <v>106.4817</v>
      </c>
      <c r="H100" s="17">
        <v>46.319539499999998</v>
      </c>
      <c r="I100"/>
      <c r="J100"/>
    </row>
    <row r="101" spans="3:10" x14ac:dyDescent="0.25">
      <c r="C101" s="7"/>
      <c r="D101" s="11" t="s">
        <v>133</v>
      </c>
      <c r="E101" s="16" t="s">
        <v>127</v>
      </c>
      <c r="F101" s="13">
        <v>33.379000000000005</v>
      </c>
      <c r="G101" s="13">
        <v>106.4817</v>
      </c>
      <c r="H101" s="17">
        <v>3554.2526643000001</v>
      </c>
      <c r="I101"/>
      <c r="J101"/>
    </row>
    <row r="102" spans="3:10" x14ac:dyDescent="0.25">
      <c r="C102" s="7"/>
      <c r="D102" s="11" t="s">
        <v>86</v>
      </c>
      <c r="E102" s="16" t="s">
        <v>85</v>
      </c>
      <c r="F102" s="13">
        <v>1.2399999999999998</v>
      </c>
      <c r="G102" s="13">
        <v>106.4817</v>
      </c>
      <c r="H102" s="17">
        <v>132.03730799999997</v>
      </c>
      <c r="I102"/>
      <c r="J102"/>
    </row>
    <row r="103" spans="3:10" x14ac:dyDescent="0.25">
      <c r="C103" s="7" t="s">
        <v>215</v>
      </c>
      <c r="D103" s="7"/>
      <c r="E103" s="7"/>
      <c r="F103" s="13">
        <v>106.52484225000002</v>
      </c>
      <c r="G103" s="13">
        <v>106.48169999999998</v>
      </c>
      <c r="H103" s="17">
        <v>11342.946295011827</v>
      </c>
      <c r="I103"/>
      <c r="J103"/>
    </row>
    <row r="104" spans="3:10" x14ac:dyDescent="0.25">
      <c r="C104" s="7" t="s">
        <v>103</v>
      </c>
      <c r="D104" s="11" t="s">
        <v>101</v>
      </c>
      <c r="E104" s="16" t="s">
        <v>100</v>
      </c>
      <c r="F104" s="13">
        <v>3.63</v>
      </c>
      <c r="G104" s="13">
        <v>106.4817</v>
      </c>
      <c r="H104" s="17">
        <v>386.528571</v>
      </c>
      <c r="I104"/>
      <c r="J104"/>
    </row>
    <row r="105" spans="3:10" ht="26.25" x14ac:dyDescent="0.25">
      <c r="C105" s="7"/>
      <c r="D105" s="11" t="s">
        <v>143</v>
      </c>
      <c r="E105" s="16" t="s">
        <v>142</v>
      </c>
      <c r="F105" s="13">
        <v>7.0250000000000004</v>
      </c>
      <c r="G105" s="13">
        <v>106.4817</v>
      </c>
      <c r="H105" s="17">
        <v>748.03394249999997</v>
      </c>
      <c r="I105"/>
      <c r="J105"/>
    </row>
    <row r="106" spans="3:10" x14ac:dyDescent="0.25">
      <c r="C106" s="7"/>
      <c r="D106" s="11" t="s">
        <v>118</v>
      </c>
      <c r="E106" s="16" t="s">
        <v>112</v>
      </c>
      <c r="F106" s="13">
        <v>3.2537500000000001</v>
      </c>
      <c r="G106" s="13">
        <v>106.4817</v>
      </c>
      <c r="H106" s="17">
        <v>346.46483137500002</v>
      </c>
      <c r="I106"/>
      <c r="J106"/>
    </row>
    <row r="107" spans="3:10" x14ac:dyDescent="0.25">
      <c r="C107" s="7"/>
      <c r="D107" s="11" t="s">
        <v>128</v>
      </c>
      <c r="E107" s="16" t="s">
        <v>127</v>
      </c>
      <c r="F107" s="13">
        <v>29.029</v>
      </c>
      <c r="G107" s="13">
        <v>106.4817</v>
      </c>
      <c r="H107" s="17">
        <v>3091.0572692999999</v>
      </c>
      <c r="I107"/>
      <c r="J107"/>
    </row>
    <row r="108" spans="3:10" x14ac:dyDescent="0.25">
      <c r="C108" s="7" t="s">
        <v>216</v>
      </c>
      <c r="D108" s="7"/>
      <c r="E108" s="7"/>
      <c r="F108" s="13">
        <v>42.937749999999994</v>
      </c>
      <c r="G108" s="13">
        <v>106.48170000000002</v>
      </c>
      <c r="H108" s="17">
        <v>4572.0846141749998</v>
      </c>
      <c r="I108"/>
      <c r="J108"/>
    </row>
    <row r="109" spans="3:10" x14ac:dyDescent="0.25">
      <c r="C109" s="7" t="s">
        <v>96</v>
      </c>
      <c r="D109" s="11" t="s">
        <v>91</v>
      </c>
      <c r="E109" s="16" t="s">
        <v>90</v>
      </c>
      <c r="F109" s="13">
        <v>0.90749999999999997</v>
      </c>
      <c r="G109" s="13">
        <v>106.4817</v>
      </c>
      <c r="H109" s="17">
        <v>96.63214275</v>
      </c>
      <c r="I109"/>
      <c r="J109"/>
    </row>
    <row r="110" spans="3:10" x14ac:dyDescent="0.25">
      <c r="C110" s="7"/>
      <c r="D110" s="11" t="s">
        <v>101</v>
      </c>
      <c r="E110" s="16" t="s">
        <v>100</v>
      </c>
      <c r="F110" s="13">
        <v>8.3187499999999996</v>
      </c>
      <c r="G110" s="13">
        <v>106.4817</v>
      </c>
      <c r="H110" s="17">
        <v>885.79464187500002</v>
      </c>
      <c r="I110"/>
      <c r="J110"/>
    </row>
    <row r="111" spans="3:10" x14ac:dyDescent="0.25">
      <c r="C111" s="7"/>
      <c r="D111" s="11" t="s">
        <v>108</v>
      </c>
      <c r="E111" s="16" t="s">
        <v>107</v>
      </c>
      <c r="F111" s="13">
        <v>6.555625</v>
      </c>
      <c r="G111" s="13">
        <v>106.4817</v>
      </c>
      <c r="H111" s="17">
        <v>698.05409456250004</v>
      </c>
      <c r="I111"/>
      <c r="J111"/>
    </row>
    <row r="112" spans="3:10" x14ac:dyDescent="0.25">
      <c r="C112" s="7"/>
      <c r="D112" s="11" t="s">
        <v>113</v>
      </c>
      <c r="E112" s="16" t="s">
        <v>112</v>
      </c>
      <c r="F112" s="13">
        <v>6.555625</v>
      </c>
      <c r="G112" s="13">
        <v>106.4817</v>
      </c>
      <c r="H112" s="17">
        <v>698.05409456250004</v>
      </c>
      <c r="I112"/>
      <c r="J112"/>
    </row>
    <row r="113" spans="3:10" x14ac:dyDescent="0.25">
      <c r="C113" s="7"/>
      <c r="D113" s="11" t="s">
        <v>116</v>
      </c>
      <c r="E113" s="16" t="s">
        <v>112</v>
      </c>
      <c r="F113" s="13">
        <v>15.795624999999999</v>
      </c>
      <c r="G113" s="13">
        <v>106.4817</v>
      </c>
      <c r="H113" s="17">
        <v>1681.9450025625001</v>
      </c>
      <c r="I113"/>
      <c r="J113"/>
    </row>
    <row r="114" spans="3:10" x14ac:dyDescent="0.25">
      <c r="C114" s="7"/>
      <c r="D114" s="11" t="s">
        <v>118</v>
      </c>
      <c r="E114" s="16" t="s">
        <v>112</v>
      </c>
      <c r="F114" s="13">
        <v>45.833750000000002</v>
      </c>
      <c r="G114" s="13">
        <v>106.4817</v>
      </c>
      <c r="H114" s="17">
        <v>4880.4556173750007</v>
      </c>
      <c r="I114"/>
      <c r="J114"/>
    </row>
    <row r="115" spans="3:10" x14ac:dyDescent="0.25">
      <c r="C115" s="7" t="s">
        <v>217</v>
      </c>
      <c r="D115" s="7"/>
      <c r="E115" s="7"/>
      <c r="F115" s="13">
        <v>83.966875000000002</v>
      </c>
      <c r="G115" s="13">
        <v>106.4817</v>
      </c>
      <c r="H115" s="17">
        <v>8940.9355936874999</v>
      </c>
      <c r="I115"/>
      <c r="J115"/>
    </row>
    <row r="116" spans="3:10" ht="26.25" x14ac:dyDescent="0.25">
      <c r="C116" s="7" t="s">
        <v>52</v>
      </c>
      <c r="D116" s="11" t="s">
        <v>143</v>
      </c>
      <c r="E116" s="16" t="s">
        <v>142</v>
      </c>
      <c r="F116" s="13">
        <v>29.972092249999999</v>
      </c>
      <c r="G116" s="13">
        <v>106.4817</v>
      </c>
      <c r="H116" s="17">
        <v>3191.479335336825</v>
      </c>
      <c r="I116"/>
      <c r="J116"/>
    </row>
    <row r="117" spans="3:10" x14ac:dyDescent="0.25">
      <c r="C117" s="7" t="s">
        <v>218</v>
      </c>
      <c r="D117" s="7"/>
      <c r="E117" s="7"/>
      <c r="F117" s="13">
        <v>29.972092249999999</v>
      </c>
      <c r="G117" s="13">
        <v>106.4817</v>
      </c>
      <c r="H117" s="17">
        <v>3191.479335336825</v>
      </c>
      <c r="I117"/>
      <c r="J117"/>
    </row>
    <row r="118" spans="3:10" x14ac:dyDescent="0.25">
      <c r="C118" s="7" t="s">
        <v>84</v>
      </c>
      <c r="D118" s="11" t="s">
        <v>128</v>
      </c>
      <c r="E118" s="16" t="s">
        <v>127</v>
      </c>
      <c r="F118" s="13">
        <v>3.5960000000000001</v>
      </c>
      <c r="G118" s="13">
        <v>106.4817</v>
      </c>
      <c r="H118" s="17">
        <v>382.90819320000003</v>
      </c>
      <c r="I118"/>
      <c r="J118"/>
    </row>
    <row r="119" spans="3:10" x14ac:dyDescent="0.25">
      <c r="C119" s="7"/>
      <c r="D119" s="11" t="s">
        <v>131</v>
      </c>
      <c r="E119" s="16" t="s">
        <v>127</v>
      </c>
      <c r="F119" s="13">
        <v>3.5960000000000001</v>
      </c>
      <c r="G119" s="13">
        <v>106.4817</v>
      </c>
      <c r="H119" s="17">
        <v>382.90819320000003</v>
      </c>
      <c r="I119"/>
      <c r="J119"/>
    </row>
    <row r="120" spans="3:10" x14ac:dyDescent="0.25">
      <c r="C120" s="7"/>
      <c r="D120" s="11" t="s">
        <v>132</v>
      </c>
      <c r="E120" s="16" t="s">
        <v>127</v>
      </c>
      <c r="F120" s="13">
        <v>3.5960000000000001</v>
      </c>
      <c r="G120" s="13">
        <v>106.4817</v>
      </c>
      <c r="H120" s="17">
        <v>382.90819320000003</v>
      </c>
      <c r="I120"/>
      <c r="J120"/>
    </row>
    <row r="121" spans="3:10" x14ac:dyDescent="0.25">
      <c r="C121" s="7"/>
      <c r="D121" s="11" t="s">
        <v>133</v>
      </c>
      <c r="E121" s="16" t="s">
        <v>127</v>
      </c>
      <c r="F121" s="13">
        <v>3.5960000000000001</v>
      </c>
      <c r="G121" s="13">
        <v>106.4817</v>
      </c>
      <c r="H121" s="17">
        <v>382.90819320000003</v>
      </c>
      <c r="I121"/>
      <c r="J121"/>
    </row>
    <row r="122" spans="3:10" x14ac:dyDescent="0.25">
      <c r="C122" s="7"/>
      <c r="D122" s="11" t="s">
        <v>86</v>
      </c>
      <c r="E122" s="16" t="s">
        <v>85</v>
      </c>
      <c r="F122" s="13">
        <v>10.074999999999999</v>
      </c>
      <c r="G122" s="13">
        <v>106.4817</v>
      </c>
      <c r="H122" s="17">
        <v>1072.8031275000001</v>
      </c>
      <c r="I122"/>
      <c r="J122"/>
    </row>
    <row r="123" spans="3:10" x14ac:dyDescent="0.25">
      <c r="C123" s="7" t="s">
        <v>223</v>
      </c>
      <c r="D123" s="7"/>
      <c r="E123" s="7"/>
      <c r="F123" s="13">
        <v>24.459</v>
      </c>
      <c r="G123" s="13">
        <v>106.48170000000002</v>
      </c>
      <c r="H123" s="17">
        <v>2604.4359003</v>
      </c>
      <c r="I123"/>
      <c r="J123"/>
    </row>
    <row r="124" spans="3:10" x14ac:dyDescent="0.25">
      <c r="C124" s="7" t="s">
        <v>82</v>
      </c>
      <c r="D124" s="11" t="s">
        <v>81</v>
      </c>
      <c r="E124" s="16" t="s">
        <v>80</v>
      </c>
      <c r="F124" s="13">
        <v>2.1700000000000004</v>
      </c>
      <c r="G124" s="13">
        <v>97.959699999999998</v>
      </c>
      <c r="H124" s="17">
        <v>212.57254900000004</v>
      </c>
      <c r="I124"/>
      <c r="J124"/>
    </row>
    <row r="125" spans="3:10" x14ac:dyDescent="0.25">
      <c r="C125" s="7"/>
      <c r="D125" s="11" t="s">
        <v>138</v>
      </c>
      <c r="E125" s="16" t="s">
        <v>137</v>
      </c>
      <c r="F125" s="13">
        <v>119.96925</v>
      </c>
      <c r="G125" s="13">
        <v>106.4817</v>
      </c>
      <c r="H125" s="17">
        <v>12774.529687725</v>
      </c>
      <c r="I125"/>
      <c r="J125"/>
    </row>
    <row r="126" spans="3:10" ht="26.25" x14ac:dyDescent="0.25">
      <c r="C126" s="7"/>
      <c r="D126" s="11" t="s">
        <v>143</v>
      </c>
      <c r="E126" s="16" t="s">
        <v>142</v>
      </c>
      <c r="F126" s="13">
        <v>4.9175000000000004</v>
      </c>
      <c r="G126" s="13">
        <v>106.4817</v>
      </c>
      <c r="H126" s="17">
        <v>523.62375975000009</v>
      </c>
      <c r="I126"/>
      <c r="J126"/>
    </row>
    <row r="127" spans="3:10" x14ac:dyDescent="0.25">
      <c r="C127" s="7" t="s">
        <v>219</v>
      </c>
      <c r="D127" s="7"/>
      <c r="E127" s="7"/>
      <c r="F127" s="13">
        <v>127.05674999999999</v>
      </c>
      <c r="G127" s="13">
        <v>105.26427142857143</v>
      </c>
      <c r="H127" s="17">
        <v>13510.725996474999</v>
      </c>
      <c r="I127"/>
      <c r="J127"/>
    </row>
    <row r="128" spans="3:10" x14ac:dyDescent="0.25">
      <c r="C128" s="7" t="s">
        <v>156</v>
      </c>
      <c r="D128" s="11" t="s">
        <v>154</v>
      </c>
      <c r="E128" s="16" t="s">
        <v>153</v>
      </c>
      <c r="F128" s="13">
        <v>12.330000000000002</v>
      </c>
      <c r="G128" s="13">
        <v>106.4817</v>
      </c>
      <c r="H128" s="17">
        <v>1312.9193610000002</v>
      </c>
      <c r="I128"/>
      <c r="J128"/>
    </row>
    <row r="129" spans="3:10" x14ac:dyDescent="0.25">
      <c r="C129" s="7" t="s">
        <v>238</v>
      </c>
      <c r="D129" s="7"/>
      <c r="E129" s="7"/>
      <c r="F129" s="13">
        <v>12.330000000000002</v>
      </c>
      <c r="G129" s="13">
        <v>106.4817</v>
      </c>
      <c r="H129" s="17">
        <v>1312.9193610000002</v>
      </c>
      <c r="I129"/>
      <c r="J129"/>
    </row>
    <row r="130" spans="3:10" x14ac:dyDescent="0.25">
      <c r="C130" s="7" t="s">
        <v>98</v>
      </c>
      <c r="D130" s="11" t="s">
        <v>91</v>
      </c>
      <c r="E130" s="16" t="s">
        <v>90</v>
      </c>
      <c r="F130" s="13">
        <v>0.90749999999999997</v>
      </c>
      <c r="G130" s="13">
        <v>106.4817</v>
      </c>
      <c r="H130" s="17">
        <v>96.63214275</v>
      </c>
      <c r="I130"/>
      <c r="J130"/>
    </row>
    <row r="131" spans="3:10" x14ac:dyDescent="0.25">
      <c r="C131" s="7"/>
      <c r="D131" s="11" t="s">
        <v>138</v>
      </c>
      <c r="E131" s="16" t="s">
        <v>137</v>
      </c>
      <c r="F131" s="13">
        <v>2.08575</v>
      </c>
      <c r="G131" s="13">
        <v>106.4817</v>
      </c>
      <c r="H131" s="17">
        <v>222.09420577499998</v>
      </c>
      <c r="I131"/>
      <c r="J131"/>
    </row>
    <row r="132" spans="3:10" x14ac:dyDescent="0.25">
      <c r="C132" s="7"/>
      <c r="D132" s="11" t="s">
        <v>101</v>
      </c>
      <c r="E132" s="16" t="s">
        <v>100</v>
      </c>
      <c r="F132" s="13">
        <v>10.285</v>
      </c>
      <c r="G132" s="13">
        <v>106.4817</v>
      </c>
      <c r="H132" s="17">
        <v>1095.1642844999999</v>
      </c>
      <c r="I132"/>
      <c r="J132"/>
    </row>
    <row r="133" spans="3:10" ht="26.25" x14ac:dyDescent="0.25">
      <c r="C133" s="7"/>
      <c r="D133" s="11" t="s">
        <v>143</v>
      </c>
      <c r="E133" s="16" t="s">
        <v>142</v>
      </c>
      <c r="F133" s="13">
        <v>24.352092249999998</v>
      </c>
      <c r="G133" s="13">
        <v>106.4817</v>
      </c>
      <c r="H133" s="17">
        <v>2593.052181336825</v>
      </c>
      <c r="I133"/>
      <c r="J133"/>
    </row>
    <row r="134" spans="3:10" x14ac:dyDescent="0.25">
      <c r="C134" s="7"/>
      <c r="D134" s="11" t="s">
        <v>108</v>
      </c>
      <c r="E134" s="16" t="s">
        <v>107</v>
      </c>
      <c r="F134" s="13">
        <v>33.291875000000005</v>
      </c>
      <c r="G134" s="13">
        <v>106.4817</v>
      </c>
      <c r="H134" s="17">
        <v>3544.9754461875</v>
      </c>
      <c r="I134"/>
      <c r="J134"/>
    </row>
    <row r="135" spans="3:10" x14ac:dyDescent="0.25">
      <c r="C135" s="7"/>
      <c r="D135" s="11" t="s">
        <v>132</v>
      </c>
      <c r="E135" s="16" t="s">
        <v>127</v>
      </c>
      <c r="F135" s="13">
        <v>32.943999999999996</v>
      </c>
      <c r="G135" s="13">
        <v>106.4817</v>
      </c>
      <c r="H135" s="17">
        <v>3507.9331247999999</v>
      </c>
      <c r="I135"/>
      <c r="J135"/>
    </row>
    <row r="136" spans="3:10" x14ac:dyDescent="0.25">
      <c r="C136" s="7" t="s">
        <v>220</v>
      </c>
      <c r="D136" s="7"/>
      <c r="E136" s="7"/>
      <c r="F136" s="13">
        <v>103.86621725000001</v>
      </c>
      <c r="G136" s="13">
        <v>106.48170000000003</v>
      </c>
      <c r="H136" s="17">
        <v>11059.851385349326</v>
      </c>
      <c r="I136"/>
      <c r="J136"/>
    </row>
    <row r="137" spans="3:10" ht="26.25" x14ac:dyDescent="0.25">
      <c r="C137" s="7" t="s">
        <v>41</v>
      </c>
      <c r="D137" s="11" t="s">
        <v>40</v>
      </c>
      <c r="E137" s="16" t="s">
        <v>170</v>
      </c>
      <c r="F137" s="13">
        <v>0</v>
      </c>
      <c r="G137" s="13">
        <v>0</v>
      </c>
      <c r="H137" s="17">
        <v>1508.4</v>
      </c>
      <c r="I137"/>
      <c r="J137"/>
    </row>
    <row r="138" spans="3:10" ht="26.25" x14ac:dyDescent="0.25">
      <c r="C138" s="7"/>
      <c r="D138" s="11"/>
      <c r="E138" s="16" t="s">
        <v>167</v>
      </c>
      <c r="F138" s="13">
        <v>0</v>
      </c>
      <c r="G138" s="13">
        <v>0</v>
      </c>
      <c r="H138" s="17">
        <v>200</v>
      </c>
      <c r="I138"/>
      <c r="J138"/>
    </row>
    <row r="139" spans="3:10" x14ac:dyDescent="0.25">
      <c r="C139" s="7"/>
      <c r="D139" s="11"/>
      <c r="E139" s="16" t="s">
        <v>172</v>
      </c>
      <c r="F139" s="13">
        <v>20</v>
      </c>
      <c r="G139" s="13">
        <v>80</v>
      </c>
      <c r="H139" s="17">
        <v>1600</v>
      </c>
      <c r="I139"/>
      <c r="J139"/>
    </row>
    <row r="140" spans="3:10" x14ac:dyDescent="0.25">
      <c r="C140" s="7"/>
      <c r="D140" s="11"/>
      <c r="E140" s="16" t="s">
        <v>123</v>
      </c>
      <c r="F140" s="13">
        <v>161.15</v>
      </c>
      <c r="G140" s="13">
        <v>93.703499999999991</v>
      </c>
      <c r="H140" s="17">
        <v>15100.319025000001</v>
      </c>
      <c r="I140"/>
      <c r="J140"/>
    </row>
    <row r="141" spans="3:10" x14ac:dyDescent="0.25">
      <c r="C141" s="7"/>
      <c r="D141" s="11"/>
      <c r="E141" s="16" t="s">
        <v>164</v>
      </c>
      <c r="F141" s="13">
        <v>0</v>
      </c>
      <c r="G141" s="13">
        <v>0</v>
      </c>
      <c r="H141" s="17">
        <v>2700</v>
      </c>
      <c r="I141"/>
      <c r="J141"/>
    </row>
    <row r="142" spans="3:10" x14ac:dyDescent="0.25">
      <c r="C142" s="7"/>
      <c r="D142" s="11"/>
      <c r="E142" s="16" t="s">
        <v>175</v>
      </c>
      <c r="F142" s="13">
        <v>0</v>
      </c>
      <c r="G142" s="13">
        <v>0</v>
      </c>
      <c r="H142" s="17">
        <v>1357.56</v>
      </c>
      <c r="I142"/>
      <c r="J142"/>
    </row>
    <row r="143" spans="3:10" x14ac:dyDescent="0.25">
      <c r="C143" s="7"/>
      <c r="D143" s="11" t="s">
        <v>221</v>
      </c>
      <c r="E143" s="16" t="s">
        <v>174</v>
      </c>
      <c r="F143" s="13">
        <v>24.5</v>
      </c>
      <c r="G143" s="13">
        <v>80</v>
      </c>
      <c r="H143" s="17">
        <v>1960</v>
      </c>
      <c r="I143"/>
      <c r="J143"/>
    </row>
    <row r="144" spans="3:10" x14ac:dyDescent="0.25">
      <c r="C144" s="7" t="s">
        <v>222</v>
      </c>
      <c r="D144" s="7"/>
      <c r="E144" s="7"/>
      <c r="F144" s="13">
        <v>205.64999999999998</v>
      </c>
      <c r="G144" s="13">
        <v>64.97342857142857</v>
      </c>
      <c r="H144" s="17">
        <v>24426.279025000003</v>
      </c>
      <c r="I144"/>
      <c r="J144"/>
    </row>
    <row r="145" spans="1:10" x14ac:dyDescent="0.25">
      <c r="B145" s="7" t="s">
        <v>224</v>
      </c>
      <c r="C145" s="7"/>
      <c r="D145" s="7"/>
      <c r="E145" s="7"/>
      <c r="F145" s="13">
        <v>1293.4962767499994</v>
      </c>
      <c r="G145" s="13">
        <v>103.56290090497755</v>
      </c>
      <c r="H145" s="17">
        <v>139648.90833501038</v>
      </c>
      <c r="I145"/>
      <c r="J145"/>
    </row>
    <row r="146" spans="1:10" x14ac:dyDescent="0.25">
      <c r="A146" s="7" t="s">
        <v>225</v>
      </c>
      <c r="B146" s="7"/>
      <c r="C146" s="7"/>
      <c r="D146" s="7"/>
      <c r="E146" s="7"/>
      <c r="F146" s="13">
        <v>1293.4962767499994</v>
      </c>
      <c r="G146" s="13">
        <v>96.57131265822801</v>
      </c>
      <c r="H146" s="17">
        <v>146297.45833501036</v>
      </c>
      <c r="I146"/>
      <c r="J146"/>
    </row>
    <row r="147" spans="1:10" ht="26.25" x14ac:dyDescent="0.25">
      <c r="A147" s="7" t="s">
        <v>74</v>
      </c>
      <c r="B147" s="6" t="s">
        <v>36</v>
      </c>
      <c r="C147" s="7" t="s">
        <v>46</v>
      </c>
      <c r="D147" s="11" t="s">
        <v>40</v>
      </c>
      <c r="E147" s="16" t="s">
        <v>47</v>
      </c>
      <c r="F147" s="13">
        <v>0</v>
      </c>
      <c r="G147" s="13">
        <v>0</v>
      </c>
      <c r="H147" s="17">
        <v>4.92</v>
      </c>
      <c r="I147"/>
      <c r="J147"/>
    </row>
    <row r="148" spans="1:10" x14ac:dyDescent="0.25">
      <c r="C148" s="7" t="s">
        <v>207</v>
      </c>
      <c r="D148" s="7"/>
      <c r="E148" s="7"/>
      <c r="F148" s="13">
        <v>0</v>
      </c>
      <c r="G148" s="13">
        <v>0</v>
      </c>
      <c r="H148" s="17">
        <v>4.92</v>
      </c>
      <c r="I148"/>
      <c r="J148"/>
    </row>
    <row r="149" spans="1:10" ht="26.25" x14ac:dyDescent="0.25">
      <c r="C149" s="7" t="s">
        <v>69</v>
      </c>
      <c r="D149" s="11" t="s">
        <v>40</v>
      </c>
      <c r="E149" s="16" t="s">
        <v>47</v>
      </c>
      <c r="F149" s="13">
        <v>0</v>
      </c>
      <c r="G149" s="13">
        <v>0</v>
      </c>
      <c r="H149" s="17">
        <v>19.66</v>
      </c>
      <c r="I149"/>
      <c r="J149"/>
    </row>
    <row r="150" spans="1:10" x14ac:dyDescent="0.25">
      <c r="C150" s="7" t="s">
        <v>208</v>
      </c>
      <c r="D150" s="7"/>
      <c r="E150" s="7"/>
      <c r="F150" s="13">
        <v>0</v>
      </c>
      <c r="G150" s="13">
        <v>0</v>
      </c>
      <c r="H150" s="17">
        <v>19.66</v>
      </c>
      <c r="I150"/>
      <c r="J150"/>
    </row>
    <row r="151" spans="1:10" x14ac:dyDescent="0.25">
      <c r="C151" s="7" t="s">
        <v>52</v>
      </c>
      <c r="D151" s="11" t="s">
        <v>40</v>
      </c>
      <c r="E151" s="16" t="s">
        <v>53</v>
      </c>
      <c r="F151" s="13">
        <v>0</v>
      </c>
      <c r="G151" s="13">
        <v>0</v>
      </c>
      <c r="H151" s="17">
        <v>22.12</v>
      </c>
      <c r="I151"/>
      <c r="J151"/>
    </row>
    <row r="152" spans="1:10" x14ac:dyDescent="0.25">
      <c r="C152" s="7" t="s">
        <v>218</v>
      </c>
      <c r="D152" s="7"/>
      <c r="E152" s="7"/>
      <c r="F152" s="13">
        <v>0</v>
      </c>
      <c r="G152" s="13">
        <v>0</v>
      </c>
      <c r="H152" s="17">
        <v>22.12</v>
      </c>
      <c r="I152"/>
      <c r="J152"/>
    </row>
    <row r="153" spans="1:10" ht="39" x14ac:dyDescent="0.25">
      <c r="C153" s="7" t="s">
        <v>41</v>
      </c>
      <c r="D153" s="11" t="s">
        <v>40</v>
      </c>
      <c r="E153" s="16" t="s">
        <v>42</v>
      </c>
      <c r="F153" s="13">
        <v>0</v>
      </c>
      <c r="G153" s="13">
        <v>0</v>
      </c>
      <c r="H153" s="17">
        <v>498.97</v>
      </c>
      <c r="I153"/>
      <c r="J153"/>
    </row>
    <row r="154" spans="1:10" x14ac:dyDescent="0.25">
      <c r="C154" s="7"/>
      <c r="D154" s="11"/>
      <c r="E154" s="16" t="s">
        <v>56</v>
      </c>
      <c r="F154" s="13">
        <v>0</v>
      </c>
      <c r="G154" s="13">
        <v>0</v>
      </c>
      <c r="H154" s="17">
        <v>36.869999999999997</v>
      </c>
      <c r="I154"/>
      <c r="J154"/>
    </row>
    <row r="155" spans="1:10" ht="26.25" x14ac:dyDescent="0.25">
      <c r="C155" s="7"/>
      <c r="D155" s="11"/>
      <c r="E155" s="16" t="s">
        <v>266</v>
      </c>
      <c r="F155" s="13">
        <v>0</v>
      </c>
      <c r="G155" s="13">
        <v>0</v>
      </c>
      <c r="H155" s="17">
        <v>29.5</v>
      </c>
      <c r="I155"/>
      <c r="J155"/>
    </row>
    <row r="156" spans="1:10" ht="26.25" x14ac:dyDescent="0.25">
      <c r="C156" s="7"/>
      <c r="D156" s="11"/>
      <c r="E156" s="16" t="s">
        <v>49</v>
      </c>
      <c r="F156" s="13">
        <v>0</v>
      </c>
      <c r="G156" s="13">
        <v>0</v>
      </c>
      <c r="H156" s="17">
        <v>292.5</v>
      </c>
      <c r="I156"/>
      <c r="J156"/>
    </row>
    <row r="157" spans="1:10" x14ac:dyDescent="0.25">
      <c r="C157" s="7"/>
      <c r="D157" s="11"/>
      <c r="E157" s="16" t="s">
        <v>55</v>
      </c>
      <c r="F157" s="13">
        <v>0</v>
      </c>
      <c r="G157" s="13">
        <v>0</v>
      </c>
      <c r="H157" s="17">
        <v>61.94</v>
      </c>
      <c r="I157"/>
      <c r="J157"/>
    </row>
    <row r="158" spans="1:10" ht="26.25" x14ac:dyDescent="0.25">
      <c r="C158" s="7"/>
      <c r="D158" s="11"/>
      <c r="E158" s="16" t="s">
        <v>58</v>
      </c>
      <c r="F158" s="13">
        <v>0</v>
      </c>
      <c r="G158" s="13">
        <v>0</v>
      </c>
      <c r="H158" s="17">
        <v>221.22</v>
      </c>
      <c r="I158"/>
      <c r="J158"/>
    </row>
    <row r="159" spans="1:10" x14ac:dyDescent="0.25">
      <c r="C159" s="7"/>
      <c r="D159" s="11"/>
      <c r="E159" s="16" t="s">
        <v>291</v>
      </c>
      <c r="F159" s="13">
        <v>0</v>
      </c>
      <c r="G159" s="13">
        <v>0</v>
      </c>
      <c r="H159" s="17">
        <v>663.66</v>
      </c>
      <c r="I159"/>
      <c r="J159"/>
    </row>
    <row r="160" spans="1:10" ht="26.25" x14ac:dyDescent="0.25">
      <c r="C160" s="7"/>
      <c r="D160" s="11"/>
      <c r="E160" s="16" t="s">
        <v>44</v>
      </c>
      <c r="F160" s="13">
        <v>0</v>
      </c>
      <c r="G160" s="13">
        <v>0</v>
      </c>
      <c r="H160" s="17">
        <v>27.04</v>
      </c>
      <c r="I160"/>
      <c r="J160"/>
    </row>
    <row r="161" spans="2:10" x14ac:dyDescent="0.25">
      <c r="C161" s="7"/>
      <c r="D161" s="11"/>
      <c r="E161" s="16" t="s">
        <v>57</v>
      </c>
      <c r="F161" s="13">
        <v>0</v>
      </c>
      <c r="G161" s="13">
        <v>0</v>
      </c>
      <c r="H161" s="17">
        <v>231.04999999999998</v>
      </c>
      <c r="I161"/>
      <c r="J161"/>
    </row>
    <row r="162" spans="2:10" ht="26.25" x14ac:dyDescent="0.25">
      <c r="C162" s="7"/>
      <c r="D162" s="11" t="s">
        <v>221</v>
      </c>
      <c r="E162" s="16" t="s">
        <v>288</v>
      </c>
      <c r="F162" s="13">
        <v>0</v>
      </c>
      <c r="G162" s="13">
        <v>0</v>
      </c>
      <c r="H162" s="17">
        <v>3187.79</v>
      </c>
      <c r="I162"/>
      <c r="J162"/>
    </row>
    <row r="163" spans="2:10" x14ac:dyDescent="0.25">
      <c r="C163" s="7" t="s">
        <v>222</v>
      </c>
      <c r="D163" s="7"/>
      <c r="E163" s="7"/>
      <c r="F163" s="13">
        <v>0</v>
      </c>
      <c r="G163" s="13">
        <v>0</v>
      </c>
      <c r="H163" s="17">
        <v>5250.5399999999991</v>
      </c>
      <c r="I163"/>
      <c r="J163"/>
    </row>
    <row r="164" spans="2:10" x14ac:dyDescent="0.25">
      <c r="B164" s="7" t="s">
        <v>235</v>
      </c>
      <c r="C164" s="7"/>
      <c r="D164" s="7"/>
      <c r="E164" s="7"/>
      <c r="F164" s="13">
        <v>0</v>
      </c>
      <c r="G164" s="13">
        <v>0</v>
      </c>
      <c r="H164" s="17">
        <v>5297.24</v>
      </c>
      <c r="I164"/>
      <c r="J164"/>
    </row>
    <row r="165" spans="2:10" ht="39" x14ac:dyDescent="0.25">
      <c r="B165" s="6" t="s">
        <v>59</v>
      </c>
      <c r="C165" s="7" t="s">
        <v>46</v>
      </c>
      <c r="D165" s="11" t="s">
        <v>188</v>
      </c>
      <c r="E165" s="16" t="s">
        <v>77</v>
      </c>
      <c r="F165" s="13">
        <v>105</v>
      </c>
      <c r="G165" s="13">
        <v>98.317899999999995</v>
      </c>
      <c r="H165" s="17">
        <v>10323.379499999999</v>
      </c>
      <c r="I165"/>
      <c r="J165"/>
    </row>
    <row r="166" spans="2:10" x14ac:dyDescent="0.25">
      <c r="C166" s="7" t="s">
        <v>207</v>
      </c>
      <c r="D166" s="7"/>
      <c r="E166" s="7"/>
      <c r="F166" s="13">
        <v>105</v>
      </c>
      <c r="G166" s="13">
        <v>98.317899999999995</v>
      </c>
      <c r="H166" s="17">
        <v>10323.379499999999</v>
      </c>
      <c r="I166"/>
      <c r="J166"/>
    </row>
    <row r="167" spans="2:10" ht="39" x14ac:dyDescent="0.25">
      <c r="C167" s="7" t="s">
        <v>69</v>
      </c>
      <c r="D167" s="11" t="s">
        <v>187</v>
      </c>
      <c r="E167" s="16" t="s">
        <v>75</v>
      </c>
      <c r="F167" s="13">
        <v>70</v>
      </c>
      <c r="G167" s="13">
        <v>98.317899999999995</v>
      </c>
      <c r="H167" s="17">
        <v>6882.2529999999997</v>
      </c>
      <c r="I167"/>
      <c r="J167"/>
    </row>
    <row r="168" spans="2:10" ht="26.25" x14ac:dyDescent="0.25">
      <c r="C168" s="7"/>
      <c r="D168" s="11" t="s">
        <v>193</v>
      </c>
      <c r="E168" s="16" t="s">
        <v>191</v>
      </c>
      <c r="F168" s="13">
        <v>83</v>
      </c>
      <c r="G168" s="13">
        <v>98.317899999999995</v>
      </c>
      <c r="H168" s="17">
        <v>8160.3856999999998</v>
      </c>
      <c r="I168"/>
      <c r="J168"/>
    </row>
    <row r="169" spans="2:10" x14ac:dyDescent="0.25">
      <c r="C169" s="7" t="s">
        <v>208</v>
      </c>
      <c r="D169" s="7"/>
      <c r="E169" s="7"/>
      <c r="F169" s="13">
        <v>153</v>
      </c>
      <c r="G169" s="13">
        <v>98.317899999999995</v>
      </c>
      <c r="H169" s="17">
        <v>15042.6387</v>
      </c>
      <c r="I169"/>
      <c r="J169"/>
    </row>
    <row r="170" spans="2:10" ht="51.75" x14ac:dyDescent="0.25">
      <c r="C170" s="7" t="s">
        <v>71</v>
      </c>
      <c r="D170" s="11" t="s">
        <v>194</v>
      </c>
      <c r="E170" s="16" t="s">
        <v>189</v>
      </c>
      <c r="F170" s="13">
        <v>98.1</v>
      </c>
      <c r="G170" s="13">
        <v>98.317899999999995</v>
      </c>
      <c r="H170" s="17">
        <v>9644.9859899999992</v>
      </c>
      <c r="I170"/>
      <c r="J170"/>
    </row>
    <row r="171" spans="2:10" ht="51.75" x14ac:dyDescent="0.25">
      <c r="C171" s="7"/>
      <c r="D171" s="11" t="s">
        <v>192</v>
      </c>
      <c r="E171" s="16" t="s">
        <v>190</v>
      </c>
      <c r="F171" s="13">
        <v>65.400000000000006</v>
      </c>
      <c r="G171" s="13">
        <v>98.317899999999995</v>
      </c>
      <c r="H171" s="17">
        <v>6429.9906599999995</v>
      </c>
      <c r="I171"/>
      <c r="J171"/>
    </row>
    <row r="172" spans="2:10" x14ac:dyDescent="0.25">
      <c r="C172" s="7" t="s">
        <v>209</v>
      </c>
      <c r="D172" s="7"/>
      <c r="E172" s="7"/>
      <c r="F172" s="13">
        <v>163.5</v>
      </c>
      <c r="G172" s="13">
        <v>98.317899999999995</v>
      </c>
      <c r="H172" s="17">
        <v>16074.976649999999</v>
      </c>
      <c r="I172"/>
      <c r="J172"/>
    </row>
    <row r="173" spans="2:10" ht="26.25" x14ac:dyDescent="0.25">
      <c r="C173" s="7" t="s">
        <v>41</v>
      </c>
      <c r="D173" s="11" t="s">
        <v>40</v>
      </c>
      <c r="E173" s="16" t="s">
        <v>170</v>
      </c>
      <c r="F173" s="13">
        <v>0</v>
      </c>
      <c r="G173" s="13">
        <v>0</v>
      </c>
      <c r="H173" s="17">
        <v>491.6</v>
      </c>
      <c r="I173"/>
      <c r="J173"/>
    </row>
    <row r="174" spans="2:10" x14ac:dyDescent="0.25">
      <c r="C174" s="7"/>
      <c r="D174" s="11"/>
      <c r="E174" s="16" t="s">
        <v>175</v>
      </c>
      <c r="F174" s="13">
        <v>0</v>
      </c>
      <c r="G174" s="13">
        <v>0</v>
      </c>
      <c r="H174" s="17">
        <v>442.44</v>
      </c>
      <c r="I174"/>
      <c r="J174"/>
    </row>
    <row r="175" spans="2:10" x14ac:dyDescent="0.25">
      <c r="C175" s="7" t="s">
        <v>222</v>
      </c>
      <c r="D175" s="7"/>
      <c r="E175" s="7"/>
      <c r="F175" s="13">
        <v>0</v>
      </c>
      <c r="G175" s="13">
        <v>0</v>
      </c>
      <c r="H175" s="17">
        <v>934.04</v>
      </c>
      <c r="I175"/>
      <c r="J175"/>
    </row>
    <row r="176" spans="2:10" x14ac:dyDescent="0.25">
      <c r="B176" s="7" t="s">
        <v>224</v>
      </c>
      <c r="C176" s="7"/>
      <c r="D176" s="7"/>
      <c r="E176" s="7"/>
      <c r="F176" s="13">
        <v>421.5</v>
      </c>
      <c r="G176" s="13">
        <v>80.441918181818181</v>
      </c>
      <c r="H176" s="17">
        <v>42375.034850000004</v>
      </c>
      <c r="I176"/>
      <c r="J176"/>
    </row>
    <row r="177" spans="1:10" x14ac:dyDescent="0.25">
      <c r="A177" s="7" t="s">
        <v>226</v>
      </c>
      <c r="B177" s="7"/>
      <c r="C177" s="7"/>
      <c r="D177" s="7"/>
      <c r="E177" s="7"/>
      <c r="F177" s="13">
        <v>421.5</v>
      </c>
      <c r="G177" s="13">
        <v>32.772633333333332</v>
      </c>
      <c r="H177" s="17">
        <v>47672.274850000002</v>
      </c>
      <c r="I177"/>
      <c r="J177"/>
    </row>
    <row r="178" spans="1:10" x14ac:dyDescent="0.25">
      <c r="A178" s="10" t="s">
        <v>227</v>
      </c>
      <c r="B178" s="10"/>
      <c r="C178" s="10"/>
      <c r="D178" s="10"/>
      <c r="F178" s="13">
        <v>1714.9962767499994</v>
      </c>
      <c r="G178" s="13">
        <v>90.04644772727282</v>
      </c>
      <c r="H178" s="17">
        <v>193969.73318501041</v>
      </c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 s="26"/>
      <c r="I183"/>
      <c r="J183"/>
    </row>
    <row r="184" spans="1:10" x14ac:dyDescent="0.25">
      <c r="A184"/>
      <c r="B184"/>
      <c r="C184"/>
      <c r="D184"/>
      <c r="E184"/>
      <c r="F184"/>
      <c r="G184"/>
      <c r="H184" s="26"/>
      <c r="I184"/>
      <c r="J184"/>
    </row>
    <row r="185" spans="1:10" x14ac:dyDescent="0.25">
      <c r="A185"/>
      <c r="B185"/>
      <c r="C185"/>
      <c r="D185"/>
      <c r="E185"/>
      <c r="F185"/>
      <c r="G185"/>
      <c r="H185" s="26"/>
      <c r="I185"/>
      <c r="J185"/>
    </row>
    <row r="186" spans="1:10" x14ac:dyDescent="0.25">
      <c r="A186"/>
      <c r="B186"/>
      <c r="C186"/>
      <c r="D186"/>
      <c r="E186"/>
      <c r="F186"/>
      <c r="G186"/>
      <c r="H186" s="26"/>
      <c r="I186"/>
      <c r="J186"/>
    </row>
    <row r="187" spans="1:10" x14ac:dyDescent="0.25">
      <c r="A187"/>
      <c r="B187"/>
      <c r="C187"/>
      <c r="D187"/>
      <c r="E187"/>
      <c r="F187"/>
      <c r="G187"/>
      <c r="H187" s="26"/>
      <c r="I187"/>
      <c r="J187"/>
    </row>
    <row r="188" spans="1:10" x14ac:dyDescent="0.25">
      <c r="A188"/>
      <c r="B188"/>
      <c r="C188"/>
      <c r="D188"/>
      <c r="E188"/>
      <c r="F188"/>
      <c r="G188"/>
      <c r="H188" s="26"/>
      <c r="I188"/>
      <c r="J188"/>
    </row>
    <row r="189" spans="1:10" x14ac:dyDescent="0.25">
      <c r="A189"/>
      <c r="B189"/>
      <c r="C189"/>
      <c r="D189"/>
      <c r="E189"/>
      <c r="F189"/>
      <c r="G189"/>
      <c r="H189" s="26"/>
      <c r="I189"/>
      <c r="J189"/>
    </row>
    <row r="190" spans="1:10" x14ac:dyDescent="0.25">
      <c r="A190"/>
      <c r="B190"/>
      <c r="C190"/>
      <c r="D190"/>
      <c r="E190"/>
      <c r="F190"/>
      <c r="G190"/>
      <c r="H190" s="26"/>
      <c r="I190"/>
      <c r="J190"/>
    </row>
    <row r="191" spans="1:10" x14ac:dyDescent="0.25">
      <c r="A191"/>
      <c r="B191"/>
      <c r="C191"/>
      <c r="D191"/>
      <c r="E191"/>
      <c r="F191"/>
      <c r="G191"/>
      <c r="H191" s="26"/>
      <c r="I191"/>
      <c r="J191"/>
    </row>
    <row r="192" spans="1:10" x14ac:dyDescent="0.25">
      <c r="A192"/>
      <c r="B192"/>
      <c r="C192"/>
      <c r="D192"/>
      <c r="E192"/>
      <c r="F192"/>
      <c r="G192"/>
      <c r="H192" s="26"/>
      <c r="I192"/>
      <c r="J192"/>
    </row>
    <row r="193" spans="1:10" x14ac:dyDescent="0.25">
      <c r="A193"/>
      <c r="B193"/>
      <c r="C193"/>
      <c r="D193"/>
      <c r="E193"/>
      <c r="F193"/>
      <c r="G193"/>
      <c r="H193" s="26"/>
      <c r="I193"/>
      <c r="J193"/>
    </row>
    <row r="194" spans="1:10" x14ac:dyDescent="0.25">
      <c r="A194"/>
      <c r="B194"/>
      <c r="C194"/>
      <c r="D194"/>
      <c r="E194"/>
      <c r="F194"/>
      <c r="G194"/>
      <c r="H194" s="26"/>
      <c r="I194"/>
      <c r="J194"/>
    </row>
    <row r="195" spans="1:10" x14ac:dyDescent="0.25">
      <c r="A195"/>
      <c r="B195"/>
      <c r="C195"/>
      <c r="D195"/>
      <c r="E195"/>
      <c r="F195"/>
      <c r="G195"/>
      <c r="H195" s="26"/>
      <c r="I195"/>
      <c r="J195"/>
    </row>
    <row r="196" spans="1:10" x14ac:dyDescent="0.25">
      <c r="A196"/>
      <c r="B196"/>
      <c r="C196"/>
      <c r="D196"/>
      <c r="E196"/>
      <c r="F196"/>
      <c r="G196"/>
      <c r="H196" s="26"/>
      <c r="I196"/>
      <c r="J196"/>
    </row>
    <row r="197" spans="1:10" x14ac:dyDescent="0.25">
      <c r="A197"/>
      <c r="B197"/>
      <c r="C197"/>
      <c r="D197"/>
      <c r="E197"/>
      <c r="F197"/>
      <c r="G197"/>
      <c r="H197" s="26"/>
      <c r="I197"/>
      <c r="J197"/>
    </row>
    <row r="198" spans="1:10" x14ac:dyDescent="0.25">
      <c r="A198"/>
      <c r="B198"/>
      <c r="C198"/>
      <c r="D198"/>
      <c r="E198"/>
      <c r="F198"/>
      <c r="G198"/>
      <c r="H198" s="26"/>
      <c r="I198"/>
      <c r="J198"/>
    </row>
    <row r="199" spans="1:10" x14ac:dyDescent="0.25">
      <c r="A199"/>
      <c r="B199"/>
      <c r="C199"/>
      <c r="D199"/>
      <c r="E199"/>
      <c r="F199"/>
      <c r="G199"/>
      <c r="H199" s="26"/>
      <c r="I199"/>
      <c r="J199"/>
    </row>
    <row r="200" spans="1:10" x14ac:dyDescent="0.25">
      <c r="A200"/>
      <c r="B200"/>
      <c r="C200"/>
      <c r="D200"/>
      <c r="E200"/>
      <c r="F200"/>
      <c r="G200"/>
      <c r="H200" s="26"/>
      <c r="I200"/>
      <c r="J200"/>
    </row>
    <row r="201" spans="1:10" x14ac:dyDescent="0.25">
      <c r="A201"/>
      <c r="B201"/>
      <c r="C201"/>
      <c r="D201"/>
      <c r="E201"/>
      <c r="F201"/>
      <c r="G201"/>
      <c r="H201" s="26"/>
      <c r="I201"/>
      <c r="J201"/>
    </row>
    <row r="202" spans="1:10" x14ac:dyDescent="0.25">
      <c r="A202"/>
      <c r="B202"/>
      <c r="C202"/>
      <c r="D202"/>
      <c r="E202"/>
      <c r="F202"/>
      <c r="G202"/>
      <c r="H202" s="26"/>
      <c r="I202"/>
      <c r="J202"/>
    </row>
    <row r="203" spans="1:10" x14ac:dyDescent="0.25">
      <c r="A203"/>
      <c r="B203"/>
      <c r="C203"/>
      <c r="D203"/>
      <c r="E203"/>
      <c r="F203"/>
      <c r="G203"/>
      <c r="H203" s="26"/>
      <c r="I203"/>
      <c r="J203"/>
    </row>
    <row r="204" spans="1:10" x14ac:dyDescent="0.25">
      <c r="A204"/>
      <c r="B204"/>
      <c r="C204"/>
      <c r="D204"/>
      <c r="E204"/>
      <c r="F204"/>
      <c r="G204"/>
      <c r="H204" s="26"/>
      <c r="I204"/>
      <c r="J204"/>
    </row>
    <row r="205" spans="1:10" x14ac:dyDescent="0.25">
      <c r="A205"/>
      <c r="B205"/>
      <c r="C205"/>
      <c r="D205"/>
      <c r="E205"/>
      <c r="F205"/>
      <c r="G205"/>
      <c r="H205" s="26"/>
      <c r="I205"/>
      <c r="J205"/>
    </row>
    <row r="206" spans="1:10" x14ac:dyDescent="0.25">
      <c r="A206"/>
      <c r="B206"/>
      <c r="C206"/>
      <c r="D206"/>
      <c r="E206"/>
      <c r="F206"/>
      <c r="G206"/>
      <c r="H206" s="26"/>
      <c r="I206"/>
      <c r="J206"/>
    </row>
    <row r="207" spans="1:10" x14ac:dyDescent="0.25">
      <c r="A207"/>
      <c r="B207"/>
      <c r="C207"/>
      <c r="D207"/>
      <c r="E207"/>
      <c r="F207"/>
      <c r="G207"/>
      <c r="H207" s="26"/>
      <c r="I207"/>
      <c r="J207"/>
    </row>
    <row r="208" spans="1:10" x14ac:dyDescent="0.25">
      <c r="A208"/>
      <c r="B208"/>
      <c r="C208"/>
      <c r="D208"/>
      <c r="E208"/>
      <c r="F208"/>
      <c r="G208"/>
      <c r="H208" s="26"/>
      <c r="I208"/>
      <c r="J208"/>
    </row>
    <row r="209" spans="1:10" x14ac:dyDescent="0.25">
      <c r="A209"/>
      <c r="B209"/>
      <c r="C209"/>
      <c r="D209"/>
      <c r="E209"/>
      <c r="F209"/>
      <c r="G209"/>
      <c r="H209" s="26"/>
      <c r="I209"/>
      <c r="J209"/>
    </row>
    <row r="210" spans="1:10" x14ac:dyDescent="0.25">
      <c r="A210"/>
      <c r="B210"/>
      <c r="C210"/>
      <c r="D210"/>
      <c r="E210"/>
      <c r="F210"/>
      <c r="G210"/>
      <c r="H210" s="26"/>
      <c r="I210"/>
      <c r="J210"/>
    </row>
    <row r="211" spans="1:10" x14ac:dyDescent="0.25">
      <c r="A211"/>
      <c r="B211"/>
      <c r="C211"/>
      <c r="D211"/>
      <c r="E211"/>
      <c r="F211"/>
      <c r="G211"/>
      <c r="H211" s="26"/>
      <c r="I211"/>
      <c r="J211"/>
    </row>
    <row r="212" spans="1:10" x14ac:dyDescent="0.25">
      <c r="A212"/>
      <c r="B212"/>
      <c r="C212"/>
      <c r="D212"/>
      <c r="E212"/>
      <c r="F212"/>
      <c r="G212"/>
      <c r="H212" s="26"/>
      <c r="I212"/>
      <c r="J212"/>
    </row>
    <row r="213" spans="1:10" x14ac:dyDescent="0.25">
      <c r="A213"/>
      <c r="B213"/>
      <c r="C213"/>
      <c r="D213"/>
      <c r="E213"/>
      <c r="F213"/>
      <c r="G213"/>
      <c r="H213" s="26"/>
      <c r="I213"/>
      <c r="J213"/>
    </row>
    <row r="214" spans="1:10" x14ac:dyDescent="0.25">
      <c r="A214"/>
      <c r="B214"/>
      <c r="C214"/>
      <c r="D214"/>
      <c r="E214"/>
      <c r="F214"/>
      <c r="G214"/>
      <c r="H214" s="26"/>
      <c r="I214"/>
      <c r="J214"/>
    </row>
    <row r="215" spans="1:10" x14ac:dyDescent="0.25">
      <c r="A215"/>
      <c r="B215"/>
      <c r="C215"/>
      <c r="D215"/>
      <c r="E215"/>
      <c r="F215"/>
      <c r="G215"/>
      <c r="H215" s="26"/>
      <c r="I215"/>
      <c r="J215"/>
    </row>
    <row r="216" spans="1:10" x14ac:dyDescent="0.25">
      <c r="A216"/>
      <c r="B216"/>
      <c r="C216"/>
      <c r="D216"/>
      <c r="E216"/>
      <c r="F216"/>
      <c r="G216"/>
      <c r="H216" s="26"/>
      <c r="I216"/>
      <c r="J216"/>
    </row>
    <row r="217" spans="1:10" x14ac:dyDescent="0.25">
      <c r="A217"/>
      <c r="B217"/>
      <c r="C217"/>
      <c r="D217"/>
      <c r="E217"/>
      <c r="F217"/>
      <c r="G217"/>
      <c r="H217" s="26"/>
      <c r="I217"/>
      <c r="J217"/>
    </row>
    <row r="218" spans="1:10" x14ac:dyDescent="0.25">
      <c r="A218"/>
      <c r="B218"/>
      <c r="C218"/>
      <c r="D218"/>
      <c r="E218"/>
      <c r="F218"/>
      <c r="G218"/>
      <c r="H218" s="26"/>
      <c r="I218"/>
      <c r="J218"/>
    </row>
    <row r="219" spans="1:10" x14ac:dyDescent="0.25">
      <c r="A219"/>
      <c r="B219"/>
      <c r="C219"/>
      <c r="D219"/>
      <c r="E219"/>
      <c r="F219"/>
      <c r="G219"/>
      <c r="H219" s="26"/>
      <c r="I219"/>
      <c r="J219"/>
    </row>
    <row r="220" spans="1:10" x14ac:dyDescent="0.25">
      <c r="A220"/>
      <c r="B220"/>
      <c r="C220"/>
      <c r="D220"/>
      <c r="E220"/>
      <c r="F220"/>
      <c r="G220"/>
      <c r="H220" s="26"/>
      <c r="I220"/>
      <c r="J220"/>
    </row>
    <row r="221" spans="1:10" x14ac:dyDescent="0.25">
      <c r="A221"/>
      <c r="B221"/>
      <c r="C221"/>
      <c r="D221"/>
      <c r="E221"/>
      <c r="F221"/>
      <c r="G221"/>
      <c r="H221" s="26"/>
      <c r="I221"/>
      <c r="J221"/>
    </row>
    <row r="222" spans="1:10" x14ac:dyDescent="0.25">
      <c r="A222"/>
      <c r="B222"/>
      <c r="C222"/>
      <c r="D222"/>
      <c r="E222"/>
      <c r="F222"/>
      <c r="G222"/>
      <c r="H222" s="26"/>
      <c r="I222"/>
      <c r="J222"/>
    </row>
    <row r="223" spans="1:10" x14ac:dyDescent="0.25">
      <c r="A223"/>
      <c r="B223"/>
      <c r="C223"/>
      <c r="D223"/>
      <c r="E223"/>
      <c r="F223"/>
      <c r="G223"/>
      <c r="H223" s="26"/>
      <c r="I223"/>
      <c r="J223"/>
    </row>
    <row r="224" spans="1:10" x14ac:dyDescent="0.25">
      <c r="A224"/>
      <c r="B224"/>
      <c r="C224"/>
      <c r="D224"/>
      <c r="E224"/>
      <c r="F224"/>
      <c r="G224"/>
      <c r="H224" s="26"/>
      <c r="I224"/>
      <c r="J224"/>
    </row>
    <row r="225" spans="1:10" x14ac:dyDescent="0.25">
      <c r="A225"/>
      <c r="B225"/>
      <c r="C225"/>
      <c r="D225"/>
      <c r="E225"/>
      <c r="F225"/>
      <c r="G225"/>
      <c r="H225" s="26"/>
      <c r="I225"/>
      <c r="J225"/>
    </row>
    <row r="226" spans="1:10" x14ac:dyDescent="0.25">
      <c r="A226"/>
      <c r="B226"/>
      <c r="C226"/>
      <c r="D226"/>
      <c r="E226"/>
      <c r="F226"/>
      <c r="G226"/>
      <c r="H226" s="26"/>
      <c r="I226"/>
      <c r="J226"/>
    </row>
    <row r="227" spans="1:10" x14ac:dyDescent="0.25">
      <c r="A227"/>
      <c r="B227"/>
      <c r="C227"/>
      <c r="D227"/>
      <c r="E227"/>
      <c r="F227"/>
      <c r="G227"/>
      <c r="H227" s="26"/>
      <c r="I227"/>
      <c r="J227"/>
    </row>
    <row r="228" spans="1:10" x14ac:dyDescent="0.25">
      <c r="A228"/>
      <c r="B228"/>
      <c r="C228"/>
      <c r="D228"/>
      <c r="E228"/>
      <c r="F228"/>
      <c r="G228"/>
      <c r="H228" s="26"/>
      <c r="I228"/>
      <c r="J228"/>
    </row>
    <row r="229" spans="1:10" x14ac:dyDescent="0.25">
      <c r="A229"/>
      <c r="B229"/>
      <c r="C229"/>
      <c r="D229"/>
      <c r="E229"/>
      <c r="F229"/>
      <c r="G229"/>
      <c r="H229" s="26"/>
      <c r="I229"/>
      <c r="J229"/>
    </row>
    <row r="230" spans="1:10" x14ac:dyDescent="0.25">
      <c r="A230"/>
      <c r="B230"/>
      <c r="C230"/>
      <c r="D230"/>
      <c r="E230"/>
      <c r="F230"/>
      <c r="G230"/>
      <c r="H230" s="26"/>
      <c r="I230"/>
      <c r="J230"/>
    </row>
    <row r="231" spans="1:10" x14ac:dyDescent="0.25">
      <c r="A231"/>
      <c r="B231"/>
      <c r="C231"/>
      <c r="D231"/>
      <c r="E231"/>
      <c r="F231"/>
      <c r="G231"/>
      <c r="H231" s="26"/>
      <c r="I231"/>
      <c r="J231"/>
    </row>
    <row r="232" spans="1:10" x14ac:dyDescent="0.25">
      <c r="A232"/>
      <c r="B232"/>
      <c r="C232"/>
      <c r="D232"/>
      <c r="E232"/>
      <c r="F232"/>
      <c r="G232"/>
      <c r="H232" s="26"/>
      <c r="I232"/>
      <c r="J232"/>
    </row>
    <row r="233" spans="1:10" x14ac:dyDescent="0.25">
      <c r="A233"/>
      <c r="B233"/>
      <c r="C233"/>
      <c r="D233"/>
      <c r="E233"/>
      <c r="F233"/>
      <c r="G233"/>
      <c r="H233" s="26"/>
      <c r="I233"/>
      <c r="J233"/>
    </row>
    <row r="234" spans="1:10" x14ac:dyDescent="0.25">
      <c r="A234"/>
      <c r="B234"/>
      <c r="C234"/>
      <c r="D234"/>
      <c r="E234"/>
      <c r="F234"/>
      <c r="G234"/>
      <c r="H234" s="26"/>
      <c r="I234"/>
      <c r="J234"/>
    </row>
    <row r="235" spans="1:10" x14ac:dyDescent="0.25">
      <c r="A235"/>
      <c r="B235"/>
      <c r="C235"/>
      <c r="D235"/>
      <c r="E235"/>
      <c r="F235"/>
      <c r="G235"/>
      <c r="H235" s="26"/>
      <c r="I235"/>
      <c r="J235"/>
    </row>
    <row r="236" spans="1:10" x14ac:dyDescent="0.25">
      <c r="A236"/>
      <c r="B236"/>
      <c r="C236"/>
      <c r="D236"/>
      <c r="E236"/>
      <c r="F236"/>
      <c r="G236"/>
      <c r="H236" s="26"/>
      <c r="I236"/>
      <c r="J236"/>
    </row>
    <row r="237" spans="1:10" x14ac:dyDescent="0.25">
      <c r="A237"/>
      <c r="B237"/>
      <c r="C237"/>
      <c r="D237"/>
      <c r="E237"/>
      <c r="F237"/>
      <c r="G237"/>
      <c r="H237" s="26"/>
      <c r="I237"/>
      <c r="J237"/>
    </row>
    <row r="238" spans="1:10" x14ac:dyDescent="0.25">
      <c r="A238"/>
      <c r="B238"/>
      <c r="C238"/>
      <c r="D238"/>
      <c r="E238"/>
      <c r="F238"/>
      <c r="G238"/>
      <c r="H238" s="26"/>
      <c r="I238"/>
      <c r="J238"/>
    </row>
    <row r="239" spans="1:10" x14ac:dyDescent="0.25">
      <c r="A239"/>
      <c r="B239"/>
      <c r="C239"/>
      <c r="D239"/>
      <c r="E239"/>
      <c r="F239"/>
      <c r="G239"/>
      <c r="H239" s="26"/>
      <c r="I239"/>
      <c r="J239"/>
    </row>
    <row r="240" spans="1:10" x14ac:dyDescent="0.25">
      <c r="A240"/>
      <c r="B240"/>
      <c r="C240"/>
      <c r="D240"/>
      <c r="E240"/>
      <c r="F240"/>
      <c r="G240"/>
      <c r="H240" s="26"/>
      <c r="I240"/>
      <c r="J240"/>
    </row>
    <row r="241" spans="1:10" x14ac:dyDescent="0.25">
      <c r="A241"/>
      <c r="B241"/>
      <c r="C241"/>
      <c r="D241"/>
      <c r="E241"/>
      <c r="F241"/>
      <c r="G241"/>
      <c r="H241" s="26"/>
      <c r="I241"/>
      <c r="J241"/>
    </row>
    <row r="242" spans="1:10" x14ac:dyDescent="0.25">
      <c r="A242"/>
      <c r="B242"/>
      <c r="C242"/>
      <c r="D242"/>
      <c r="E242"/>
      <c r="F242"/>
      <c r="G242"/>
      <c r="H242" s="26"/>
      <c r="I242"/>
      <c r="J242"/>
    </row>
    <row r="243" spans="1:10" x14ac:dyDescent="0.25">
      <c r="A243"/>
      <c r="B243"/>
      <c r="C243"/>
      <c r="D243"/>
      <c r="E243"/>
      <c r="F243"/>
      <c r="G243"/>
      <c r="H243" s="26"/>
      <c r="I243"/>
      <c r="J243"/>
    </row>
    <row r="244" spans="1:10" x14ac:dyDescent="0.25">
      <c r="A244"/>
      <c r="B244"/>
      <c r="C244"/>
      <c r="D244"/>
      <c r="E244"/>
      <c r="F244"/>
      <c r="G244"/>
      <c r="H244" s="26"/>
      <c r="I244"/>
      <c r="J244"/>
    </row>
    <row r="245" spans="1:10" x14ac:dyDescent="0.25">
      <c r="A245"/>
      <c r="B245"/>
      <c r="C245"/>
      <c r="D245"/>
      <c r="E245"/>
      <c r="F245"/>
      <c r="G245"/>
      <c r="H245" s="26"/>
      <c r="I245"/>
      <c r="J245"/>
    </row>
    <row r="246" spans="1:10" x14ac:dyDescent="0.25">
      <c r="A246"/>
      <c r="B246"/>
      <c r="C246"/>
      <c r="D246"/>
      <c r="E246"/>
      <c r="F246"/>
      <c r="G246"/>
      <c r="H246" s="26"/>
      <c r="I246"/>
      <c r="J246"/>
    </row>
    <row r="247" spans="1:10" x14ac:dyDescent="0.25">
      <c r="A247"/>
      <c r="B247"/>
      <c r="C247"/>
      <c r="D247"/>
      <c r="E247"/>
      <c r="F247"/>
      <c r="G247"/>
      <c r="H247" s="26"/>
      <c r="I247"/>
      <c r="J247"/>
    </row>
    <row r="248" spans="1:10" x14ac:dyDescent="0.25">
      <c r="A248"/>
      <c r="B248"/>
      <c r="C248"/>
      <c r="D248"/>
      <c r="E248"/>
      <c r="F248"/>
      <c r="G248"/>
      <c r="H248" s="26"/>
      <c r="I248"/>
      <c r="J248"/>
    </row>
    <row r="249" spans="1:10" x14ac:dyDescent="0.25">
      <c r="A249"/>
      <c r="B249"/>
      <c r="C249"/>
      <c r="D249"/>
      <c r="E249"/>
      <c r="F249"/>
      <c r="G249"/>
      <c r="H249" s="26"/>
      <c r="I249"/>
      <c r="J249"/>
    </row>
    <row r="250" spans="1:10" x14ac:dyDescent="0.25">
      <c r="A250"/>
      <c r="B250"/>
      <c r="C250"/>
      <c r="D250"/>
      <c r="E250"/>
      <c r="F250"/>
      <c r="G250"/>
      <c r="H250" s="26"/>
      <c r="I250"/>
      <c r="J250"/>
    </row>
    <row r="251" spans="1:10" x14ac:dyDescent="0.25">
      <c r="A251"/>
      <c r="B251"/>
      <c r="C251"/>
      <c r="D251"/>
      <c r="E251"/>
      <c r="F251"/>
      <c r="G251"/>
      <c r="H251" s="26"/>
      <c r="I251"/>
      <c r="J251"/>
    </row>
    <row r="252" spans="1:10" x14ac:dyDescent="0.25">
      <c r="A252"/>
      <c r="B252"/>
      <c r="C252"/>
      <c r="D252"/>
      <c r="E252"/>
      <c r="F252"/>
      <c r="G252"/>
      <c r="H252" s="26"/>
      <c r="I252"/>
      <c r="J252"/>
    </row>
    <row r="253" spans="1:10" x14ac:dyDescent="0.25">
      <c r="A253"/>
      <c r="B253"/>
      <c r="C253"/>
      <c r="D253"/>
      <c r="E253"/>
      <c r="F253"/>
      <c r="G253"/>
      <c r="H253" s="26"/>
      <c r="I253"/>
      <c r="J253"/>
    </row>
    <row r="254" spans="1:10" x14ac:dyDescent="0.25">
      <c r="A254"/>
      <c r="B254"/>
      <c r="C254"/>
      <c r="D254"/>
      <c r="E254"/>
      <c r="F254"/>
      <c r="G254"/>
      <c r="H254" s="26"/>
      <c r="I254"/>
      <c r="J254"/>
    </row>
    <row r="255" spans="1:10" x14ac:dyDescent="0.25">
      <c r="A255"/>
      <c r="B255"/>
      <c r="C255"/>
      <c r="D255"/>
      <c r="E255"/>
      <c r="F255"/>
      <c r="G255"/>
      <c r="H255" s="26"/>
      <c r="I255"/>
      <c r="J255"/>
    </row>
    <row r="256" spans="1:10" x14ac:dyDescent="0.25">
      <c r="A256"/>
      <c r="B256"/>
      <c r="C256"/>
      <c r="D256"/>
      <c r="E256"/>
      <c r="F256"/>
      <c r="G256"/>
      <c r="H256" s="26"/>
      <c r="I256"/>
      <c r="J256"/>
    </row>
    <row r="257" spans="1:10" x14ac:dyDescent="0.25">
      <c r="A257"/>
      <c r="B257"/>
      <c r="C257"/>
      <c r="D257"/>
      <c r="E257"/>
      <c r="F257"/>
      <c r="G257"/>
      <c r="H257" s="26"/>
      <c r="I257"/>
      <c r="J257"/>
    </row>
    <row r="258" spans="1:10" x14ac:dyDescent="0.25">
      <c r="A258"/>
      <c r="B258"/>
      <c r="C258"/>
      <c r="D258"/>
      <c r="E258"/>
      <c r="F258"/>
      <c r="G258"/>
      <c r="H258" s="26"/>
      <c r="I258"/>
      <c r="J258"/>
    </row>
    <row r="259" spans="1:10" x14ac:dyDescent="0.25">
      <c r="A259"/>
      <c r="B259"/>
      <c r="C259"/>
      <c r="D259"/>
      <c r="E259"/>
      <c r="F259"/>
      <c r="G259"/>
      <c r="H259" s="26"/>
      <c r="I259"/>
      <c r="J259"/>
    </row>
    <row r="260" spans="1:10" x14ac:dyDescent="0.25">
      <c r="A260"/>
      <c r="B260"/>
      <c r="C260"/>
      <c r="D260"/>
      <c r="E260"/>
      <c r="F260"/>
      <c r="G260"/>
      <c r="H260" s="26"/>
      <c r="I260"/>
      <c r="J260"/>
    </row>
    <row r="261" spans="1:10" x14ac:dyDescent="0.25">
      <c r="A261"/>
      <c r="B261"/>
      <c r="C261"/>
      <c r="D261"/>
      <c r="E261"/>
      <c r="F261"/>
      <c r="G261"/>
      <c r="H261" s="26"/>
      <c r="I261"/>
      <c r="J261"/>
    </row>
    <row r="262" spans="1:10" x14ac:dyDescent="0.25">
      <c r="A262"/>
      <c r="B262"/>
      <c r="C262"/>
      <c r="D262"/>
      <c r="E262"/>
      <c r="F262"/>
      <c r="G262"/>
      <c r="H262" s="26"/>
      <c r="I262"/>
      <c r="J262"/>
    </row>
    <row r="263" spans="1:10" x14ac:dyDescent="0.25">
      <c r="A263"/>
      <c r="B263"/>
      <c r="C263"/>
      <c r="D263"/>
      <c r="E263"/>
      <c r="F263"/>
      <c r="G263"/>
      <c r="H263" s="26"/>
      <c r="I263"/>
      <c r="J263"/>
    </row>
    <row r="264" spans="1:10" x14ac:dyDescent="0.25">
      <c r="A264"/>
      <c r="B264"/>
      <c r="C264"/>
      <c r="D264"/>
      <c r="E264"/>
      <c r="F264"/>
      <c r="G264"/>
      <c r="H264" s="26"/>
      <c r="I264"/>
      <c r="J264"/>
    </row>
    <row r="265" spans="1:10" x14ac:dyDescent="0.25">
      <c r="A265"/>
      <c r="B265"/>
      <c r="C265"/>
      <c r="D265"/>
      <c r="E265"/>
      <c r="F265"/>
      <c r="G265"/>
      <c r="H265" s="26"/>
      <c r="I265"/>
      <c r="J265"/>
    </row>
    <row r="266" spans="1:10" x14ac:dyDescent="0.25">
      <c r="A266"/>
      <c r="B266"/>
      <c r="C266"/>
      <c r="D266"/>
      <c r="E266"/>
      <c r="F266"/>
      <c r="G266"/>
      <c r="H266" s="26"/>
      <c r="I266"/>
      <c r="J266"/>
    </row>
    <row r="267" spans="1:10" x14ac:dyDescent="0.25">
      <c r="A267"/>
      <c r="B267"/>
      <c r="C267"/>
      <c r="D267"/>
      <c r="E267"/>
      <c r="F267"/>
      <c r="G267"/>
      <c r="H267" s="26"/>
      <c r="I267"/>
      <c r="J267"/>
    </row>
    <row r="268" spans="1:10" x14ac:dyDescent="0.25">
      <c r="A268"/>
      <c r="B268"/>
      <c r="C268"/>
      <c r="D268"/>
      <c r="E268"/>
      <c r="F268"/>
      <c r="G268"/>
      <c r="H268" s="26"/>
      <c r="I268"/>
      <c r="J268"/>
    </row>
    <row r="269" spans="1:10" x14ac:dyDescent="0.25">
      <c r="A269"/>
      <c r="B269"/>
      <c r="C269"/>
      <c r="D269"/>
      <c r="E269"/>
      <c r="F269"/>
      <c r="G269"/>
      <c r="H269" s="26"/>
      <c r="I269"/>
      <c r="J269"/>
    </row>
    <row r="270" spans="1:10" x14ac:dyDescent="0.25">
      <c r="A270"/>
      <c r="B270"/>
      <c r="C270"/>
      <c r="D270"/>
      <c r="E270"/>
      <c r="F270"/>
      <c r="G270"/>
      <c r="H270" s="26"/>
      <c r="I270"/>
      <c r="J270"/>
    </row>
    <row r="271" spans="1:10" x14ac:dyDescent="0.25">
      <c r="A271"/>
      <c r="B271"/>
      <c r="C271"/>
      <c r="D271"/>
      <c r="E271"/>
      <c r="F271"/>
      <c r="G271"/>
      <c r="H271" s="26"/>
      <c r="I271"/>
      <c r="J271"/>
    </row>
    <row r="272" spans="1:10" x14ac:dyDescent="0.25">
      <c r="A272"/>
      <c r="B272"/>
      <c r="C272"/>
      <c r="D272"/>
      <c r="E272"/>
      <c r="F272"/>
      <c r="G272"/>
      <c r="H272" s="26"/>
      <c r="I272"/>
      <c r="J272"/>
    </row>
    <row r="273" spans="1:10" x14ac:dyDescent="0.25">
      <c r="A273"/>
      <c r="B273"/>
      <c r="C273"/>
      <c r="D273"/>
      <c r="E273"/>
      <c r="F273"/>
      <c r="G273"/>
      <c r="H273" s="26"/>
      <c r="I273"/>
      <c r="J273"/>
    </row>
    <row r="274" spans="1:10" x14ac:dyDescent="0.25">
      <c r="A274"/>
      <c r="B274"/>
      <c r="C274"/>
      <c r="D274"/>
      <c r="E274"/>
      <c r="F274"/>
      <c r="G274"/>
      <c r="H274" s="26"/>
      <c r="I274"/>
      <c r="J274"/>
    </row>
    <row r="275" spans="1:10" x14ac:dyDescent="0.25">
      <c r="A275"/>
      <c r="B275"/>
      <c r="C275"/>
      <c r="D275"/>
      <c r="E275"/>
      <c r="F275"/>
      <c r="G275"/>
      <c r="H275" s="26"/>
      <c r="I275"/>
      <c r="J275"/>
    </row>
    <row r="276" spans="1:10" x14ac:dyDescent="0.25">
      <c r="A276"/>
      <c r="B276"/>
      <c r="C276"/>
      <c r="D276"/>
      <c r="E276"/>
      <c r="F276"/>
      <c r="G276"/>
      <c r="H276" s="26"/>
      <c r="I276"/>
      <c r="J276"/>
    </row>
    <row r="277" spans="1:10" x14ac:dyDescent="0.25">
      <c r="A277"/>
      <c r="B277"/>
      <c r="C277"/>
      <c r="D277"/>
      <c r="E277"/>
      <c r="F277"/>
      <c r="G277"/>
      <c r="H277" s="26"/>
      <c r="I277"/>
      <c r="J277"/>
    </row>
    <row r="278" spans="1:10" x14ac:dyDescent="0.25">
      <c r="A278"/>
      <c r="B278"/>
      <c r="C278"/>
      <c r="D278"/>
      <c r="E278"/>
      <c r="F278"/>
      <c r="G278"/>
      <c r="H278" s="26"/>
      <c r="I278"/>
      <c r="J278"/>
    </row>
    <row r="279" spans="1:10" x14ac:dyDescent="0.25">
      <c r="A279"/>
      <c r="B279"/>
      <c r="C279"/>
      <c r="D279"/>
      <c r="E279"/>
      <c r="F279"/>
      <c r="G279"/>
      <c r="H279" s="26"/>
      <c r="I279"/>
      <c r="J279"/>
    </row>
    <row r="280" spans="1:10" x14ac:dyDescent="0.25">
      <c r="A280"/>
      <c r="B280"/>
      <c r="C280"/>
      <c r="D280"/>
      <c r="E280"/>
      <c r="F280"/>
      <c r="G280"/>
      <c r="H280" s="26"/>
      <c r="I280"/>
      <c r="J280"/>
    </row>
    <row r="281" spans="1:10" x14ac:dyDescent="0.25">
      <c r="A281"/>
      <c r="B281"/>
      <c r="C281"/>
      <c r="D281"/>
      <c r="E281"/>
      <c r="F281"/>
      <c r="G281"/>
      <c r="H281" s="26"/>
      <c r="I281"/>
      <c r="J281"/>
    </row>
    <row r="282" spans="1:10" x14ac:dyDescent="0.25">
      <c r="A282"/>
      <c r="B282"/>
      <c r="C282"/>
      <c r="D282"/>
      <c r="E282"/>
      <c r="F282"/>
      <c r="G282"/>
      <c r="H282" s="26"/>
      <c r="I282"/>
      <c r="J282"/>
    </row>
    <row r="283" spans="1:10" x14ac:dyDescent="0.25">
      <c r="A283"/>
      <c r="B283"/>
      <c r="C283"/>
      <c r="D283"/>
      <c r="E283"/>
      <c r="F283"/>
      <c r="G283"/>
      <c r="H283" s="26"/>
      <c r="I283"/>
      <c r="J283"/>
    </row>
    <row r="284" spans="1:10" x14ac:dyDescent="0.25">
      <c r="A284"/>
      <c r="B284"/>
      <c r="C284"/>
      <c r="D284"/>
      <c r="E284"/>
      <c r="F284"/>
      <c r="G284"/>
      <c r="H284" s="26"/>
      <c r="I284"/>
      <c r="J284"/>
    </row>
    <row r="285" spans="1:10" x14ac:dyDescent="0.25">
      <c r="A285"/>
      <c r="B285"/>
      <c r="C285"/>
      <c r="D285"/>
      <c r="E285"/>
      <c r="F285"/>
      <c r="G285"/>
      <c r="H285" s="26"/>
      <c r="I285"/>
      <c r="J285"/>
    </row>
    <row r="286" spans="1:10" x14ac:dyDescent="0.25">
      <c r="A286"/>
      <c r="B286"/>
      <c r="C286"/>
      <c r="D286"/>
      <c r="E286"/>
      <c r="F286"/>
      <c r="G286"/>
      <c r="H286" s="26"/>
      <c r="I286"/>
      <c r="J286"/>
    </row>
    <row r="287" spans="1:10" x14ac:dyDescent="0.25">
      <c r="A287"/>
      <c r="B287"/>
      <c r="C287"/>
      <c r="D287"/>
      <c r="E287"/>
      <c r="F287"/>
      <c r="G287"/>
      <c r="H287" s="26"/>
      <c r="I287"/>
      <c r="J287"/>
    </row>
    <row r="288" spans="1:10" x14ac:dyDescent="0.25">
      <c r="A288"/>
      <c r="B288"/>
      <c r="C288"/>
      <c r="D288"/>
      <c r="E288"/>
      <c r="F288"/>
      <c r="G288"/>
      <c r="H288" s="26"/>
      <c r="I288"/>
      <c r="J288"/>
    </row>
    <row r="289" spans="1:10" x14ac:dyDescent="0.25">
      <c r="A289"/>
      <c r="B289"/>
      <c r="C289"/>
      <c r="D289"/>
      <c r="E289"/>
      <c r="F289"/>
      <c r="G289"/>
      <c r="H289" s="26"/>
      <c r="I289"/>
      <c r="J289"/>
    </row>
    <row r="290" spans="1:10" x14ac:dyDescent="0.25">
      <c r="A290"/>
      <c r="B290"/>
      <c r="C290"/>
      <c r="D290"/>
      <c r="E290"/>
      <c r="F290"/>
      <c r="G290"/>
      <c r="H290" s="26"/>
      <c r="I290"/>
      <c r="J290"/>
    </row>
    <row r="291" spans="1:10" x14ac:dyDescent="0.25">
      <c r="A291"/>
      <c r="B291"/>
      <c r="C291"/>
      <c r="D291"/>
      <c r="E291"/>
      <c r="F291"/>
      <c r="G291"/>
      <c r="H291" s="26"/>
      <c r="I291"/>
      <c r="J291"/>
    </row>
    <row r="292" spans="1:10" x14ac:dyDescent="0.25">
      <c r="A292"/>
      <c r="B292"/>
      <c r="C292"/>
      <c r="D292"/>
      <c r="E292"/>
      <c r="F292"/>
      <c r="G292"/>
      <c r="H292" s="26"/>
      <c r="I292"/>
      <c r="J292"/>
    </row>
    <row r="293" spans="1:10" x14ac:dyDescent="0.25">
      <c r="A293"/>
      <c r="B293"/>
      <c r="C293"/>
      <c r="D293"/>
      <c r="E293"/>
      <c r="F293"/>
      <c r="G293"/>
      <c r="H293" s="26"/>
      <c r="I293"/>
      <c r="J293"/>
    </row>
    <row r="294" spans="1:10" x14ac:dyDescent="0.25">
      <c r="A294"/>
      <c r="B294"/>
      <c r="C294"/>
      <c r="D294"/>
      <c r="E294"/>
      <c r="F294"/>
      <c r="G294"/>
      <c r="H294" s="26"/>
      <c r="I294"/>
      <c r="J294"/>
    </row>
    <row r="295" spans="1:10" x14ac:dyDescent="0.25">
      <c r="A295"/>
      <c r="B295"/>
      <c r="C295"/>
      <c r="D295"/>
      <c r="E295"/>
      <c r="F295"/>
      <c r="G295"/>
      <c r="H295" s="26"/>
      <c r="I295"/>
      <c r="J295"/>
    </row>
    <row r="296" spans="1:10" x14ac:dyDescent="0.25">
      <c r="A296"/>
      <c r="B296"/>
      <c r="C296"/>
      <c r="D296"/>
      <c r="E296"/>
      <c r="F296"/>
      <c r="G296"/>
      <c r="H296" s="26"/>
      <c r="I296"/>
      <c r="J296"/>
    </row>
    <row r="297" spans="1:10" x14ac:dyDescent="0.25">
      <c r="A297"/>
      <c r="B297"/>
      <c r="C297"/>
      <c r="D297"/>
      <c r="E297"/>
      <c r="F297"/>
      <c r="G297"/>
      <c r="H297" s="26"/>
      <c r="I297"/>
      <c r="J297"/>
    </row>
    <row r="298" spans="1:10" x14ac:dyDescent="0.25">
      <c r="A298"/>
      <c r="B298"/>
      <c r="C298"/>
      <c r="D298"/>
      <c r="E298"/>
      <c r="F298"/>
      <c r="G298"/>
      <c r="H298" s="26"/>
      <c r="I298"/>
      <c r="J298"/>
    </row>
    <row r="299" spans="1:10" x14ac:dyDescent="0.25">
      <c r="A299"/>
      <c r="B299"/>
      <c r="C299"/>
      <c r="D299"/>
      <c r="E299"/>
      <c r="F299"/>
      <c r="G299"/>
      <c r="H299" s="26"/>
      <c r="I299"/>
      <c r="J299"/>
    </row>
    <row r="300" spans="1:10" x14ac:dyDescent="0.25">
      <c r="A300"/>
      <c r="B300"/>
      <c r="C300"/>
      <c r="D300"/>
      <c r="E300"/>
      <c r="F300"/>
      <c r="G300"/>
      <c r="H300" s="26"/>
      <c r="I300"/>
      <c r="J300"/>
    </row>
    <row r="301" spans="1:10" x14ac:dyDescent="0.25">
      <c r="A301"/>
      <c r="B301"/>
      <c r="C301"/>
      <c r="D301"/>
      <c r="E301"/>
      <c r="F301"/>
      <c r="G301"/>
      <c r="H301" s="26"/>
      <c r="I301"/>
      <c r="J301"/>
    </row>
    <row r="302" spans="1:10" x14ac:dyDescent="0.25">
      <c r="A302"/>
      <c r="B302"/>
      <c r="C302"/>
      <c r="D302"/>
      <c r="E302"/>
      <c r="F302"/>
      <c r="G302"/>
      <c r="H302" s="26"/>
      <c r="I302"/>
      <c r="J302"/>
    </row>
    <row r="303" spans="1:10" x14ac:dyDescent="0.25">
      <c r="A303"/>
      <c r="B303"/>
      <c r="C303"/>
      <c r="D303"/>
      <c r="E303"/>
      <c r="F303"/>
      <c r="G303"/>
      <c r="H303" s="26"/>
      <c r="I303"/>
      <c r="J303"/>
    </row>
    <row r="304" spans="1:10" x14ac:dyDescent="0.25">
      <c r="A304"/>
      <c r="B304"/>
      <c r="C304"/>
      <c r="D304"/>
      <c r="E304"/>
      <c r="F304"/>
      <c r="G304"/>
      <c r="H304" s="26"/>
      <c r="I304"/>
      <c r="J304"/>
    </row>
    <row r="305" spans="1:10" x14ac:dyDescent="0.25">
      <c r="A305"/>
      <c r="B305"/>
      <c r="C305"/>
      <c r="D305"/>
      <c r="E305"/>
      <c r="F305"/>
      <c r="G305"/>
      <c r="H305" s="26"/>
      <c r="I305"/>
      <c r="J305"/>
    </row>
    <row r="306" spans="1:10" x14ac:dyDescent="0.25">
      <c r="A306"/>
      <c r="B306"/>
      <c r="C306"/>
      <c r="D306"/>
      <c r="E306"/>
      <c r="F306"/>
      <c r="G306"/>
      <c r="H306" s="26"/>
      <c r="I306"/>
      <c r="J306"/>
    </row>
    <row r="307" spans="1:10" x14ac:dyDescent="0.25">
      <c r="A307"/>
      <c r="B307"/>
      <c r="C307"/>
      <c r="D307"/>
      <c r="E307"/>
      <c r="F307"/>
      <c r="G307"/>
      <c r="H307" s="26"/>
      <c r="I307"/>
      <c r="J307"/>
    </row>
    <row r="308" spans="1:10" x14ac:dyDescent="0.25">
      <c r="A308"/>
      <c r="B308"/>
      <c r="C308"/>
      <c r="D308"/>
      <c r="E308"/>
      <c r="F308"/>
      <c r="G308"/>
      <c r="H308" s="26"/>
      <c r="I308"/>
      <c r="J308"/>
    </row>
    <row r="309" spans="1:10" x14ac:dyDescent="0.25">
      <c r="A309"/>
      <c r="B309"/>
      <c r="C309"/>
      <c r="D309"/>
      <c r="E309"/>
      <c r="F309"/>
      <c r="G309"/>
      <c r="H309" s="26"/>
      <c r="I309"/>
      <c r="J309"/>
    </row>
    <row r="310" spans="1:10" x14ac:dyDescent="0.25">
      <c r="A310"/>
      <c r="B310"/>
      <c r="C310"/>
      <c r="D310"/>
      <c r="E310"/>
      <c r="F310"/>
      <c r="G310"/>
      <c r="H310" s="26"/>
      <c r="I310"/>
      <c r="J310"/>
    </row>
    <row r="311" spans="1:10" x14ac:dyDescent="0.25">
      <c r="A311"/>
      <c r="B311"/>
      <c r="C311"/>
      <c r="D311"/>
      <c r="E311"/>
      <c r="F311"/>
      <c r="G311"/>
      <c r="H311" s="26"/>
      <c r="I311"/>
      <c r="J311"/>
    </row>
    <row r="312" spans="1:10" x14ac:dyDescent="0.25">
      <c r="A312"/>
      <c r="B312"/>
      <c r="C312"/>
      <c r="D312"/>
      <c r="E312"/>
      <c r="F312"/>
      <c r="G312"/>
      <c r="H312" s="26"/>
      <c r="I312"/>
      <c r="J312"/>
    </row>
    <row r="313" spans="1:10" x14ac:dyDescent="0.25">
      <c r="A313"/>
      <c r="B313"/>
      <c r="C313"/>
      <c r="D313"/>
      <c r="E313"/>
      <c r="F313"/>
      <c r="G313"/>
      <c r="H313" s="26"/>
      <c r="I313"/>
      <c r="J313"/>
    </row>
    <row r="314" spans="1:10" x14ac:dyDescent="0.25">
      <c r="A314"/>
      <c r="B314"/>
      <c r="C314"/>
      <c r="D314"/>
      <c r="E314"/>
      <c r="F314"/>
      <c r="G314"/>
      <c r="H314" s="26"/>
      <c r="I314"/>
      <c r="J314"/>
    </row>
    <row r="315" spans="1:10" x14ac:dyDescent="0.25">
      <c r="A315"/>
      <c r="B315"/>
      <c r="C315"/>
      <c r="D315"/>
      <c r="E315"/>
      <c r="F315"/>
      <c r="G315"/>
      <c r="H315" s="26"/>
      <c r="I315"/>
      <c r="J315"/>
    </row>
    <row r="316" spans="1:10" x14ac:dyDescent="0.25">
      <c r="A316"/>
      <c r="B316"/>
      <c r="C316"/>
      <c r="D316"/>
      <c r="E316"/>
      <c r="F316"/>
      <c r="G316"/>
      <c r="H316" s="26"/>
      <c r="I316"/>
      <c r="J316"/>
    </row>
    <row r="317" spans="1:10" x14ac:dyDescent="0.25">
      <c r="A317"/>
      <c r="B317"/>
      <c r="C317"/>
      <c r="D317"/>
      <c r="E317"/>
      <c r="F317"/>
      <c r="G317"/>
      <c r="H317" s="26"/>
      <c r="I317"/>
      <c r="J317"/>
    </row>
    <row r="318" spans="1:10" x14ac:dyDescent="0.25">
      <c r="A318"/>
      <c r="B318"/>
      <c r="C318"/>
      <c r="D318"/>
      <c r="E318"/>
      <c r="F318"/>
      <c r="G318"/>
      <c r="H318" s="26"/>
      <c r="I318"/>
      <c r="J318"/>
    </row>
    <row r="319" spans="1:10" x14ac:dyDescent="0.25">
      <c r="A319"/>
      <c r="B319"/>
      <c r="C319"/>
      <c r="D319"/>
      <c r="E319"/>
      <c r="F319"/>
      <c r="G319"/>
      <c r="H319" s="26"/>
      <c r="I319"/>
      <c r="J319"/>
    </row>
    <row r="320" spans="1:10" x14ac:dyDescent="0.25">
      <c r="A320"/>
      <c r="B320"/>
      <c r="C320"/>
      <c r="D320"/>
      <c r="E320"/>
      <c r="F320"/>
      <c r="G320"/>
      <c r="H320" s="26"/>
      <c r="I320"/>
      <c r="J320"/>
    </row>
    <row r="321" spans="1:10" x14ac:dyDescent="0.25">
      <c r="A321"/>
      <c r="B321"/>
      <c r="C321"/>
      <c r="D321"/>
      <c r="E321"/>
      <c r="F321"/>
      <c r="G321"/>
      <c r="H321" s="26"/>
      <c r="I321"/>
      <c r="J321"/>
    </row>
    <row r="322" spans="1:10" x14ac:dyDescent="0.25">
      <c r="A322"/>
      <c r="B322"/>
      <c r="C322"/>
      <c r="D322"/>
      <c r="E322"/>
      <c r="F322"/>
      <c r="G322"/>
      <c r="H322" s="26"/>
      <c r="I322"/>
      <c r="J322"/>
    </row>
    <row r="323" spans="1:10" x14ac:dyDescent="0.25">
      <c r="A323"/>
      <c r="B323"/>
      <c r="C323"/>
      <c r="D323"/>
      <c r="E323"/>
      <c r="F323"/>
      <c r="G323"/>
      <c r="H323" s="26"/>
      <c r="I323"/>
      <c r="J323"/>
    </row>
    <row r="324" spans="1:10" x14ac:dyDescent="0.25">
      <c r="A324"/>
      <c r="B324"/>
      <c r="C324"/>
      <c r="D324"/>
      <c r="E324"/>
      <c r="F324"/>
      <c r="G324"/>
      <c r="H324" s="26"/>
      <c r="I324"/>
      <c r="J324"/>
    </row>
    <row r="325" spans="1:10" x14ac:dyDescent="0.25">
      <c r="A325"/>
      <c r="B325"/>
      <c r="C325"/>
      <c r="D325"/>
      <c r="E325"/>
      <c r="F325"/>
      <c r="G325"/>
      <c r="H325" s="26"/>
      <c r="I325"/>
      <c r="J325"/>
    </row>
    <row r="326" spans="1:10" x14ac:dyDescent="0.25">
      <c r="A326"/>
      <c r="B326"/>
      <c r="C326"/>
      <c r="D326"/>
      <c r="E326"/>
      <c r="F326"/>
      <c r="G326"/>
      <c r="H326" s="26"/>
      <c r="I326"/>
      <c r="J326"/>
    </row>
    <row r="327" spans="1:10" x14ac:dyDescent="0.25">
      <c r="A327"/>
      <c r="B327"/>
      <c r="C327"/>
      <c r="D327"/>
      <c r="E327"/>
      <c r="F327"/>
      <c r="G327"/>
      <c r="H327" s="26"/>
      <c r="I327"/>
      <c r="J327"/>
    </row>
    <row r="328" spans="1:10" x14ac:dyDescent="0.25">
      <c r="A328"/>
      <c r="B328"/>
      <c r="C328"/>
      <c r="D328"/>
      <c r="E328"/>
      <c r="F328"/>
      <c r="G328"/>
      <c r="H328" s="26"/>
      <c r="I328"/>
      <c r="J328"/>
    </row>
    <row r="329" spans="1:10" x14ac:dyDescent="0.25">
      <c r="A329"/>
      <c r="B329"/>
      <c r="C329"/>
      <c r="D329"/>
      <c r="E329"/>
      <c r="F329"/>
      <c r="G329"/>
      <c r="H329" s="26"/>
      <c r="I329"/>
      <c r="J329"/>
    </row>
    <row r="330" spans="1:10" x14ac:dyDescent="0.25">
      <c r="A330"/>
      <c r="B330"/>
      <c r="C330"/>
      <c r="D330"/>
      <c r="E330"/>
      <c r="F330"/>
      <c r="G330"/>
      <c r="H330" s="26"/>
      <c r="I330"/>
      <c r="J330"/>
    </row>
    <row r="331" spans="1:10" x14ac:dyDescent="0.25">
      <c r="A331"/>
      <c r="B331"/>
      <c r="C331"/>
      <c r="D331"/>
      <c r="E331"/>
      <c r="F331"/>
      <c r="G331"/>
      <c r="H331" s="26"/>
      <c r="I331"/>
      <c r="J331"/>
    </row>
    <row r="332" spans="1:10" x14ac:dyDescent="0.25">
      <c r="A332"/>
      <c r="B332"/>
      <c r="C332"/>
      <c r="D332"/>
      <c r="E332"/>
      <c r="F332"/>
      <c r="G332"/>
      <c r="H332" s="26"/>
      <c r="I332"/>
      <c r="J332"/>
    </row>
    <row r="333" spans="1:10" x14ac:dyDescent="0.25">
      <c r="A333"/>
      <c r="B333"/>
      <c r="C333"/>
      <c r="D333"/>
      <c r="E333"/>
      <c r="F333"/>
      <c r="G333"/>
      <c r="H333" s="26"/>
      <c r="I333"/>
      <c r="J333"/>
    </row>
    <row r="334" spans="1:10" x14ac:dyDescent="0.25">
      <c r="A334"/>
      <c r="B334"/>
      <c r="C334"/>
      <c r="D334"/>
      <c r="E334"/>
      <c r="F334"/>
      <c r="G334"/>
      <c r="H334" s="26"/>
      <c r="I334"/>
      <c r="J334"/>
    </row>
    <row r="335" spans="1:10" x14ac:dyDescent="0.25">
      <c r="A335"/>
      <c r="B335"/>
      <c r="C335"/>
      <c r="D335"/>
      <c r="E335"/>
      <c r="F335"/>
      <c r="G335"/>
      <c r="H335" s="26"/>
      <c r="I335"/>
      <c r="J335"/>
    </row>
    <row r="336" spans="1:10" x14ac:dyDescent="0.25">
      <c r="A336"/>
      <c r="B336"/>
      <c r="C336"/>
      <c r="D336"/>
      <c r="E336"/>
      <c r="F336"/>
      <c r="G336"/>
      <c r="H336" s="26"/>
      <c r="I336"/>
      <c r="J336"/>
    </row>
    <row r="337" spans="1:10" x14ac:dyDescent="0.25">
      <c r="A337"/>
      <c r="B337"/>
      <c r="C337"/>
      <c r="D337"/>
      <c r="E337"/>
      <c r="F337"/>
      <c r="G337"/>
      <c r="H337" s="26"/>
      <c r="I337"/>
      <c r="J337"/>
    </row>
    <row r="338" spans="1:10" x14ac:dyDescent="0.25">
      <c r="A338"/>
      <c r="B338"/>
      <c r="C338"/>
      <c r="D338"/>
      <c r="E338"/>
      <c r="F338"/>
      <c r="G338"/>
      <c r="H338" s="26"/>
      <c r="I338"/>
      <c r="J338"/>
    </row>
    <row r="339" spans="1:10" x14ac:dyDescent="0.25">
      <c r="A339"/>
      <c r="B339"/>
      <c r="C339"/>
      <c r="D339"/>
      <c r="E339"/>
      <c r="F339"/>
      <c r="G339"/>
      <c r="H339" s="26"/>
      <c r="I339"/>
      <c r="J339"/>
    </row>
    <row r="340" spans="1:10" x14ac:dyDescent="0.25">
      <c r="A340"/>
      <c r="B340"/>
      <c r="C340"/>
      <c r="D340"/>
      <c r="E340"/>
      <c r="F340"/>
      <c r="G340"/>
      <c r="H340" s="26"/>
      <c r="I340"/>
      <c r="J340"/>
    </row>
    <row r="341" spans="1:10" x14ac:dyDescent="0.25">
      <c r="A341"/>
      <c r="B341"/>
      <c r="C341"/>
      <c r="D341"/>
      <c r="E341"/>
      <c r="F341"/>
      <c r="G341"/>
      <c r="H341" s="26"/>
      <c r="I341"/>
      <c r="J341"/>
    </row>
    <row r="342" spans="1:10" x14ac:dyDescent="0.25">
      <c r="A342"/>
      <c r="B342"/>
      <c r="C342"/>
      <c r="D342"/>
      <c r="E342"/>
      <c r="F342"/>
      <c r="G342"/>
      <c r="H342" s="26"/>
      <c r="I342"/>
      <c r="J342"/>
    </row>
    <row r="343" spans="1:10" x14ac:dyDescent="0.25">
      <c r="A343"/>
      <c r="B343"/>
      <c r="C343"/>
      <c r="D343"/>
      <c r="E343"/>
      <c r="F343"/>
      <c r="G343"/>
      <c r="H343" s="26"/>
      <c r="I343"/>
      <c r="J343"/>
    </row>
    <row r="344" spans="1:10" x14ac:dyDescent="0.25">
      <c r="A344"/>
      <c r="B344"/>
      <c r="C344"/>
      <c r="D344"/>
      <c r="E344"/>
      <c r="F344"/>
      <c r="G344"/>
      <c r="H344" s="26"/>
      <c r="I344"/>
      <c r="J344"/>
    </row>
    <row r="345" spans="1:10" x14ac:dyDescent="0.25">
      <c r="A345"/>
      <c r="B345"/>
      <c r="C345"/>
      <c r="D345"/>
      <c r="E345"/>
      <c r="F345"/>
      <c r="G345"/>
      <c r="H345" s="26"/>
      <c r="I345"/>
      <c r="J345"/>
    </row>
    <row r="346" spans="1:10" x14ac:dyDescent="0.25">
      <c r="A346"/>
      <c r="B346"/>
      <c r="C346"/>
      <c r="D346"/>
      <c r="E346"/>
      <c r="F346"/>
      <c r="G346"/>
      <c r="H346" s="26"/>
      <c r="I346"/>
      <c r="J346"/>
    </row>
    <row r="347" spans="1:10" x14ac:dyDescent="0.25">
      <c r="A347"/>
      <c r="B347"/>
      <c r="C347"/>
      <c r="D347"/>
      <c r="E347"/>
      <c r="F347"/>
      <c r="G347"/>
      <c r="H347" s="26"/>
      <c r="I347"/>
      <c r="J347"/>
    </row>
    <row r="348" spans="1:10" x14ac:dyDescent="0.25">
      <c r="A348"/>
      <c r="B348"/>
      <c r="C348"/>
      <c r="D348"/>
      <c r="E348"/>
      <c r="F348"/>
      <c r="G348"/>
      <c r="H348" s="26"/>
      <c r="I348"/>
      <c r="J348"/>
    </row>
    <row r="349" spans="1:10" x14ac:dyDescent="0.25">
      <c r="A349"/>
      <c r="B349"/>
      <c r="C349"/>
      <c r="D349"/>
      <c r="E349"/>
      <c r="F349"/>
      <c r="G349"/>
      <c r="H349" s="26"/>
      <c r="I349"/>
      <c r="J349"/>
    </row>
    <row r="350" spans="1:10" x14ac:dyDescent="0.25">
      <c r="A350"/>
      <c r="B350"/>
      <c r="C350"/>
      <c r="D350"/>
      <c r="E350"/>
      <c r="F350"/>
      <c r="G350"/>
      <c r="H350" s="26"/>
      <c r="I350"/>
      <c r="J350"/>
    </row>
    <row r="351" spans="1:10" x14ac:dyDescent="0.25">
      <c r="A351"/>
      <c r="B351"/>
      <c r="C351"/>
      <c r="D351"/>
      <c r="E351"/>
      <c r="F351"/>
      <c r="G351"/>
      <c r="H351" s="26"/>
      <c r="I351"/>
      <c r="J351"/>
    </row>
    <row r="352" spans="1:10" x14ac:dyDescent="0.25">
      <c r="A352"/>
      <c r="B352"/>
      <c r="C352"/>
      <c r="D352"/>
      <c r="E352"/>
      <c r="F352"/>
      <c r="G352"/>
      <c r="H352" s="26"/>
      <c r="I352"/>
      <c r="J352"/>
    </row>
    <row r="353" spans="1:10" x14ac:dyDescent="0.25">
      <c r="A353"/>
      <c r="B353"/>
      <c r="C353"/>
      <c r="D353"/>
      <c r="E353"/>
      <c r="F353"/>
      <c r="G353"/>
      <c r="H353" s="26"/>
      <c r="I353"/>
      <c r="J353"/>
    </row>
    <row r="354" spans="1:10" x14ac:dyDescent="0.25">
      <c r="A354"/>
      <c r="B354"/>
      <c r="C354"/>
      <c r="D354"/>
      <c r="E354"/>
      <c r="F354"/>
      <c r="G354"/>
      <c r="H354" s="26"/>
      <c r="I354"/>
      <c r="J354"/>
    </row>
    <row r="355" spans="1:10" x14ac:dyDescent="0.25">
      <c r="A355"/>
      <c r="B355"/>
      <c r="C355"/>
      <c r="D355"/>
      <c r="E355"/>
      <c r="F355"/>
      <c r="G355"/>
      <c r="H355" s="26"/>
      <c r="I355"/>
      <c r="J355"/>
    </row>
    <row r="356" spans="1:10" x14ac:dyDescent="0.25">
      <c r="A356"/>
      <c r="B356"/>
      <c r="C356"/>
      <c r="D356"/>
      <c r="E356"/>
      <c r="F356"/>
      <c r="G356"/>
      <c r="H356" s="26"/>
      <c r="I356"/>
      <c r="J356"/>
    </row>
    <row r="357" spans="1:10" x14ac:dyDescent="0.25">
      <c r="A357"/>
      <c r="B357"/>
      <c r="C357"/>
      <c r="D357"/>
      <c r="E357"/>
      <c r="F357"/>
      <c r="G357"/>
      <c r="H357" s="26"/>
      <c r="I357"/>
      <c r="J357"/>
    </row>
    <row r="358" spans="1:10" x14ac:dyDescent="0.25">
      <c r="A358"/>
      <c r="B358"/>
      <c r="C358"/>
      <c r="D358"/>
      <c r="E358"/>
      <c r="F358"/>
      <c r="G358"/>
      <c r="H358" s="26"/>
      <c r="I358"/>
      <c r="J358"/>
    </row>
    <row r="359" spans="1:10" x14ac:dyDescent="0.25">
      <c r="A359"/>
      <c r="B359"/>
      <c r="C359"/>
      <c r="D359"/>
      <c r="E359"/>
      <c r="F359"/>
      <c r="G359"/>
      <c r="H359" s="26"/>
      <c r="I359"/>
      <c r="J359"/>
    </row>
    <row r="360" spans="1:10" x14ac:dyDescent="0.25">
      <c r="A360"/>
      <c r="B360"/>
      <c r="C360"/>
      <c r="D360"/>
      <c r="E360"/>
      <c r="F360"/>
      <c r="G360"/>
      <c r="H360" s="26"/>
      <c r="I360"/>
      <c r="J360"/>
    </row>
    <row r="361" spans="1:10" x14ac:dyDescent="0.25">
      <c r="A361"/>
      <c r="B361"/>
      <c r="C361"/>
      <c r="D361"/>
      <c r="E361"/>
      <c r="F361"/>
      <c r="G361"/>
      <c r="H361" s="26"/>
      <c r="I361"/>
      <c r="J361"/>
    </row>
    <row r="362" spans="1:10" x14ac:dyDescent="0.25">
      <c r="A362"/>
      <c r="B362"/>
      <c r="C362"/>
      <c r="D362"/>
      <c r="E362"/>
      <c r="F362"/>
      <c r="G362"/>
      <c r="H362" s="26"/>
      <c r="I362"/>
      <c r="J362"/>
    </row>
    <row r="363" spans="1:10" x14ac:dyDescent="0.25">
      <c r="A363"/>
      <c r="B363"/>
      <c r="C363"/>
      <c r="D363"/>
      <c r="E363"/>
      <c r="F363"/>
      <c r="G363"/>
      <c r="H363" s="26"/>
      <c r="I363"/>
      <c r="J363"/>
    </row>
    <row r="364" spans="1:10" x14ac:dyDescent="0.25">
      <c r="A364"/>
      <c r="B364"/>
      <c r="C364"/>
      <c r="D364"/>
      <c r="E364"/>
      <c r="F364"/>
      <c r="G364"/>
      <c r="H364" s="26"/>
      <c r="I364"/>
      <c r="J364"/>
    </row>
    <row r="365" spans="1:10" x14ac:dyDescent="0.25">
      <c r="A365"/>
      <c r="B365"/>
      <c r="C365"/>
      <c r="D365"/>
      <c r="E365"/>
      <c r="F365"/>
      <c r="G365"/>
      <c r="H365" s="26"/>
      <c r="I365"/>
      <c r="J365"/>
    </row>
    <row r="366" spans="1:10" x14ac:dyDescent="0.25">
      <c r="A366"/>
      <c r="B366"/>
      <c r="C366"/>
      <c r="D366"/>
      <c r="E366"/>
      <c r="F366"/>
      <c r="G366"/>
      <c r="H366" s="26"/>
      <c r="I366"/>
      <c r="J366"/>
    </row>
    <row r="367" spans="1:10" x14ac:dyDescent="0.25">
      <c r="A367"/>
      <c r="B367"/>
      <c r="C367"/>
      <c r="D367"/>
      <c r="E367"/>
      <c r="F367"/>
      <c r="G367"/>
      <c r="H367" s="26"/>
      <c r="I367"/>
      <c r="J367"/>
    </row>
    <row r="368" spans="1:10" x14ac:dyDescent="0.25">
      <c r="A368"/>
      <c r="B368"/>
      <c r="C368"/>
      <c r="D368"/>
      <c r="E368"/>
      <c r="F368"/>
      <c r="G368"/>
      <c r="H368" s="26"/>
      <c r="I368"/>
      <c r="J368"/>
    </row>
    <row r="369" spans="1:10" x14ac:dyDescent="0.25">
      <c r="A369"/>
      <c r="B369"/>
      <c r="C369"/>
      <c r="D369"/>
      <c r="E369"/>
      <c r="F369"/>
      <c r="G369"/>
      <c r="H369" s="26"/>
      <c r="I369"/>
      <c r="J369"/>
    </row>
    <row r="370" spans="1:10" x14ac:dyDescent="0.25">
      <c r="A370"/>
      <c r="B370"/>
      <c r="C370"/>
      <c r="D370"/>
      <c r="E370"/>
      <c r="F370"/>
      <c r="G370"/>
      <c r="H370" s="26"/>
      <c r="I370"/>
      <c r="J370"/>
    </row>
    <row r="371" spans="1:10" x14ac:dyDescent="0.25">
      <c r="A371"/>
      <c r="B371"/>
      <c r="C371"/>
      <c r="D371"/>
      <c r="E371"/>
      <c r="F371"/>
      <c r="G371"/>
      <c r="H371" s="26"/>
      <c r="I371"/>
      <c r="J371"/>
    </row>
    <row r="372" spans="1:10" x14ac:dyDescent="0.25">
      <c r="A372"/>
      <c r="B372"/>
      <c r="C372"/>
      <c r="D372"/>
      <c r="E372"/>
      <c r="F372"/>
      <c r="G372"/>
      <c r="H372" s="26"/>
      <c r="I372"/>
      <c r="J372"/>
    </row>
    <row r="373" spans="1:10" x14ac:dyDescent="0.25">
      <c r="A373"/>
      <c r="B373"/>
      <c r="C373"/>
      <c r="D373"/>
      <c r="E373"/>
      <c r="F373"/>
      <c r="G373"/>
      <c r="H373" s="26"/>
      <c r="I373"/>
      <c r="J373"/>
    </row>
    <row r="374" spans="1:10" x14ac:dyDescent="0.25">
      <c r="A374"/>
      <c r="B374"/>
      <c r="C374"/>
      <c r="D374"/>
      <c r="E374"/>
      <c r="F374"/>
      <c r="G374"/>
      <c r="H374" s="26"/>
      <c r="I374"/>
      <c r="J374"/>
    </row>
    <row r="375" spans="1:10" x14ac:dyDescent="0.25">
      <c r="A375"/>
      <c r="B375"/>
      <c r="C375"/>
      <c r="D375"/>
      <c r="E375"/>
      <c r="F375"/>
      <c r="G375"/>
      <c r="H375" s="26"/>
      <c r="I375"/>
      <c r="J375"/>
    </row>
    <row r="376" spans="1:10" x14ac:dyDescent="0.25">
      <c r="A376"/>
      <c r="B376"/>
      <c r="C376"/>
      <c r="D376"/>
      <c r="E376"/>
      <c r="F376"/>
      <c r="G376"/>
      <c r="H376" s="26"/>
      <c r="I376"/>
      <c r="J376"/>
    </row>
    <row r="377" spans="1:10" x14ac:dyDescent="0.25">
      <c r="A377"/>
      <c r="B377"/>
      <c r="C377"/>
      <c r="D377"/>
      <c r="E377"/>
      <c r="F377"/>
      <c r="G377"/>
      <c r="H377" s="26"/>
      <c r="I377"/>
      <c r="J377"/>
    </row>
    <row r="378" spans="1:10" x14ac:dyDescent="0.25">
      <c r="A378"/>
      <c r="B378"/>
      <c r="C378"/>
      <c r="D378"/>
      <c r="E378"/>
      <c r="F378"/>
      <c r="G378"/>
      <c r="H378" s="26"/>
      <c r="I378"/>
      <c r="J378"/>
    </row>
    <row r="379" spans="1:10" x14ac:dyDescent="0.25">
      <c r="A379"/>
      <c r="B379"/>
      <c r="C379"/>
      <c r="D379"/>
      <c r="E379"/>
      <c r="F379"/>
      <c r="G379"/>
      <c r="H379" s="26"/>
      <c r="I379"/>
      <c r="J379"/>
    </row>
    <row r="380" spans="1:10" x14ac:dyDescent="0.25">
      <c r="A380"/>
      <c r="B380"/>
      <c r="C380"/>
      <c r="D380"/>
      <c r="E380"/>
      <c r="F380"/>
      <c r="G380"/>
      <c r="H380" s="26"/>
      <c r="I380"/>
      <c r="J380"/>
    </row>
    <row r="381" spans="1:10" x14ac:dyDescent="0.25">
      <c r="A381"/>
      <c r="B381"/>
      <c r="C381"/>
      <c r="D381"/>
      <c r="E381"/>
      <c r="F381"/>
      <c r="G381"/>
      <c r="H381" s="26"/>
      <c r="I381"/>
      <c r="J381"/>
    </row>
    <row r="382" spans="1:10" x14ac:dyDescent="0.25">
      <c r="A382"/>
      <c r="B382"/>
      <c r="C382"/>
      <c r="D382"/>
      <c r="E382"/>
      <c r="F382"/>
      <c r="G382"/>
      <c r="H382" s="26"/>
      <c r="I382"/>
      <c r="J382"/>
    </row>
    <row r="383" spans="1:10" x14ac:dyDescent="0.25">
      <c r="A383"/>
      <c r="B383"/>
      <c r="C383"/>
      <c r="D383"/>
      <c r="E383"/>
      <c r="F383"/>
      <c r="G383"/>
      <c r="H383" s="26"/>
      <c r="I383"/>
      <c r="J383"/>
    </row>
    <row r="384" spans="1:10" x14ac:dyDescent="0.25">
      <c r="A384"/>
      <c r="B384"/>
      <c r="C384"/>
      <c r="D384"/>
      <c r="E384"/>
      <c r="F384"/>
      <c r="G384"/>
      <c r="H384" s="26"/>
      <c r="I384"/>
      <c r="J384"/>
    </row>
    <row r="385" spans="1:10" x14ac:dyDescent="0.25">
      <c r="A385"/>
      <c r="B385"/>
      <c r="C385"/>
      <c r="D385"/>
      <c r="E385"/>
      <c r="F385"/>
      <c r="G385"/>
      <c r="H385" s="26"/>
      <c r="I385"/>
      <c r="J385"/>
    </row>
    <row r="386" spans="1:10" x14ac:dyDescent="0.25">
      <c r="A386"/>
      <c r="B386"/>
      <c r="C386"/>
      <c r="D386"/>
      <c r="E386"/>
      <c r="F386"/>
      <c r="G386"/>
      <c r="H386" s="26"/>
      <c r="I386"/>
      <c r="J386"/>
    </row>
    <row r="387" spans="1:10" x14ac:dyDescent="0.25">
      <c r="A387"/>
      <c r="B387"/>
      <c r="C387"/>
      <c r="D387"/>
      <c r="E387"/>
      <c r="F387"/>
      <c r="G387"/>
      <c r="H387" s="26"/>
      <c r="I387"/>
      <c r="J387"/>
    </row>
    <row r="388" spans="1:10" x14ac:dyDescent="0.25">
      <c r="A388"/>
      <c r="B388"/>
      <c r="C388"/>
      <c r="D388"/>
      <c r="E388"/>
      <c r="F388"/>
      <c r="G388"/>
      <c r="H388" s="26"/>
      <c r="I388"/>
      <c r="J388"/>
    </row>
    <row r="389" spans="1:10" x14ac:dyDescent="0.25">
      <c r="A389"/>
      <c r="B389"/>
      <c r="C389"/>
      <c r="D389"/>
      <c r="E389"/>
      <c r="F389"/>
      <c r="G389"/>
      <c r="H389" s="26"/>
      <c r="I389"/>
      <c r="J389"/>
    </row>
    <row r="390" spans="1:10" x14ac:dyDescent="0.25">
      <c r="A390"/>
      <c r="B390"/>
      <c r="C390"/>
      <c r="D390"/>
      <c r="E390"/>
      <c r="F390"/>
      <c r="G390"/>
      <c r="H390" s="26"/>
      <c r="I390"/>
      <c r="J390"/>
    </row>
    <row r="391" spans="1:10" x14ac:dyDescent="0.25">
      <c r="A391"/>
      <c r="B391"/>
      <c r="C391"/>
      <c r="D391"/>
      <c r="E391"/>
      <c r="F391"/>
      <c r="G391"/>
      <c r="H391" s="26"/>
      <c r="I391"/>
      <c r="J391"/>
    </row>
    <row r="392" spans="1:10" x14ac:dyDescent="0.25">
      <c r="A392"/>
      <c r="B392"/>
      <c r="C392"/>
      <c r="D392"/>
      <c r="E392"/>
      <c r="F392"/>
      <c r="G392"/>
      <c r="H392" s="26"/>
      <c r="I392"/>
      <c r="J392"/>
    </row>
    <row r="393" spans="1:10" x14ac:dyDescent="0.25">
      <c r="A393"/>
      <c r="B393"/>
      <c r="C393"/>
      <c r="D393"/>
      <c r="E393"/>
      <c r="F393"/>
      <c r="G393"/>
      <c r="H393" s="26"/>
      <c r="I393"/>
      <c r="J393"/>
    </row>
    <row r="394" spans="1:10" x14ac:dyDescent="0.25">
      <c r="A394"/>
      <c r="B394"/>
      <c r="C394"/>
      <c r="D394"/>
      <c r="E394"/>
      <c r="F394"/>
      <c r="G394"/>
      <c r="H394" s="26"/>
      <c r="I394"/>
      <c r="J394"/>
    </row>
    <row r="395" spans="1:10" x14ac:dyDescent="0.25">
      <c r="A395"/>
      <c r="B395"/>
      <c r="C395"/>
      <c r="D395"/>
      <c r="E395"/>
      <c r="F395"/>
      <c r="G395"/>
      <c r="H395" s="26"/>
      <c r="I395"/>
      <c r="J395"/>
    </row>
    <row r="396" spans="1:10" x14ac:dyDescent="0.25">
      <c r="A396"/>
      <c r="B396"/>
      <c r="C396"/>
      <c r="D396"/>
      <c r="E396"/>
      <c r="F396"/>
      <c r="G396"/>
      <c r="H396" s="26"/>
      <c r="I396"/>
      <c r="J396"/>
    </row>
    <row r="397" spans="1:10" x14ac:dyDescent="0.25">
      <c r="A397"/>
      <c r="B397"/>
      <c r="C397"/>
      <c r="D397"/>
      <c r="E397"/>
      <c r="F397"/>
      <c r="G397"/>
      <c r="H397" s="26"/>
      <c r="I397"/>
      <c r="J397"/>
    </row>
    <row r="398" spans="1:10" x14ac:dyDescent="0.25">
      <c r="A398"/>
      <c r="B398"/>
      <c r="C398"/>
      <c r="D398"/>
      <c r="E398"/>
      <c r="F398"/>
      <c r="G398"/>
      <c r="H398" s="26"/>
      <c r="I398"/>
      <c r="J398"/>
    </row>
    <row r="399" spans="1:10" x14ac:dyDescent="0.25">
      <c r="A399"/>
      <c r="B399"/>
      <c r="C399"/>
      <c r="D399"/>
      <c r="E399"/>
      <c r="F399"/>
      <c r="G399"/>
      <c r="H399" s="26"/>
      <c r="I399"/>
      <c r="J399"/>
    </row>
    <row r="400" spans="1:10" x14ac:dyDescent="0.25">
      <c r="A400"/>
      <c r="B400"/>
      <c r="C400"/>
      <c r="D400"/>
      <c r="E400"/>
      <c r="F400"/>
      <c r="G400"/>
      <c r="H400" s="26"/>
      <c r="I400"/>
      <c r="J400"/>
    </row>
    <row r="401" spans="1:10" x14ac:dyDescent="0.25">
      <c r="A401"/>
      <c r="B401"/>
      <c r="C401"/>
      <c r="D401"/>
      <c r="E401"/>
      <c r="F401"/>
      <c r="G401"/>
      <c r="H401" s="26"/>
      <c r="I401"/>
      <c r="J401"/>
    </row>
    <row r="402" spans="1:10" x14ac:dyDescent="0.25">
      <c r="A402"/>
      <c r="B402"/>
      <c r="C402"/>
      <c r="D402"/>
      <c r="E402"/>
      <c r="F402"/>
      <c r="G402"/>
      <c r="H402" s="26"/>
      <c r="I402"/>
      <c r="J402"/>
    </row>
    <row r="403" spans="1:10" x14ac:dyDescent="0.25">
      <c r="A403"/>
      <c r="B403"/>
      <c r="C403"/>
      <c r="D403"/>
      <c r="E403"/>
      <c r="F403"/>
      <c r="G403"/>
      <c r="H403" s="26"/>
      <c r="I403"/>
      <c r="J403"/>
    </row>
    <row r="404" spans="1:10" x14ac:dyDescent="0.25">
      <c r="A404"/>
      <c r="B404"/>
      <c r="C404"/>
      <c r="D404"/>
      <c r="E404"/>
      <c r="F404"/>
      <c r="G404"/>
      <c r="H404" s="26"/>
      <c r="I404"/>
      <c r="J404"/>
    </row>
    <row r="405" spans="1:10" x14ac:dyDescent="0.25">
      <c r="A405"/>
      <c r="B405"/>
      <c r="C405"/>
      <c r="D405"/>
      <c r="E405"/>
      <c r="F405"/>
      <c r="G405"/>
      <c r="H405" s="26"/>
      <c r="I405"/>
      <c r="J405"/>
    </row>
    <row r="406" spans="1:10" x14ac:dyDescent="0.25">
      <c r="A406"/>
      <c r="B406"/>
      <c r="C406"/>
      <c r="D406"/>
      <c r="E406"/>
      <c r="F406"/>
      <c r="G406"/>
      <c r="H406" s="26"/>
      <c r="I406"/>
      <c r="J406"/>
    </row>
    <row r="407" spans="1:10" x14ac:dyDescent="0.25">
      <c r="A407"/>
      <c r="B407"/>
      <c r="C407"/>
      <c r="D407"/>
      <c r="E407"/>
      <c r="F407"/>
      <c r="G407"/>
      <c r="H407" s="26"/>
      <c r="I407"/>
      <c r="J407"/>
    </row>
    <row r="408" spans="1:10" x14ac:dyDescent="0.25">
      <c r="A408"/>
      <c r="B408"/>
      <c r="C408"/>
      <c r="D408"/>
      <c r="E408"/>
      <c r="F408"/>
      <c r="G408"/>
      <c r="H408" s="26"/>
      <c r="I408"/>
      <c r="J408"/>
    </row>
    <row r="409" spans="1:10" x14ac:dyDescent="0.25">
      <c r="A409"/>
      <c r="B409"/>
      <c r="C409"/>
      <c r="D409"/>
      <c r="E409"/>
      <c r="F409"/>
      <c r="G409"/>
      <c r="H409" s="26"/>
      <c r="I409"/>
      <c r="J409"/>
    </row>
    <row r="410" spans="1:10" x14ac:dyDescent="0.25">
      <c r="A410"/>
      <c r="B410"/>
      <c r="C410"/>
      <c r="D410"/>
      <c r="E410"/>
      <c r="F410"/>
      <c r="G410"/>
      <c r="H410" s="26"/>
      <c r="I410"/>
      <c r="J410"/>
    </row>
    <row r="411" spans="1:10" x14ac:dyDescent="0.25">
      <c r="A411"/>
      <c r="B411"/>
      <c r="C411"/>
      <c r="D411"/>
      <c r="E411"/>
      <c r="F411"/>
      <c r="G411"/>
      <c r="H411" s="26"/>
      <c r="I411"/>
      <c r="J411"/>
    </row>
    <row r="412" spans="1:10" x14ac:dyDescent="0.25">
      <c r="A412"/>
      <c r="B412"/>
      <c r="C412"/>
      <c r="D412"/>
      <c r="E412"/>
      <c r="F412"/>
      <c r="G412"/>
      <c r="H412" s="26"/>
      <c r="I412"/>
      <c r="J412"/>
    </row>
    <row r="413" spans="1:10" x14ac:dyDescent="0.25">
      <c r="A413"/>
      <c r="B413"/>
      <c r="C413"/>
      <c r="D413"/>
      <c r="E413"/>
      <c r="F413"/>
      <c r="G413"/>
      <c r="H413" s="26"/>
      <c r="I413"/>
      <c r="J413"/>
    </row>
    <row r="414" spans="1:10" x14ac:dyDescent="0.25">
      <c r="A414"/>
      <c r="B414"/>
      <c r="C414"/>
      <c r="D414"/>
      <c r="E414"/>
      <c r="F414"/>
      <c r="G414"/>
      <c r="H414" s="26"/>
      <c r="I414"/>
      <c r="J414"/>
    </row>
    <row r="415" spans="1:10" x14ac:dyDescent="0.25">
      <c r="A415"/>
      <c r="B415"/>
      <c r="C415"/>
      <c r="D415"/>
      <c r="E415"/>
      <c r="F415"/>
      <c r="G415"/>
      <c r="H415" s="26"/>
      <c r="I415"/>
      <c r="J415"/>
    </row>
    <row r="416" spans="1:10" x14ac:dyDescent="0.25">
      <c r="A416"/>
      <c r="B416"/>
      <c r="C416"/>
      <c r="D416"/>
      <c r="E416"/>
      <c r="F416"/>
      <c r="G416"/>
      <c r="H416" s="26"/>
      <c r="I416"/>
      <c r="J416"/>
    </row>
    <row r="417" spans="1:10" x14ac:dyDescent="0.25">
      <c r="A417"/>
      <c r="B417"/>
      <c r="C417"/>
      <c r="D417"/>
      <c r="E417"/>
      <c r="F417"/>
      <c r="G417"/>
      <c r="H417" s="26"/>
      <c r="I417"/>
      <c r="J417"/>
    </row>
    <row r="418" spans="1:10" x14ac:dyDescent="0.25">
      <c r="A418"/>
      <c r="B418"/>
      <c r="C418"/>
      <c r="D418"/>
      <c r="E418"/>
      <c r="F418"/>
      <c r="G418"/>
      <c r="H418" s="26"/>
      <c r="I418"/>
      <c r="J418"/>
    </row>
    <row r="419" spans="1:10" x14ac:dyDescent="0.25">
      <c r="A419"/>
      <c r="B419"/>
      <c r="C419"/>
      <c r="D419"/>
      <c r="E419"/>
      <c r="F419"/>
      <c r="G419"/>
      <c r="H419" s="26"/>
      <c r="I419"/>
      <c r="J419"/>
    </row>
    <row r="420" spans="1:10" x14ac:dyDescent="0.25">
      <c r="A420"/>
      <c r="B420"/>
      <c r="C420"/>
      <c r="D420"/>
      <c r="E420"/>
      <c r="F420"/>
      <c r="G420"/>
      <c r="H420" s="26"/>
      <c r="I420"/>
      <c r="J420"/>
    </row>
    <row r="421" spans="1:10" x14ac:dyDescent="0.25">
      <c r="A421"/>
      <c r="B421"/>
      <c r="C421"/>
      <c r="D421"/>
      <c r="E421"/>
      <c r="F421"/>
      <c r="G421"/>
      <c r="H421" s="26"/>
      <c r="I421"/>
      <c r="J421"/>
    </row>
    <row r="422" spans="1:10" x14ac:dyDescent="0.25">
      <c r="A422"/>
      <c r="B422"/>
      <c r="C422"/>
      <c r="D422"/>
      <c r="E422"/>
      <c r="F422"/>
      <c r="G422"/>
      <c r="H422" s="26"/>
      <c r="I422"/>
      <c r="J422"/>
    </row>
    <row r="423" spans="1:10" x14ac:dyDescent="0.25">
      <c r="A423"/>
      <c r="B423"/>
      <c r="C423"/>
      <c r="D423"/>
      <c r="E423"/>
      <c r="F423"/>
      <c r="G423"/>
      <c r="H423" s="26"/>
      <c r="I423"/>
      <c r="J423"/>
    </row>
    <row r="424" spans="1:10" x14ac:dyDescent="0.25">
      <c r="A424"/>
      <c r="B424"/>
      <c r="C424"/>
      <c r="D424"/>
      <c r="E424"/>
      <c r="F424"/>
      <c r="G424"/>
      <c r="H424" s="26"/>
      <c r="I424"/>
      <c r="J424"/>
    </row>
    <row r="425" spans="1:10" x14ac:dyDescent="0.25">
      <c r="A425"/>
      <c r="B425"/>
      <c r="C425"/>
      <c r="D425"/>
      <c r="E425"/>
      <c r="F425"/>
      <c r="G425"/>
      <c r="H425" s="26"/>
      <c r="I425"/>
      <c r="J425"/>
    </row>
    <row r="426" spans="1:10" x14ac:dyDescent="0.25">
      <c r="A426"/>
      <c r="B426"/>
      <c r="C426"/>
      <c r="D426"/>
      <c r="E426"/>
      <c r="F426"/>
      <c r="G426"/>
      <c r="H426" s="26"/>
      <c r="I426"/>
      <c r="J426"/>
    </row>
    <row r="427" spans="1:10" x14ac:dyDescent="0.25">
      <c r="A427"/>
      <c r="B427"/>
      <c r="C427"/>
      <c r="D427"/>
      <c r="E427"/>
      <c r="F427"/>
      <c r="G427"/>
      <c r="H427" s="26"/>
      <c r="I427"/>
      <c r="J427"/>
    </row>
    <row r="428" spans="1:10" x14ac:dyDescent="0.25">
      <c r="A428"/>
      <c r="B428"/>
      <c r="C428"/>
      <c r="D428"/>
      <c r="E428"/>
      <c r="F428"/>
      <c r="G428"/>
      <c r="H428" s="26"/>
      <c r="I428"/>
      <c r="J428"/>
    </row>
    <row r="429" spans="1:10" x14ac:dyDescent="0.25">
      <c r="A429"/>
      <c r="B429"/>
      <c r="C429"/>
      <c r="D429"/>
      <c r="E429"/>
      <c r="F429"/>
      <c r="G429"/>
      <c r="H429" s="26"/>
      <c r="I429"/>
      <c r="J429"/>
    </row>
    <row r="430" spans="1:10" x14ac:dyDescent="0.25">
      <c r="A430"/>
      <c r="B430"/>
      <c r="C430"/>
      <c r="D430"/>
      <c r="E430"/>
      <c r="F430"/>
      <c r="G430"/>
      <c r="H430" s="26"/>
      <c r="I430"/>
      <c r="J430"/>
    </row>
    <row r="431" spans="1:10" x14ac:dyDescent="0.25">
      <c r="A431"/>
      <c r="B431"/>
      <c r="C431"/>
      <c r="D431"/>
      <c r="E431"/>
      <c r="F431"/>
      <c r="G431"/>
      <c r="H431" s="26"/>
      <c r="I431"/>
      <c r="J431"/>
    </row>
    <row r="432" spans="1:10" x14ac:dyDescent="0.25">
      <c r="A432"/>
      <c r="B432"/>
      <c r="C432"/>
      <c r="D432"/>
      <c r="E432"/>
      <c r="F432"/>
      <c r="G432"/>
      <c r="H432" s="26"/>
      <c r="I432"/>
      <c r="J432"/>
    </row>
    <row r="433" spans="1:10" x14ac:dyDescent="0.25">
      <c r="A433"/>
      <c r="B433"/>
      <c r="C433"/>
      <c r="D433"/>
      <c r="E433"/>
      <c r="F433"/>
      <c r="G433"/>
      <c r="H433" s="26"/>
      <c r="I433"/>
      <c r="J433"/>
    </row>
    <row r="434" spans="1:10" x14ac:dyDescent="0.25">
      <c r="A434"/>
      <c r="B434"/>
      <c r="C434"/>
      <c r="D434"/>
      <c r="E434"/>
      <c r="F434"/>
      <c r="G434"/>
      <c r="H434" s="26"/>
      <c r="I434"/>
      <c r="J434"/>
    </row>
    <row r="435" spans="1:10" x14ac:dyDescent="0.25">
      <c r="A435"/>
      <c r="B435"/>
      <c r="C435"/>
      <c r="D435"/>
      <c r="E435"/>
      <c r="F435"/>
      <c r="G435"/>
      <c r="H435" s="26"/>
      <c r="I435"/>
      <c r="J435"/>
    </row>
    <row r="436" spans="1:10" x14ac:dyDescent="0.25">
      <c r="A436"/>
      <c r="B436"/>
      <c r="C436"/>
      <c r="D436"/>
      <c r="E436"/>
      <c r="F436"/>
      <c r="G436"/>
      <c r="H436" s="26"/>
      <c r="I436"/>
      <c r="J436"/>
    </row>
    <row r="437" spans="1:10" x14ac:dyDescent="0.25">
      <c r="A437"/>
      <c r="B437"/>
      <c r="C437"/>
      <c r="D437"/>
      <c r="E437"/>
      <c r="F437"/>
      <c r="G437"/>
      <c r="H437" s="26"/>
      <c r="I437"/>
      <c r="J437"/>
    </row>
    <row r="438" spans="1:10" x14ac:dyDescent="0.25">
      <c r="A438"/>
      <c r="B438"/>
      <c r="C438"/>
      <c r="D438"/>
      <c r="E438"/>
      <c r="F438"/>
      <c r="G438"/>
      <c r="H438" s="26"/>
      <c r="I438"/>
      <c r="J438"/>
    </row>
    <row r="439" spans="1:10" x14ac:dyDescent="0.25">
      <c r="A439"/>
      <c r="B439"/>
      <c r="C439"/>
      <c r="D439"/>
      <c r="E439"/>
      <c r="F439"/>
      <c r="G439"/>
      <c r="H439" s="26"/>
      <c r="I439"/>
      <c r="J439"/>
    </row>
    <row r="440" spans="1:10" x14ac:dyDescent="0.25">
      <c r="A440"/>
      <c r="B440"/>
      <c r="C440"/>
      <c r="D440"/>
      <c r="E440"/>
      <c r="F440"/>
      <c r="G440"/>
      <c r="H440" s="26"/>
      <c r="I440"/>
      <c r="J440"/>
    </row>
    <row r="441" spans="1:10" x14ac:dyDescent="0.25">
      <c r="A441"/>
      <c r="B441"/>
      <c r="C441"/>
      <c r="D441"/>
      <c r="E441"/>
      <c r="F441"/>
      <c r="G441"/>
      <c r="H441" s="26"/>
      <c r="I441"/>
      <c r="J441"/>
    </row>
    <row r="442" spans="1:10" x14ac:dyDescent="0.25">
      <c r="A442"/>
      <c r="B442"/>
      <c r="C442"/>
      <c r="D442"/>
      <c r="E442"/>
      <c r="F442"/>
      <c r="G442"/>
      <c r="H442" s="26"/>
      <c r="I442"/>
      <c r="J442"/>
    </row>
    <row r="443" spans="1:10" x14ac:dyDescent="0.25">
      <c r="A443"/>
      <c r="B443"/>
      <c r="C443"/>
      <c r="D443"/>
      <c r="E443"/>
      <c r="F443"/>
      <c r="G443"/>
      <c r="H443" s="26"/>
      <c r="I443"/>
      <c r="J443"/>
    </row>
    <row r="444" spans="1:10" x14ac:dyDescent="0.25">
      <c r="A444"/>
      <c r="B444"/>
      <c r="C444"/>
      <c r="D444"/>
      <c r="E444"/>
      <c r="F444"/>
      <c r="G444"/>
      <c r="H444" s="26"/>
      <c r="I444"/>
      <c r="J444"/>
    </row>
    <row r="445" spans="1:10" x14ac:dyDescent="0.25">
      <c r="A445"/>
      <c r="B445"/>
      <c r="C445"/>
      <c r="D445"/>
      <c r="E445"/>
      <c r="F445"/>
      <c r="G445"/>
      <c r="H445" s="26"/>
      <c r="I445"/>
      <c r="J445"/>
    </row>
    <row r="446" spans="1:10" x14ac:dyDescent="0.25">
      <c r="A446"/>
      <c r="B446"/>
      <c r="C446"/>
      <c r="D446"/>
      <c r="E446"/>
      <c r="F446"/>
      <c r="G446"/>
      <c r="H446" s="26"/>
      <c r="I446"/>
      <c r="J446"/>
    </row>
    <row r="447" spans="1:10" x14ac:dyDescent="0.25">
      <c r="A447"/>
      <c r="B447"/>
      <c r="C447"/>
      <c r="D447"/>
      <c r="E447"/>
      <c r="F447"/>
      <c r="G447"/>
      <c r="H447" s="26"/>
      <c r="I447"/>
      <c r="J447"/>
    </row>
    <row r="448" spans="1:10" x14ac:dyDescent="0.25">
      <c r="A448"/>
      <c r="B448"/>
      <c r="C448"/>
      <c r="D448"/>
      <c r="E448"/>
      <c r="F448"/>
      <c r="G448"/>
      <c r="H448" s="26"/>
      <c r="I448"/>
      <c r="J448"/>
    </row>
    <row r="449" spans="1:10" x14ac:dyDescent="0.25">
      <c r="A449"/>
      <c r="B449"/>
      <c r="C449"/>
      <c r="D449"/>
      <c r="E449"/>
      <c r="F449"/>
      <c r="G449"/>
      <c r="H449" s="26"/>
      <c r="I449"/>
      <c r="J449"/>
    </row>
    <row r="450" spans="1:10" x14ac:dyDescent="0.25">
      <c r="A450"/>
      <c r="B450"/>
      <c r="C450"/>
      <c r="D450"/>
      <c r="E450"/>
      <c r="F450"/>
      <c r="G450"/>
      <c r="H450" s="26"/>
      <c r="I450"/>
      <c r="J450"/>
    </row>
    <row r="451" spans="1:10" x14ac:dyDescent="0.25">
      <c r="A451"/>
      <c r="B451"/>
      <c r="C451"/>
      <c r="D451"/>
      <c r="E451"/>
      <c r="F451"/>
      <c r="G451"/>
      <c r="H451" s="26"/>
      <c r="I451"/>
      <c r="J451"/>
    </row>
    <row r="452" spans="1:10" x14ac:dyDescent="0.25">
      <c r="A452"/>
      <c r="B452"/>
      <c r="C452"/>
      <c r="D452"/>
      <c r="E452"/>
      <c r="F452"/>
      <c r="G452"/>
      <c r="H452" s="26"/>
      <c r="I452"/>
      <c r="J452"/>
    </row>
    <row r="453" spans="1:10" x14ac:dyDescent="0.25">
      <c r="A453"/>
      <c r="B453"/>
      <c r="C453"/>
      <c r="D453"/>
      <c r="E453"/>
      <c r="F453"/>
      <c r="G453"/>
      <c r="H453" s="26"/>
      <c r="I453"/>
      <c r="J453"/>
    </row>
    <row r="454" spans="1:10" x14ac:dyDescent="0.25">
      <c r="A454"/>
      <c r="B454"/>
      <c r="C454"/>
      <c r="D454"/>
      <c r="E454"/>
      <c r="F454"/>
      <c r="G454"/>
      <c r="H454" s="26"/>
      <c r="I454"/>
      <c r="J454"/>
    </row>
    <row r="455" spans="1:10" x14ac:dyDescent="0.25">
      <c r="A455"/>
      <c r="B455"/>
      <c r="C455"/>
      <c r="D455"/>
      <c r="E455"/>
      <c r="F455"/>
      <c r="G455"/>
      <c r="H455" s="26"/>
      <c r="I455"/>
      <c r="J455"/>
    </row>
    <row r="456" spans="1:10" x14ac:dyDescent="0.25">
      <c r="A456"/>
      <c r="B456"/>
      <c r="C456"/>
      <c r="D456"/>
      <c r="E456"/>
      <c r="F456"/>
      <c r="G456"/>
      <c r="H456" s="26"/>
      <c r="I456"/>
      <c r="J456"/>
    </row>
    <row r="457" spans="1:10" x14ac:dyDescent="0.25">
      <c r="A457"/>
      <c r="B457"/>
      <c r="C457"/>
      <c r="D457"/>
      <c r="E457"/>
      <c r="F457"/>
      <c r="G457"/>
      <c r="H457" s="26"/>
      <c r="I457"/>
      <c r="J457"/>
    </row>
    <row r="458" spans="1:10" x14ac:dyDescent="0.25">
      <c r="A458"/>
      <c r="B458"/>
      <c r="C458"/>
      <c r="D458"/>
      <c r="E458"/>
      <c r="F458"/>
      <c r="G458"/>
      <c r="H458" s="26"/>
      <c r="I458"/>
      <c r="J458"/>
    </row>
    <row r="459" spans="1:10" x14ac:dyDescent="0.25">
      <c r="A459"/>
      <c r="B459"/>
      <c r="C459"/>
      <c r="D459"/>
      <c r="E459"/>
      <c r="F459"/>
      <c r="G459"/>
      <c r="H459" s="26"/>
      <c r="I459"/>
      <c r="J459"/>
    </row>
    <row r="460" spans="1:10" x14ac:dyDescent="0.25">
      <c r="A460"/>
      <c r="B460"/>
      <c r="C460"/>
      <c r="D460"/>
      <c r="E460"/>
      <c r="F460"/>
      <c r="G460"/>
      <c r="H460" s="26"/>
      <c r="I460"/>
      <c r="J460"/>
    </row>
    <row r="461" spans="1:10" x14ac:dyDescent="0.25">
      <c r="A461"/>
      <c r="B461"/>
      <c r="C461"/>
      <c r="D461"/>
      <c r="E461"/>
      <c r="F461"/>
      <c r="G461"/>
      <c r="H461" s="26"/>
      <c r="I461"/>
      <c r="J461"/>
    </row>
    <row r="462" spans="1:10" x14ac:dyDescent="0.25">
      <c r="A462"/>
      <c r="B462"/>
      <c r="C462"/>
      <c r="D462"/>
      <c r="E462"/>
      <c r="F462"/>
      <c r="G462"/>
      <c r="H462" s="26"/>
      <c r="I462"/>
      <c r="J462"/>
    </row>
    <row r="463" spans="1:10" x14ac:dyDescent="0.25">
      <c r="A463"/>
      <c r="B463"/>
      <c r="C463"/>
      <c r="D463"/>
      <c r="E463"/>
      <c r="F463"/>
      <c r="G463"/>
      <c r="H463" s="26"/>
      <c r="I463"/>
      <c r="J463"/>
    </row>
    <row r="464" spans="1:10" x14ac:dyDescent="0.25">
      <c r="A464"/>
      <c r="B464"/>
      <c r="C464"/>
      <c r="D464"/>
      <c r="E464"/>
      <c r="F464"/>
      <c r="G464"/>
      <c r="H464" s="26"/>
      <c r="I464"/>
      <c r="J464"/>
    </row>
    <row r="465" spans="1:10" x14ac:dyDescent="0.25">
      <c r="A465"/>
      <c r="B465"/>
      <c r="C465"/>
      <c r="D465"/>
      <c r="E465"/>
      <c r="F465"/>
      <c r="G465"/>
      <c r="H465" s="26"/>
      <c r="I465"/>
      <c r="J465"/>
    </row>
    <row r="466" spans="1:10" x14ac:dyDescent="0.25">
      <c r="A466"/>
      <c r="B466"/>
      <c r="C466"/>
      <c r="D466"/>
      <c r="E466"/>
      <c r="F466"/>
      <c r="G466"/>
      <c r="H466" s="26"/>
      <c r="I466"/>
      <c r="J466"/>
    </row>
    <row r="467" spans="1:10" x14ac:dyDescent="0.25">
      <c r="A467"/>
      <c r="B467"/>
      <c r="C467"/>
      <c r="D467"/>
      <c r="E467"/>
      <c r="F467"/>
      <c r="G467"/>
      <c r="H467" s="26"/>
      <c r="I467"/>
      <c r="J467"/>
    </row>
    <row r="468" spans="1:10" x14ac:dyDescent="0.25">
      <c r="A468"/>
      <c r="B468"/>
      <c r="C468"/>
      <c r="D468"/>
      <c r="E468"/>
      <c r="F468"/>
      <c r="G468"/>
      <c r="H468" s="26"/>
      <c r="I468"/>
      <c r="J468"/>
    </row>
    <row r="469" spans="1:10" x14ac:dyDescent="0.25">
      <c r="A469"/>
      <c r="B469"/>
      <c r="C469"/>
      <c r="D469"/>
      <c r="E469"/>
      <c r="F469"/>
      <c r="G469"/>
      <c r="H469" s="26"/>
      <c r="I469"/>
      <c r="J469"/>
    </row>
    <row r="470" spans="1:10" x14ac:dyDescent="0.25">
      <c r="A470"/>
      <c r="B470"/>
      <c r="C470"/>
      <c r="D470"/>
      <c r="E470"/>
      <c r="F470"/>
      <c r="G470"/>
      <c r="H470" s="26"/>
      <c r="I470"/>
      <c r="J470"/>
    </row>
    <row r="471" spans="1:10" x14ac:dyDescent="0.25">
      <c r="A471"/>
      <c r="B471"/>
      <c r="C471"/>
      <c r="D471"/>
      <c r="E471"/>
      <c r="F471"/>
      <c r="G471"/>
      <c r="H471" s="26"/>
      <c r="I471"/>
      <c r="J471"/>
    </row>
    <row r="472" spans="1:10" x14ac:dyDescent="0.25">
      <c r="A472"/>
      <c r="B472"/>
      <c r="C472"/>
      <c r="D472"/>
      <c r="E472"/>
      <c r="F472"/>
      <c r="G472"/>
      <c r="H472" s="26"/>
      <c r="I472"/>
      <c r="J472"/>
    </row>
    <row r="473" spans="1:10" x14ac:dyDescent="0.25">
      <c r="A473"/>
      <c r="B473"/>
      <c r="C473"/>
      <c r="D473"/>
      <c r="E473"/>
      <c r="F473"/>
      <c r="G473"/>
      <c r="H473" s="26"/>
      <c r="I473"/>
      <c r="J473"/>
    </row>
    <row r="474" spans="1:10" x14ac:dyDescent="0.25">
      <c r="A474"/>
      <c r="B474"/>
      <c r="C474"/>
      <c r="D474"/>
      <c r="E474"/>
      <c r="F474"/>
      <c r="G474"/>
      <c r="H474" s="26"/>
      <c r="I474"/>
      <c r="J474"/>
    </row>
    <row r="475" spans="1:10" x14ac:dyDescent="0.25">
      <c r="A475"/>
      <c r="B475"/>
      <c r="C475"/>
      <c r="D475"/>
      <c r="E475"/>
      <c r="F475"/>
      <c r="G475"/>
      <c r="H475" s="26"/>
      <c r="I475"/>
      <c r="J475"/>
    </row>
    <row r="476" spans="1:10" x14ac:dyDescent="0.25">
      <c r="A476"/>
      <c r="B476"/>
      <c r="C476"/>
      <c r="D476"/>
      <c r="E476"/>
      <c r="F476"/>
      <c r="G476"/>
      <c r="H476" s="26"/>
      <c r="I476"/>
      <c r="J476"/>
    </row>
    <row r="477" spans="1:10" x14ac:dyDescent="0.25">
      <c r="A477"/>
      <c r="B477"/>
      <c r="C477"/>
      <c r="D477"/>
      <c r="E477"/>
      <c r="F477"/>
      <c r="G477"/>
      <c r="H477" s="26"/>
      <c r="I477"/>
      <c r="J477"/>
    </row>
    <row r="478" spans="1:10" x14ac:dyDescent="0.25">
      <c r="A478"/>
      <c r="B478"/>
      <c r="C478"/>
      <c r="D478"/>
      <c r="E478"/>
      <c r="F478"/>
      <c r="G478"/>
      <c r="H478" s="26"/>
      <c r="I478"/>
      <c r="J478"/>
    </row>
    <row r="479" spans="1:10" x14ac:dyDescent="0.25">
      <c r="A479"/>
      <c r="B479"/>
      <c r="C479"/>
      <c r="D479"/>
      <c r="E479"/>
      <c r="F479"/>
      <c r="G479"/>
      <c r="H479" s="26"/>
      <c r="I479"/>
      <c r="J479"/>
    </row>
    <row r="480" spans="1:10" x14ac:dyDescent="0.25">
      <c r="A480"/>
      <c r="B480"/>
      <c r="C480"/>
      <c r="D480"/>
      <c r="E480"/>
      <c r="F480"/>
      <c r="G480"/>
      <c r="H480" s="26"/>
      <c r="I480"/>
      <c r="J480"/>
    </row>
    <row r="481" spans="1:10" x14ac:dyDescent="0.25">
      <c r="A481"/>
      <c r="B481"/>
      <c r="C481"/>
      <c r="D481"/>
      <c r="E481"/>
      <c r="F481"/>
      <c r="G481"/>
      <c r="H481" s="26"/>
      <c r="I481"/>
      <c r="J481"/>
    </row>
    <row r="482" spans="1:10" x14ac:dyDescent="0.25">
      <c r="A482"/>
      <c r="B482"/>
      <c r="C482"/>
      <c r="D482"/>
      <c r="E482"/>
      <c r="F482"/>
      <c r="G482"/>
      <c r="H482" s="26"/>
      <c r="I482"/>
      <c r="J482"/>
    </row>
    <row r="483" spans="1:10" x14ac:dyDescent="0.25">
      <c r="A483"/>
      <c r="B483"/>
      <c r="C483"/>
      <c r="D483"/>
      <c r="E483"/>
      <c r="F483"/>
      <c r="G483"/>
      <c r="H483" s="26"/>
      <c r="I483"/>
      <c r="J483"/>
    </row>
    <row r="484" spans="1:10" x14ac:dyDescent="0.25">
      <c r="A484"/>
      <c r="B484"/>
      <c r="C484"/>
      <c r="D484"/>
      <c r="E484"/>
      <c r="F484"/>
      <c r="G484"/>
      <c r="H484" s="26"/>
      <c r="I484"/>
      <c r="J484"/>
    </row>
    <row r="485" spans="1:10" x14ac:dyDescent="0.25">
      <c r="A485"/>
      <c r="B485"/>
      <c r="C485"/>
      <c r="D485"/>
      <c r="E485"/>
      <c r="F485"/>
      <c r="G485"/>
      <c r="H485" s="26"/>
      <c r="I485"/>
      <c r="J485"/>
    </row>
    <row r="486" spans="1:10" x14ac:dyDescent="0.25">
      <c r="A486"/>
      <c r="B486"/>
      <c r="C486"/>
      <c r="D486"/>
      <c r="E486"/>
      <c r="F486"/>
      <c r="G486"/>
      <c r="H486" s="26"/>
      <c r="I486"/>
      <c r="J486"/>
    </row>
    <row r="487" spans="1:10" x14ac:dyDescent="0.25">
      <c r="A487"/>
      <c r="B487"/>
      <c r="C487"/>
      <c r="D487"/>
      <c r="E487"/>
      <c r="F487"/>
      <c r="G487"/>
      <c r="H487" s="26"/>
      <c r="I487"/>
      <c r="J487"/>
    </row>
    <row r="488" spans="1:10" x14ac:dyDescent="0.25">
      <c r="A488"/>
      <c r="B488"/>
      <c r="C488"/>
      <c r="D488"/>
      <c r="E488"/>
      <c r="F488"/>
      <c r="G488"/>
      <c r="H488" s="26"/>
      <c r="I488"/>
      <c r="J488"/>
    </row>
    <row r="489" spans="1:10" x14ac:dyDescent="0.25">
      <c r="A489"/>
      <c r="B489"/>
      <c r="C489"/>
      <c r="D489"/>
      <c r="E489"/>
      <c r="F489"/>
      <c r="G489"/>
      <c r="H489" s="26"/>
      <c r="I489"/>
      <c r="J489"/>
    </row>
    <row r="490" spans="1:10" x14ac:dyDescent="0.25">
      <c r="A490"/>
      <c r="B490"/>
      <c r="C490"/>
      <c r="D490"/>
      <c r="E490"/>
      <c r="F490"/>
      <c r="G490"/>
      <c r="H490" s="26"/>
      <c r="I490"/>
      <c r="J490"/>
    </row>
    <row r="491" spans="1:10" x14ac:dyDescent="0.25">
      <c r="A491"/>
      <c r="B491"/>
      <c r="C491"/>
      <c r="D491"/>
      <c r="E491"/>
      <c r="F491"/>
      <c r="G491"/>
      <c r="H491" s="26"/>
      <c r="I491"/>
      <c r="J491"/>
    </row>
    <row r="492" spans="1:10" x14ac:dyDescent="0.25">
      <c r="A492"/>
      <c r="B492"/>
      <c r="C492"/>
      <c r="D492"/>
      <c r="E492"/>
      <c r="F492"/>
      <c r="G492"/>
      <c r="H492" s="26"/>
      <c r="I492"/>
      <c r="J492"/>
    </row>
    <row r="493" spans="1:10" x14ac:dyDescent="0.25">
      <c r="A493"/>
      <c r="B493"/>
      <c r="C493"/>
      <c r="D493"/>
      <c r="E493"/>
      <c r="F493"/>
      <c r="G493"/>
      <c r="H493" s="26"/>
      <c r="I493"/>
      <c r="J493"/>
    </row>
    <row r="494" spans="1:10" x14ac:dyDescent="0.25">
      <c r="A494"/>
      <c r="B494"/>
      <c r="C494"/>
      <c r="D494"/>
      <c r="E494"/>
      <c r="F494"/>
      <c r="G494"/>
      <c r="H494" s="26"/>
      <c r="I494"/>
      <c r="J494"/>
    </row>
    <row r="495" spans="1:10" x14ac:dyDescent="0.25">
      <c r="A495"/>
      <c r="B495"/>
      <c r="C495"/>
      <c r="D495"/>
      <c r="E495"/>
      <c r="F495"/>
      <c r="G495"/>
      <c r="H495" s="26"/>
      <c r="I495"/>
      <c r="J495"/>
    </row>
    <row r="496" spans="1:10" x14ac:dyDescent="0.25">
      <c r="A496"/>
      <c r="B496"/>
      <c r="C496"/>
      <c r="D496"/>
      <c r="E496"/>
      <c r="F496"/>
      <c r="G496"/>
      <c r="H496" s="26"/>
      <c r="I496"/>
      <c r="J496"/>
    </row>
    <row r="497" spans="1:10" x14ac:dyDescent="0.25">
      <c r="A497"/>
      <c r="B497"/>
      <c r="C497"/>
      <c r="D497"/>
      <c r="E497"/>
      <c r="F497"/>
      <c r="G497"/>
      <c r="H497" s="26"/>
      <c r="I497"/>
      <c r="J497"/>
    </row>
    <row r="498" spans="1:10" x14ac:dyDescent="0.25">
      <c r="A498"/>
      <c r="B498"/>
      <c r="C498"/>
      <c r="D498"/>
      <c r="E498"/>
      <c r="F498"/>
      <c r="G498"/>
      <c r="H498" s="26"/>
      <c r="I498"/>
      <c r="J498"/>
    </row>
    <row r="499" spans="1:10" x14ac:dyDescent="0.25">
      <c r="A499"/>
      <c r="B499"/>
      <c r="C499"/>
      <c r="D499"/>
      <c r="E499"/>
      <c r="F499"/>
      <c r="G499"/>
      <c r="H499" s="26"/>
      <c r="I499"/>
      <c r="J499"/>
    </row>
    <row r="500" spans="1:10" x14ac:dyDescent="0.25">
      <c r="A500"/>
      <c r="B500"/>
      <c r="C500"/>
      <c r="D500"/>
      <c r="E500"/>
      <c r="F500"/>
      <c r="G500"/>
      <c r="H500" s="26"/>
      <c r="I500"/>
      <c r="J500"/>
    </row>
    <row r="501" spans="1:10" x14ac:dyDescent="0.25">
      <c r="A501"/>
      <c r="B501"/>
      <c r="C501"/>
      <c r="D501"/>
      <c r="E501"/>
      <c r="F501"/>
      <c r="G501"/>
      <c r="H501" s="26"/>
      <c r="I501"/>
      <c r="J501"/>
    </row>
    <row r="502" spans="1:10" x14ac:dyDescent="0.25">
      <c r="A502"/>
      <c r="B502"/>
      <c r="C502"/>
      <c r="D502"/>
      <c r="E502"/>
      <c r="F502"/>
      <c r="G502"/>
      <c r="H502" s="26"/>
      <c r="I502"/>
      <c r="J502"/>
    </row>
    <row r="503" spans="1:10" x14ac:dyDescent="0.25">
      <c r="A503"/>
      <c r="B503"/>
      <c r="C503"/>
      <c r="D503"/>
      <c r="E503"/>
      <c r="F503"/>
      <c r="G503"/>
      <c r="H503" s="26"/>
      <c r="I503"/>
      <c r="J503"/>
    </row>
    <row r="504" spans="1:10" x14ac:dyDescent="0.25">
      <c r="A504"/>
      <c r="B504"/>
      <c r="C504"/>
      <c r="D504"/>
      <c r="E504"/>
      <c r="F504"/>
      <c r="G504"/>
      <c r="H504" s="26"/>
      <c r="I504"/>
      <c r="J504"/>
    </row>
    <row r="505" spans="1:10" x14ac:dyDescent="0.25">
      <c r="A505"/>
      <c r="B505"/>
      <c r="C505"/>
      <c r="D505"/>
      <c r="E505"/>
      <c r="F505"/>
      <c r="G505"/>
      <c r="H505" s="26"/>
      <c r="I505"/>
      <c r="J505"/>
    </row>
    <row r="506" spans="1:10" x14ac:dyDescent="0.25">
      <c r="A506"/>
      <c r="B506"/>
      <c r="C506"/>
      <c r="D506"/>
      <c r="E506"/>
      <c r="F506"/>
      <c r="G506"/>
      <c r="H506" s="26"/>
      <c r="I506"/>
      <c r="J506"/>
    </row>
    <row r="507" spans="1:10" x14ac:dyDescent="0.25">
      <c r="A507"/>
      <c r="B507"/>
      <c r="C507"/>
      <c r="D507"/>
      <c r="E507"/>
      <c r="F507"/>
      <c r="G507"/>
      <c r="H507" s="26"/>
      <c r="I507"/>
      <c r="J507"/>
    </row>
    <row r="508" spans="1:10" x14ac:dyDescent="0.25">
      <c r="A508"/>
      <c r="B508"/>
      <c r="C508"/>
      <c r="D508"/>
      <c r="E508"/>
      <c r="F508"/>
      <c r="G508"/>
      <c r="H508" s="26"/>
      <c r="I508"/>
      <c r="J508"/>
    </row>
    <row r="509" spans="1:10" x14ac:dyDescent="0.25">
      <c r="A509"/>
      <c r="B509"/>
      <c r="C509"/>
      <c r="D509"/>
      <c r="E509"/>
      <c r="F509"/>
      <c r="G509"/>
      <c r="H509" s="26"/>
      <c r="I509"/>
      <c r="J509"/>
    </row>
    <row r="510" spans="1:10" x14ac:dyDescent="0.25">
      <c r="A510"/>
      <c r="B510"/>
      <c r="C510"/>
      <c r="D510"/>
      <c r="E510"/>
      <c r="F510"/>
      <c r="G510"/>
      <c r="H510" s="26"/>
      <c r="I510"/>
      <c r="J510"/>
    </row>
    <row r="511" spans="1:10" x14ac:dyDescent="0.25">
      <c r="A511"/>
      <c r="B511"/>
      <c r="C511"/>
      <c r="D511"/>
      <c r="E511"/>
      <c r="F511"/>
      <c r="G511"/>
      <c r="H511" s="26"/>
      <c r="I511"/>
      <c r="J511"/>
    </row>
    <row r="512" spans="1:10" x14ac:dyDescent="0.25">
      <c r="A512"/>
      <c r="B512"/>
      <c r="C512"/>
      <c r="D512"/>
      <c r="E512"/>
      <c r="F512"/>
      <c r="G512"/>
      <c r="H512" s="26"/>
      <c r="I512"/>
      <c r="J512"/>
    </row>
    <row r="513" spans="1:10" x14ac:dyDescent="0.25">
      <c r="A513"/>
      <c r="B513"/>
      <c r="C513"/>
      <c r="D513"/>
      <c r="E513"/>
      <c r="F513"/>
      <c r="G513"/>
      <c r="H513" s="26"/>
      <c r="I513"/>
      <c r="J513"/>
    </row>
    <row r="514" spans="1:10" x14ac:dyDescent="0.25">
      <c r="A514"/>
      <c r="B514"/>
      <c r="C514"/>
      <c r="D514"/>
      <c r="E514"/>
      <c r="F514"/>
      <c r="G514"/>
      <c r="H514" s="26"/>
      <c r="I514"/>
      <c r="J514"/>
    </row>
    <row r="515" spans="1:10" x14ac:dyDescent="0.25">
      <c r="A515"/>
      <c r="B515"/>
      <c r="C515"/>
      <c r="D515"/>
      <c r="E515"/>
      <c r="F515"/>
      <c r="G515"/>
      <c r="H515" s="26"/>
      <c r="I515"/>
      <c r="J515"/>
    </row>
    <row r="516" spans="1:10" x14ac:dyDescent="0.25">
      <c r="A516"/>
      <c r="B516"/>
      <c r="C516"/>
      <c r="D516"/>
      <c r="E516"/>
      <c r="F516"/>
      <c r="G516"/>
      <c r="H516" s="26"/>
      <c r="I516"/>
      <c r="J516"/>
    </row>
    <row r="517" spans="1:10" x14ac:dyDescent="0.25">
      <c r="A517"/>
      <c r="B517"/>
      <c r="C517"/>
      <c r="D517"/>
      <c r="E517"/>
      <c r="F517"/>
      <c r="G517"/>
      <c r="H517" s="26"/>
      <c r="I517"/>
      <c r="J517"/>
    </row>
    <row r="518" spans="1:10" x14ac:dyDescent="0.25">
      <c r="A518"/>
      <c r="B518"/>
      <c r="C518"/>
      <c r="D518"/>
      <c r="E518"/>
      <c r="F518"/>
      <c r="G518"/>
      <c r="H518" s="26"/>
      <c r="I518"/>
      <c r="J518"/>
    </row>
    <row r="519" spans="1:10" x14ac:dyDescent="0.25">
      <c r="A519"/>
      <c r="B519"/>
      <c r="C519"/>
      <c r="D519"/>
      <c r="E519"/>
      <c r="F519"/>
      <c r="G519"/>
      <c r="H519" s="26"/>
      <c r="I519"/>
      <c r="J519"/>
    </row>
    <row r="520" spans="1:10" x14ac:dyDescent="0.25">
      <c r="A520"/>
      <c r="B520"/>
      <c r="C520"/>
      <c r="D520"/>
      <c r="E520"/>
      <c r="F520"/>
      <c r="G520"/>
      <c r="H520" s="26"/>
      <c r="I520"/>
      <c r="J520"/>
    </row>
    <row r="521" spans="1:10" x14ac:dyDescent="0.25">
      <c r="A521"/>
      <c r="B521"/>
      <c r="C521"/>
      <c r="D521"/>
      <c r="E521"/>
      <c r="F521"/>
      <c r="G521"/>
      <c r="H521" s="26"/>
      <c r="I521"/>
      <c r="J521"/>
    </row>
    <row r="522" spans="1:10" x14ac:dyDescent="0.25">
      <c r="A522"/>
      <c r="B522"/>
      <c r="C522"/>
      <c r="D522"/>
      <c r="E522"/>
      <c r="F522"/>
      <c r="G522"/>
      <c r="H522" s="26"/>
      <c r="I522"/>
      <c r="J522"/>
    </row>
    <row r="523" spans="1:10" x14ac:dyDescent="0.25">
      <c r="A523"/>
      <c r="B523"/>
      <c r="C523"/>
      <c r="D523"/>
      <c r="E523"/>
      <c r="F523"/>
      <c r="G523"/>
      <c r="H523" s="26"/>
      <c r="I523"/>
      <c r="J523"/>
    </row>
    <row r="524" spans="1:10" x14ac:dyDescent="0.25">
      <c r="A524"/>
      <c r="B524"/>
      <c r="C524"/>
      <c r="D524"/>
      <c r="E524"/>
      <c r="F524"/>
      <c r="G524"/>
      <c r="H524" s="26"/>
      <c r="I524"/>
      <c r="J524"/>
    </row>
    <row r="525" spans="1:10" x14ac:dyDescent="0.25">
      <c r="A525"/>
      <c r="B525"/>
      <c r="C525"/>
      <c r="D525"/>
      <c r="E525"/>
      <c r="F525"/>
      <c r="G525"/>
      <c r="H525" s="26"/>
      <c r="I525"/>
      <c r="J525"/>
    </row>
    <row r="526" spans="1:10" x14ac:dyDescent="0.25">
      <c r="A526"/>
      <c r="B526"/>
      <c r="C526"/>
      <c r="D526"/>
      <c r="E526"/>
      <c r="F526"/>
      <c r="G526"/>
      <c r="H526" s="26"/>
      <c r="I526"/>
      <c r="J526"/>
    </row>
    <row r="527" spans="1:10" x14ac:dyDescent="0.25">
      <c r="A527"/>
      <c r="B527"/>
      <c r="C527"/>
      <c r="D527"/>
      <c r="E527"/>
      <c r="F527"/>
      <c r="G527"/>
      <c r="H527" s="26"/>
      <c r="I527"/>
      <c r="J527"/>
    </row>
    <row r="528" spans="1:10" x14ac:dyDescent="0.25">
      <c r="A528"/>
      <c r="B528"/>
      <c r="C528"/>
      <c r="D528"/>
      <c r="E528"/>
      <c r="F528"/>
      <c r="G528"/>
      <c r="H528" s="26"/>
      <c r="I528"/>
      <c r="J528"/>
    </row>
    <row r="529" spans="1:10" x14ac:dyDescent="0.25">
      <c r="A529"/>
      <c r="B529"/>
      <c r="C529"/>
      <c r="D529"/>
      <c r="E529"/>
      <c r="F529"/>
      <c r="G529"/>
      <c r="H529" s="26"/>
      <c r="I529"/>
      <c r="J529"/>
    </row>
    <row r="530" spans="1:10" x14ac:dyDescent="0.25">
      <c r="A530"/>
      <c r="B530"/>
      <c r="C530"/>
      <c r="D530"/>
      <c r="E530"/>
      <c r="F530"/>
      <c r="G530"/>
      <c r="H530" s="26"/>
      <c r="I530"/>
      <c r="J530"/>
    </row>
    <row r="531" spans="1:10" x14ac:dyDescent="0.25">
      <c r="A531"/>
      <c r="B531"/>
      <c r="C531"/>
      <c r="D531"/>
      <c r="E531"/>
      <c r="F531"/>
      <c r="G531"/>
      <c r="H531" s="26"/>
      <c r="I531"/>
      <c r="J531"/>
    </row>
    <row r="532" spans="1:10" x14ac:dyDescent="0.25">
      <c r="A532"/>
      <c r="B532"/>
      <c r="C532"/>
      <c r="D532"/>
      <c r="E532"/>
      <c r="F532"/>
      <c r="G532"/>
      <c r="H532" s="26"/>
      <c r="I532"/>
      <c r="J532"/>
    </row>
    <row r="533" spans="1:10" x14ac:dyDescent="0.25">
      <c r="A533"/>
      <c r="B533"/>
      <c r="C533"/>
      <c r="D533"/>
      <c r="E533"/>
      <c r="F533"/>
      <c r="G533"/>
      <c r="H533" s="26"/>
      <c r="I533"/>
      <c r="J533"/>
    </row>
    <row r="534" spans="1:10" x14ac:dyDescent="0.25">
      <c r="A534"/>
      <c r="B534"/>
      <c r="C534"/>
      <c r="D534"/>
      <c r="E534"/>
      <c r="F534"/>
      <c r="G534"/>
      <c r="H534" s="26"/>
      <c r="I534"/>
      <c r="J534"/>
    </row>
    <row r="535" spans="1:10" x14ac:dyDescent="0.25">
      <c r="A535"/>
      <c r="B535"/>
      <c r="C535"/>
      <c r="D535"/>
      <c r="E535"/>
      <c r="F535"/>
      <c r="G535"/>
      <c r="H535" s="26"/>
      <c r="I535"/>
      <c r="J535"/>
    </row>
    <row r="536" spans="1:10" x14ac:dyDescent="0.25">
      <c r="A536"/>
      <c r="B536"/>
      <c r="C536"/>
      <c r="D536"/>
      <c r="E536"/>
      <c r="F536"/>
      <c r="G536"/>
      <c r="H536" s="26"/>
      <c r="I536"/>
      <c r="J536"/>
    </row>
    <row r="537" spans="1:10" x14ac:dyDescent="0.25">
      <c r="A537"/>
      <c r="B537"/>
      <c r="C537"/>
      <c r="D537"/>
      <c r="E537"/>
      <c r="F537"/>
      <c r="G537"/>
      <c r="H537" s="26"/>
      <c r="I537"/>
      <c r="J537"/>
    </row>
    <row r="538" spans="1:10" x14ac:dyDescent="0.25">
      <c r="A538"/>
      <c r="B538"/>
      <c r="C538"/>
      <c r="D538"/>
      <c r="E538"/>
      <c r="F538"/>
      <c r="G538"/>
      <c r="H538" s="26"/>
      <c r="I538"/>
      <c r="J538"/>
    </row>
    <row r="539" spans="1:10" x14ac:dyDescent="0.25">
      <c r="A539"/>
      <c r="B539"/>
      <c r="C539"/>
      <c r="D539"/>
      <c r="E539"/>
      <c r="F539"/>
      <c r="G539"/>
      <c r="H539" s="26"/>
      <c r="I539"/>
      <c r="J539"/>
    </row>
    <row r="540" spans="1:10" x14ac:dyDescent="0.25">
      <c r="A540"/>
      <c r="B540"/>
      <c r="C540"/>
      <c r="D540"/>
      <c r="E540"/>
      <c r="F540"/>
      <c r="G540"/>
      <c r="H540" s="26"/>
      <c r="I540"/>
      <c r="J540"/>
    </row>
    <row r="541" spans="1:10" x14ac:dyDescent="0.25">
      <c r="A541"/>
      <c r="B541"/>
      <c r="C541"/>
      <c r="D541"/>
      <c r="E541"/>
      <c r="F541"/>
      <c r="G541"/>
      <c r="H541" s="26"/>
      <c r="I541"/>
      <c r="J541"/>
    </row>
    <row r="542" spans="1:10" x14ac:dyDescent="0.25">
      <c r="A542"/>
      <c r="B542"/>
      <c r="C542"/>
      <c r="D542"/>
      <c r="E542"/>
      <c r="F542"/>
      <c r="G542"/>
      <c r="H542" s="26"/>
      <c r="I542"/>
      <c r="J542"/>
    </row>
    <row r="543" spans="1:10" x14ac:dyDescent="0.25">
      <c r="A543"/>
      <c r="B543"/>
      <c r="C543"/>
      <c r="D543"/>
      <c r="E543"/>
      <c r="F543"/>
      <c r="G543"/>
      <c r="H543" s="26"/>
      <c r="I543"/>
      <c r="J543"/>
    </row>
    <row r="544" spans="1:10" x14ac:dyDescent="0.25">
      <c r="A544"/>
      <c r="B544"/>
      <c r="C544"/>
      <c r="D544"/>
      <c r="E544"/>
      <c r="F544"/>
      <c r="G544"/>
      <c r="H544" s="26"/>
      <c r="I544"/>
      <c r="J544"/>
    </row>
    <row r="545" spans="1:10" x14ac:dyDescent="0.25">
      <c r="A545"/>
      <c r="B545"/>
      <c r="C545"/>
      <c r="D545"/>
      <c r="E545"/>
      <c r="F545"/>
      <c r="G545"/>
      <c r="H545" s="26"/>
      <c r="I545"/>
      <c r="J545"/>
    </row>
    <row r="546" spans="1:10" x14ac:dyDescent="0.25">
      <c r="A546"/>
      <c r="B546"/>
      <c r="C546"/>
      <c r="D546"/>
      <c r="E546"/>
      <c r="F546"/>
      <c r="G546"/>
      <c r="H546" s="26"/>
      <c r="I546"/>
      <c r="J546"/>
    </row>
    <row r="547" spans="1:10" x14ac:dyDescent="0.25">
      <c r="A547"/>
      <c r="B547"/>
      <c r="C547"/>
      <c r="D547"/>
      <c r="E547"/>
      <c r="F547"/>
      <c r="G547"/>
      <c r="H547" s="26"/>
      <c r="I547"/>
      <c r="J547"/>
    </row>
    <row r="548" spans="1:10" x14ac:dyDescent="0.25">
      <c r="A548"/>
      <c r="B548"/>
      <c r="C548"/>
      <c r="D548"/>
      <c r="E548"/>
      <c r="F548"/>
      <c r="G548"/>
      <c r="H548" s="26"/>
      <c r="I548"/>
      <c r="J548"/>
    </row>
    <row r="549" spans="1:10" x14ac:dyDescent="0.25">
      <c r="A549"/>
      <c r="B549"/>
      <c r="C549"/>
      <c r="D549"/>
      <c r="E549"/>
      <c r="F549"/>
      <c r="G549"/>
      <c r="H549" s="26"/>
      <c r="I549"/>
      <c r="J549"/>
    </row>
    <row r="550" spans="1:10" x14ac:dyDescent="0.25">
      <c r="A550"/>
      <c r="B550"/>
      <c r="C550"/>
      <c r="D550"/>
      <c r="E550"/>
      <c r="F550"/>
      <c r="G550"/>
      <c r="H550" s="26"/>
      <c r="I550"/>
      <c r="J550"/>
    </row>
    <row r="551" spans="1:10" x14ac:dyDescent="0.25">
      <c r="A551"/>
      <c r="B551"/>
      <c r="C551"/>
      <c r="D551"/>
      <c r="E551"/>
      <c r="F551"/>
      <c r="G551"/>
      <c r="H551" s="26"/>
      <c r="I551"/>
      <c r="J551"/>
    </row>
    <row r="552" spans="1:10" x14ac:dyDescent="0.25">
      <c r="A552"/>
      <c r="B552"/>
      <c r="C552"/>
      <c r="D552"/>
      <c r="E552"/>
      <c r="F552"/>
      <c r="G552"/>
      <c r="H552" s="26"/>
      <c r="I552"/>
      <c r="J552"/>
    </row>
    <row r="553" spans="1:10" x14ac:dyDescent="0.25">
      <c r="A553"/>
      <c r="B553"/>
      <c r="C553"/>
      <c r="D553"/>
      <c r="E553"/>
      <c r="F553"/>
      <c r="G553"/>
      <c r="H553" s="26"/>
      <c r="I553"/>
      <c r="J553"/>
    </row>
    <row r="554" spans="1:10" x14ac:dyDescent="0.25">
      <c r="A554"/>
      <c r="B554"/>
      <c r="C554"/>
      <c r="D554"/>
      <c r="E554"/>
      <c r="F554"/>
      <c r="G554"/>
      <c r="H554" s="26"/>
      <c r="I554"/>
      <c r="J554"/>
    </row>
    <row r="555" spans="1:10" x14ac:dyDescent="0.25">
      <c r="A555"/>
      <c r="B555"/>
      <c r="C555"/>
      <c r="D555"/>
      <c r="E555"/>
      <c r="F555"/>
      <c r="G555"/>
      <c r="H555" s="26"/>
      <c r="I555"/>
      <c r="J555"/>
    </row>
    <row r="556" spans="1:10" x14ac:dyDescent="0.25">
      <c r="A556"/>
      <c r="B556"/>
      <c r="C556"/>
      <c r="D556"/>
      <c r="E556"/>
      <c r="F556"/>
      <c r="G556"/>
      <c r="H556" s="26"/>
      <c r="I556"/>
      <c r="J556"/>
    </row>
    <row r="557" spans="1:10" x14ac:dyDescent="0.25">
      <c r="A557"/>
      <c r="B557"/>
      <c r="C557"/>
      <c r="D557"/>
      <c r="E557"/>
      <c r="F557"/>
      <c r="G557"/>
      <c r="H557" s="26"/>
      <c r="I557"/>
      <c r="J557"/>
    </row>
    <row r="558" spans="1:10" x14ac:dyDescent="0.25">
      <c r="A558"/>
      <c r="B558"/>
      <c r="C558"/>
      <c r="D558"/>
      <c r="E558"/>
      <c r="F558"/>
      <c r="G558"/>
      <c r="H558" s="26"/>
      <c r="I558"/>
      <c r="J558"/>
    </row>
    <row r="559" spans="1:10" x14ac:dyDescent="0.25">
      <c r="A559"/>
      <c r="B559"/>
      <c r="C559"/>
      <c r="D559"/>
      <c r="E559"/>
      <c r="F559"/>
      <c r="G559"/>
      <c r="H559" s="26"/>
      <c r="I559"/>
      <c r="J559"/>
    </row>
    <row r="560" spans="1:10" x14ac:dyDescent="0.25">
      <c r="A560"/>
      <c r="B560"/>
      <c r="C560"/>
      <c r="D560"/>
      <c r="E560"/>
      <c r="F560"/>
      <c r="G560"/>
      <c r="H560" s="26"/>
      <c r="I560"/>
      <c r="J560"/>
    </row>
    <row r="561" spans="1:10" x14ac:dyDescent="0.25">
      <c r="A561"/>
      <c r="B561"/>
      <c r="C561"/>
      <c r="D561"/>
      <c r="E561"/>
      <c r="F561"/>
      <c r="G561"/>
      <c r="H561" s="26"/>
      <c r="I561"/>
      <c r="J561"/>
    </row>
    <row r="562" spans="1:10" x14ac:dyDescent="0.25">
      <c r="A562"/>
      <c r="B562"/>
      <c r="C562"/>
      <c r="D562"/>
      <c r="E562"/>
      <c r="F562"/>
      <c r="G562"/>
      <c r="H562" s="26"/>
      <c r="I562"/>
      <c r="J562"/>
    </row>
    <row r="563" spans="1:10" x14ac:dyDescent="0.25">
      <c r="A563"/>
      <c r="B563"/>
      <c r="C563"/>
      <c r="D563"/>
      <c r="E563"/>
      <c r="F563"/>
      <c r="G563"/>
      <c r="H563" s="26"/>
      <c r="I563"/>
      <c r="J563"/>
    </row>
    <row r="564" spans="1:10" x14ac:dyDescent="0.25">
      <c r="A564"/>
      <c r="B564"/>
      <c r="C564"/>
      <c r="D564"/>
      <c r="E564"/>
      <c r="F564"/>
      <c r="G564"/>
      <c r="H564" s="26"/>
      <c r="I564"/>
      <c r="J564"/>
    </row>
    <row r="565" spans="1:10" x14ac:dyDescent="0.25">
      <c r="A565"/>
      <c r="B565"/>
      <c r="C565"/>
      <c r="D565"/>
      <c r="E565"/>
      <c r="F565"/>
      <c r="G565"/>
      <c r="H565" s="26"/>
      <c r="I565"/>
      <c r="J565"/>
    </row>
    <row r="566" spans="1:10" x14ac:dyDescent="0.25">
      <c r="A566"/>
      <c r="B566"/>
      <c r="C566"/>
      <c r="D566"/>
      <c r="E566"/>
      <c r="F566"/>
      <c r="G566"/>
      <c r="H566" s="26"/>
      <c r="I566"/>
      <c r="J566"/>
    </row>
    <row r="567" spans="1:10" x14ac:dyDescent="0.25">
      <c r="A567"/>
      <c r="B567"/>
      <c r="C567"/>
      <c r="D567"/>
      <c r="E567"/>
      <c r="F567"/>
      <c r="G567"/>
      <c r="H567" s="26"/>
      <c r="I567"/>
      <c r="J567"/>
    </row>
    <row r="568" spans="1:10" x14ac:dyDescent="0.25">
      <c r="A568"/>
      <c r="B568"/>
      <c r="C568"/>
      <c r="D568"/>
      <c r="E568"/>
      <c r="F568"/>
      <c r="G568"/>
      <c r="H568" s="26"/>
      <c r="I568"/>
      <c r="J568"/>
    </row>
    <row r="569" spans="1:10" x14ac:dyDescent="0.25">
      <c r="A569"/>
      <c r="B569"/>
      <c r="C569"/>
      <c r="D569"/>
      <c r="E569"/>
      <c r="F569"/>
      <c r="G569"/>
      <c r="H569" s="26"/>
      <c r="I569"/>
      <c r="J569"/>
    </row>
    <row r="570" spans="1:10" x14ac:dyDescent="0.25">
      <c r="A570"/>
      <c r="B570"/>
      <c r="C570"/>
      <c r="D570"/>
      <c r="E570"/>
      <c r="F570"/>
      <c r="G570"/>
      <c r="H570" s="26"/>
      <c r="I570"/>
      <c r="J570"/>
    </row>
    <row r="571" spans="1:10" x14ac:dyDescent="0.25">
      <c r="A571"/>
      <c r="B571"/>
      <c r="C571"/>
      <c r="D571"/>
      <c r="E571"/>
      <c r="F571"/>
      <c r="G571"/>
      <c r="H571" s="26"/>
      <c r="I571"/>
      <c r="J571"/>
    </row>
    <row r="572" spans="1:10" x14ac:dyDescent="0.25">
      <c r="A572"/>
      <c r="B572"/>
      <c r="C572"/>
      <c r="D572"/>
      <c r="E572"/>
      <c r="F572"/>
      <c r="G572"/>
      <c r="H572" s="26"/>
      <c r="I572"/>
      <c r="J572"/>
    </row>
    <row r="573" spans="1:10" x14ac:dyDescent="0.25">
      <c r="A573"/>
      <c r="B573"/>
      <c r="C573"/>
      <c r="D573"/>
      <c r="E573"/>
      <c r="F573"/>
      <c r="G573"/>
      <c r="H573" s="26"/>
      <c r="I573"/>
      <c r="J573"/>
    </row>
    <row r="574" spans="1:10" x14ac:dyDescent="0.25">
      <c r="A574"/>
      <c r="B574"/>
      <c r="C574"/>
      <c r="D574"/>
      <c r="E574"/>
      <c r="F574"/>
      <c r="G574"/>
      <c r="H574" s="26"/>
      <c r="I574"/>
      <c r="J574"/>
    </row>
    <row r="575" spans="1:10" x14ac:dyDescent="0.25">
      <c r="A575"/>
      <c r="B575"/>
      <c r="C575"/>
      <c r="D575"/>
      <c r="E575"/>
      <c r="F575"/>
      <c r="G575"/>
      <c r="H575" s="26"/>
      <c r="I575"/>
      <c r="J575"/>
    </row>
    <row r="576" spans="1:10" x14ac:dyDescent="0.25">
      <c r="A576"/>
      <c r="B576"/>
      <c r="C576"/>
      <c r="D576"/>
      <c r="E576"/>
      <c r="F576"/>
      <c r="G576"/>
      <c r="H576" s="26"/>
      <c r="I576"/>
      <c r="J576"/>
    </row>
    <row r="577" spans="1:10" x14ac:dyDescent="0.25">
      <c r="A577"/>
      <c r="B577"/>
      <c r="C577"/>
      <c r="D577"/>
      <c r="E577"/>
      <c r="F577"/>
      <c r="G577"/>
      <c r="H577" s="26"/>
      <c r="I577"/>
      <c r="J577"/>
    </row>
    <row r="578" spans="1:10" x14ac:dyDescent="0.25">
      <c r="A578"/>
      <c r="B578"/>
      <c r="C578"/>
      <c r="D578"/>
      <c r="E578"/>
      <c r="F578"/>
      <c r="G578"/>
      <c r="H578" s="26"/>
      <c r="I578"/>
      <c r="J578"/>
    </row>
    <row r="579" spans="1:10" x14ac:dyDescent="0.25">
      <c r="A579"/>
      <c r="B579"/>
      <c r="C579"/>
      <c r="D579"/>
      <c r="E579"/>
      <c r="F579"/>
      <c r="G579"/>
      <c r="H579" s="26"/>
      <c r="I579"/>
      <c r="J579"/>
    </row>
    <row r="580" spans="1:10" x14ac:dyDescent="0.25">
      <c r="A580"/>
      <c r="B580"/>
      <c r="C580"/>
      <c r="D580"/>
      <c r="E580"/>
      <c r="F580"/>
      <c r="G580"/>
      <c r="H580" s="26"/>
      <c r="I580"/>
      <c r="J580"/>
    </row>
    <row r="581" spans="1:10" x14ac:dyDescent="0.25">
      <c r="A581"/>
      <c r="B581"/>
      <c r="C581"/>
      <c r="D581"/>
      <c r="E581"/>
      <c r="F581"/>
      <c r="G581"/>
      <c r="H581" s="26"/>
      <c r="I581"/>
      <c r="J581"/>
    </row>
    <row r="582" spans="1:10" x14ac:dyDescent="0.25">
      <c r="A582"/>
      <c r="B582"/>
      <c r="C582"/>
      <c r="D582"/>
      <c r="E582"/>
      <c r="F582"/>
      <c r="G582"/>
      <c r="H582" s="26"/>
      <c r="I582"/>
      <c r="J582"/>
    </row>
    <row r="583" spans="1:10" x14ac:dyDescent="0.25">
      <c r="A583"/>
      <c r="B583"/>
      <c r="C583"/>
      <c r="D583"/>
      <c r="E583"/>
      <c r="F583"/>
      <c r="G583"/>
      <c r="H583" s="26"/>
      <c r="I583"/>
      <c r="J583"/>
    </row>
    <row r="584" spans="1:10" x14ac:dyDescent="0.25">
      <c r="A584"/>
      <c r="B584"/>
      <c r="C584"/>
      <c r="D584"/>
      <c r="E584"/>
      <c r="F584"/>
      <c r="G584"/>
      <c r="H584" s="26"/>
      <c r="I584"/>
      <c r="J584"/>
    </row>
    <row r="585" spans="1:10" x14ac:dyDescent="0.25">
      <c r="A585"/>
      <c r="B585"/>
      <c r="C585"/>
      <c r="D585"/>
      <c r="E585"/>
      <c r="F585"/>
      <c r="G585"/>
      <c r="H585" s="26"/>
      <c r="I585"/>
      <c r="J585"/>
    </row>
    <row r="586" spans="1:10" x14ac:dyDescent="0.25">
      <c r="A586"/>
      <c r="B586"/>
      <c r="C586"/>
      <c r="D586"/>
      <c r="E586"/>
      <c r="F586"/>
      <c r="G586"/>
      <c r="H586" s="26"/>
      <c r="I586"/>
      <c r="J586"/>
    </row>
    <row r="587" spans="1:10" x14ac:dyDescent="0.25">
      <c r="A587"/>
      <c r="B587"/>
      <c r="C587"/>
      <c r="D587"/>
      <c r="E587"/>
      <c r="F587"/>
      <c r="G587"/>
      <c r="H587" s="26"/>
      <c r="I587"/>
      <c r="J587"/>
    </row>
    <row r="588" spans="1:10" x14ac:dyDescent="0.25">
      <c r="A588"/>
      <c r="B588"/>
      <c r="C588"/>
      <c r="D588"/>
      <c r="E588"/>
      <c r="F588"/>
      <c r="G588"/>
      <c r="H588" s="26"/>
      <c r="I588"/>
      <c r="J588"/>
    </row>
    <row r="589" spans="1:10" x14ac:dyDescent="0.25">
      <c r="A589"/>
      <c r="B589"/>
      <c r="C589"/>
      <c r="D589"/>
      <c r="E589"/>
      <c r="F589"/>
      <c r="G589"/>
      <c r="H589" s="26"/>
      <c r="I589"/>
      <c r="J589"/>
    </row>
    <row r="590" spans="1:10" x14ac:dyDescent="0.25">
      <c r="A590"/>
      <c r="B590"/>
      <c r="C590"/>
      <c r="D590"/>
      <c r="E590"/>
      <c r="F590"/>
      <c r="G590"/>
      <c r="H590" s="26"/>
      <c r="I590"/>
      <c r="J590"/>
    </row>
    <row r="591" spans="1:10" x14ac:dyDescent="0.25">
      <c r="A591"/>
      <c r="B591"/>
      <c r="C591"/>
      <c r="D591"/>
      <c r="E591"/>
      <c r="F591"/>
      <c r="G591"/>
      <c r="H591" s="26"/>
      <c r="I591"/>
      <c r="J591"/>
    </row>
    <row r="592" spans="1:10" x14ac:dyDescent="0.25">
      <c r="A592"/>
      <c r="B592"/>
      <c r="C592"/>
      <c r="D592"/>
      <c r="E592"/>
      <c r="F592"/>
      <c r="G592"/>
      <c r="H592" s="26"/>
      <c r="I592"/>
      <c r="J592"/>
    </row>
    <row r="593" spans="1:10" x14ac:dyDescent="0.25">
      <c r="A593"/>
      <c r="B593"/>
      <c r="C593"/>
      <c r="D593"/>
      <c r="E593"/>
      <c r="F593"/>
      <c r="G593"/>
      <c r="H593" s="26"/>
      <c r="I593"/>
      <c r="J593"/>
    </row>
    <row r="594" spans="1:10" x14ac:dyDescent="0.25">
      <c r="A594"/>
      <c r="B594"/>
      <c r="C594"/>
      <c r="D594"/>
      <c r="E594"/>
      <c r="F594"/>
      <c r="G594"/>
      <c r="H594" s="26"/>
      <c r="I594"/>
      <c r="J594"/>
    </row>
    <row r="595" spans="1:10" x14ac:dyDescent="0.25">
      <c r="A595"/>
      <c r="B595"/>
      <c r="C595"/>
      <c r="D595"/>
      <c r="E595"/>
      <c r="F595"/>
      <c r="G595"/>
      <c r="H595" s="26"/>
      <c r="I595"/>
      <c r="J595"/>
    </row>
    <row r="596" spans="1:10" x14ac:dyDescent="0.25">
      <c r="A596"/>
      <c r="B596"/>
      <c r="C596"/>
      <c r="D596"/>
      <c r="E596"/>
      <c r="F596"/>
      <c r="G596"/>
      <c r="H596" s="26"/>
      <c r="I596"/>
      <c r="J596"/>
    </row>
    <row r="597" spans="1:10" x14ac:dyDescent="0.25">
      <c r="A597"/>
      <c r="B597"/>
      <c r="C597"/>
      <c r="D597"/>
      <c r="E597"/>
      <c r="F597"/>
      <c r="G597"/>
      <c r="H597" s="26"/>
      <c r="I597"/>
      <c r="J597"/>
    </row>
    <row r="598" spans="1:10" x14ac:dyDescent="0.25">
      <c r="A598"/>
      <c r="B598"/>
      <c r="C598"/>
      <c r="D598"/>
      <c r="E598"/>
      <c r="F598"/>
      <c r="G598"/>
      <c r="H598" s="26"/>
      <c r="I598"/>
      <c r="J598"/>
    </row>
    <row r="599" spans="1:10" x14ac:dyDescent="0.25">
      <c r="A599"/>
      <c r="B599"/>
      <c r="C599"/>
      <c r="D599"/>
      <c r="E599"/>
      <c r="F599"/>
      <c r="G599"/>
      <c r="H599" s="26"/>
      <c r="I599"/>
      <c r="J599"/>
    </row>
    <row r="600" spans="1:10" x14ac:dyDescent="0.25">
      <c r="A600"/>
      <c r="B600"/>
      <c r="C600"/>
      <c r="D600"/>
      <c r="E600"/>
      <c r="F600"/>
      <c r="G600"/>
      <c r="H600" s="26"/>
      <c r="I600"/>
      <c r="J600"/>
    </row>
    <row r="601" spans="1:10" x14ac:dyDescent="0.25">
      <c r="A601"/>
      <c r="B601"/>
      <c r="C601"/>
      <c r="D601"/>
      <c r="E601"/>
      <c r="F601"/>
      <c r="G601"/>
      <c r="H601" s="26"/>
      <c r="I601"/>
      <c r="J601"/>
    </row>
    <row r="602" spans="1:10" x14ac:dyDescent="0.25">
      <c r="A602"/>
      <c r="B602"/>
      <c r="C602"/>
      <c r="D602"/>
      <c r="E602"/>
      <c r="F602"/>
      <c r="G602"/>
      <c r="H602" s="26"/>
      <c r="I602"/>
      <c r="J602"/>
    </row>
    <row r="603" spans="1:10" x14ac:dyDescent="0.25">
      <c r="A603"/>
      <c r="B603"/>
      <c r="C603"/>
      <c r="D603"/>
      <c r="E603"/>
      <c r="F603"/>
      <c r="G603"/>
      <c r="H603" s="26"/>
      <c r="I603"/>
      <c r="J603"/>
    </row>
    <row r="604" spans="1:10" x14ac:dyDescent="0.25">
      <c r="A604"/>
      <c r="B604"/>
      <c r="C604"/>
      <c r="D604"/>
      <c r="E604"/>
      <c r="F604"/>
      <c r="G604"/>
      <c r="H604" s="26"/>
      <c r="I604"/>
      <c r="J604"/>
    </row>
    <row r="605" spans="1:10" x14ac:dyDescent="0.25">
      <c r="A605"/>
      <c r="B605"/>
      <c r="C605"/>
      <c r="D605"/>
      <c r="E605"/>
      <c r="F605"/>
      <c r="G605"/>
      <c r="H605" s="26"/>
      <c r="I605"/>
      <c r="J605"/>
    </row>
    <row r="606" spans="1:10" x14ac:dyDescent="0.25">
      <c r="A606"/>
      <c r="B606"/>
      <c r="C606"/>
      <c r="D606"/>
      <c r="E606"/>
      <c r="F606"/>
      <c r="G606"/>
      <c r="H606" s="26"/>
      <c r="I606"/>
      <c r="J606"/>
    </row>
    <row r="607" spans="1:10" x14ac:dyDescent="0.25">
      <c r="A607"/>
      <c r="B607"/>
      <c r="C607"/>
      <c r="D607"/>
      <c r="E607"/>
      <c r="F607"/>
      <c r="G607"/>
      <c r="H607" s="26"/>
      <c r="I607"/>
      <c r="J607"/>
    </row>
    <row r="608" spans="1:10" x14ac:dyDescent="0.25">
      <c r="A608"/>
      <c r="B608"/>
      <c r="C608"/>
      <c r="D608"/>
      <c r="E608"/>
      <c r="F608"/>
      <c r="G608"/>
      <c r="H608" s="26"/>
      <c r="I608"/>
      <c r="J608"/>
    </row>
    <row r="609" spans="1:10" x14ac:dyDescent="0.25">
      <c r="A609"/>
      <c r="B609"/>
      <c r="C609"/>
      <c r="D609"/>
      <c r="E609"/>
      <c r="F609"/>
      <c r="G609"/>
      <c r="H609" s="26"/>
      <c r="I609"/>
      <c r="J609"/>
    </row>
    <row r="610" spans="1:10" x14ac:dyDescent="0.25">
      <c r="A610"/>
      <c r="B610"/>
      <c r="C610"/>
      <c r="D610"/>
      <c r="E610"/>
      <c r="F610"/>
      <c r="G610"/>
      <c r="H610" s="26"/>
      <c r="I610"/>
      <c r="J610"/>
    </row>
    <row r="611" spans="1:10" x14ac:dyDescent="0.25">
      <c r="A611"/>
      <c r="B611"/>
      <c r="C611"/>
      <c r="D611"/>
      <c r="E611"/>
      <c r="F611"/>
      <c r="G611"/>
      <c r="H611" s="26"/>
      <c r="I611"/>
      <c r="J611"/>
    </row>
    <row r="612" spans="1:10" x14ac:dyDescent="0.25">
      <c r="A612"/>
      <c r="B612"/>
      <c r="C612"/>
      <c r="D612"/>
      <c r="E612"/>
      <c r="F612"/>
      <c r="G612"/>
      <c r="H612" s="26"/>
      <c r="I612"/>
      <c r="J612"/>
    </row>
    <row r="613" spans="1:10" x14ac:dyDescent="0.25">
      <c r="A613"/>
      <c r="B613"/>
      <c r="C613"/>
      <c r="D613"/>
      <c r="E613"/>
      <c r="F613"/>
      <c r="G613"/>
      <c r="H613" s="26"/>
      <c r="I613"/>
      <c r="J613"/>
    </row>
    <row r="614" spans="1:10" x14ac:dyDescent="0.25">
      <c r="A614"/>
      <c r="B614"/>
      <c r="C614"/>
      <c r="D614"/>
      <c r="E614"/>
      <c r="F614"/>
      <c r="G614"/>
      <c r="H614" s="26"/>
      <c r="I614"/>
      <c r="J614"/>
    </row>
    <row r="615" spans="1:10" x14ac:dyDescent="0.25">
      <c r="A615"/>
      <c r="B615"/>
      <c r="C615"/>
      <c r="D615"/>
      <c r="E615"/>
      <c r="F615"/>
      <c r="G615"/>
      <c r="H615" s="26"/>
      <c r="I615"/>
      <c r="J615"/>
    </row>
    <row r="616" spans="1:10" x14ac:dyDescent="0.25">
      <c r="A616"/>
      <c r="B616"/>
      <c r="C616"/>
      <c r="D616"/>
      <c r="E616"/>
      <c r="F616"/>
      <c r="G616"/>
      <c r="H616" s="26"/>
      <c r="I616"/>
      <c r="J616"/>
    </row>
    <row r="617" spans="1:10" x14ac:dyDescent="0.25">
      <c r="A617"/>
      <c r="B617"/>
      <c r="C617"/>
      <c r="D617"/>
      <c r="E617"/>
      <c r="F617"/>
      <c r="G617"/>
      <c r="H617" s="26"/>
      <c r="I617"/>
      <c r="J617"/>
    </row>
    <row r="618" spans="1:10" x14ac:dyDescent="0.25">
      <c r="A618"/>
      <c r="B618"/>
      <c r="C618"/>
      <c r="D618"/>
      <c r="E618"/>
      <c r="F618"/>
      <c r="G618"/>
      <c r="H618" s="26"/>
      <c r="I618"/>
      <c r="J618"/>
    </row>
    <row r="619" spans="1:10" x14ac:dyDescent="0.25">
      <c r="A619"/>
      <c r="B619"/>
      <c r="C619"/>
      <c r="D619"/>
      <c r="E619"/>
      <c r="F619"/>
      <c r="G619"/>
      <c r="H619" s="26"/>
      <c r="I619"/>
      <c r="J619"/>
    </row>
    <row r="620" spans="1:10" x14ac:dyDescent="0.25">
      <c r="A620"/>
      <c r="B620"/>
      <c r="C620"/>
      <c r="D620"/>
      <c r="E620"/>
      <c r="F620"/>
      <c r="G620"/>
      <c r="H620" s="26"/>
      <c r="I620"/>
      <c r="J620"/>
    </row>
    <row r="621" spans="1:10" x14ac:dyDescent="0.25">
      <c r="A621"/>
      <c r="B621"/>
      <c r="C621"/>
      <c r="D621"/>
      <c r="E621"/>
      <c r="F621"/>
      <c r="G621"/>
      <c r="H621" s="26"/>
      <c r="I621"/>
      <c r="J621"/>
    </row>
    <row r="622" spans="1:10" x14ac:dyDescent="0.25">
      <c r="A622"/>
      <c r="B622"/>
      <c r="C622"/>
      <c r="D622"/>
      <c r="E622"/>
      <c r="F622"/>
      <c r="G622"/>
      <c r="H622" s="26"/>
      <c r="I622"/>
      <c r="J622"/>
    </row>
    <row r="623" spans="1:10" x14ac:dyDescent="0.25">
      <c r="A623"/>
      <c r="B623"/>
      <c r="C623"/>
      <c r="D623"/>
      <c r="E623"/>
      <c r="F623"/>
      <c r="G623"/>
      <c r="H623" s="26"/>
      <c r="I623"/>
      <c r="J623"/>
    </row>
    <row r="624" spans="1:10" x14ac:dyDescent="0.25">
      <c r="A624"/>
      <c r="B624"/>
      <c r="C624"/>
      <c r="D624"/>
      <c r="E624"/>
      <c r="F624"/>
      <c r="G624"/>
      <c r="H624" s="26"/>
      <c r="I624"/>
      <c r="J624"/>
    </row>
    <row r="625" spans="1:10" x14ac:dyDescent="0.25">
      <c r="A625"/>
      <c r="B625"/>
      <c r="C625"/>
      <c r="D625"/>
      <c r="E625"/>
      <c r="F625"/>
      <c r="G625"/>
      <c r="H625" s="26"/>
      <c r="I625"/>
      <c r="J625"/>
    </row>
    <row r="626" spans="1:10" x14ac:dyDescent="0.25">
      <c r="A626"/>
      <c r="B626"/>
      <c r="C626"/>
      <c r="D626"/>
      <c r="E626"/>
      <c r="F626"/>
      <c r="G626"/>
      <c r="H626" s="26"/>
      <c r="I626"/>
      <c r="J626"/>
    </row>
    <row r="627" spans="1:10" x14ac:dyDescent="0.25">
      <c r="A627"/>
      <c r="B627"/>
      <c r="C627"/>
      <c r="D627"/>
      <c r="E627"/>
      <c r="F627"/>
      <c r="G627"/>
      <c r="H627" s="26"/>
      <c r="I627"/>
      <c r="J627"/>
    </row>
    <row r="628" spans="1:10" x14ac:dyDescent="0.25">
      <c r="A628"/>
      <c r="B628"/>
      <c r="C628"/>
      <c r="D628"/>
      <c r="E628"/>
      <c r="F628"/>
      <c r="G628"/>
      <c r="H628" s="26"/>
      <c r="I628"/>
      <c r="J628"/>
    </row>
    <row r="629" spans="1:10" x14ac:dyDescent="0.25">
      <c r="A629"/>
      <c r="B629"/>
      <c r="C629"/>
      <c r="D629"/>
      <c r="E629"/>
      <c r="F629"/>
      <c r="G629"/>
      <c r="H629" s="26"/>
      <c r="I629"/>
      <c r="J629"/>
    </row>
    <row r="630" spans="1:10" x14ac:dyDescent="0.25">
      <c r="A630"/>
      <c r="B630"/>
      <c r="C630"/>
      <c r="D630"/>
      <c r="E630"/>
      <c r="F630"/>
      <c r="G630"/>
      <c r="H630" s="26"/>
      <c r="I630"/>
      <c r="J630"/>
    </row>
    <row r="631" spans="1:10" x14ac:dyDescent="0.25">
      <c r="A631"/>
      <c r="B631"/>
      <c r="C631"/>
      <c r="D631"/>
      <c r="E631"/>
      <c r="F631"/>
      <c r="G631"/>
      <c r="H631" s="26"/>
      <c r="I631"/>
      <c r="J631"/>
    </row>
    <row r="632" spans="1:10" x14ac:dyDescent="0.25">
      <c r="A632"/>
      <c r="B632"/>
      <c r="C632"/>
      <c r="D632"/>
      <c r="E632"/>
      <c r="F632"/>
      <c r="G632"/>
      <c r="H632" s="26"/>
      <c r="I632"/>
      <c r="J632"/>
    </row>
    <row r="633" spans="1:10" x14ac:dyDescent="0.25">
      <c r="A633"/>
      <c r="B633"/>
      <c r="C633"/>
      <c r="D633"/>
      <c r="E633"/>
      <c r="F633"/>
      <c r="G633"/>
      <c r="H633" s="26"/>
      <c r="I633"/>
      <c r="J633"/>
    </row>
    <row r="634" spans="1:10" x14ac:dyDescent="0.25">
      <c r="A634"/>
      <c r="B634"/>
      <c r="C634"/>
      <c r="D634"/>
      <c r="E634"/>
      <c r="F634"/>
      <c r="G634"/>
      <c r="H634" s="26"/>
      <c r="I634"/>
      <c r="J634"/>
    </row>
    <row r="635" spans="1:10" x14ac:dyDescent="0.25">
      <c r="A635"/>
      <c r="B635"/>
      <c r="C635"/>
      <c r="D635"/>
      <c r="E635"/>
      <c r="F635"/>
      <c r="G635"/>
      <c r="H635" s="26"/>
      <c r="I635"/>
      <c r="J635"/>
    </row>
    <row r="636" spans="1:10" x14ac:dyDescent="0.25">
      <c r="A636"/>
      <c r="B636"/>
      <c r="C636"/>
      <c r="D636"/>
      <c r="E636"/>
      <c r="F636"/>
      <c r="G636"/>
      <c r="H636" s="26"/>
      <c r="I636"/>
      <c r="J636"/>
    </row>
    <row r="637" spans="1:10" x14ac:dyDescent="0.25">
      <c r="A637"/>
      <c r="B637"/>
      <c r="C637"/>
      <c r="D637"/>
      <c r="E637"/>
      <c r="F637"/>
      <c r="G637"/>
      <c r="H637" s="26"/>
      <c r="I637"/>
      <c r="J637"/>
    </row>
    <row r="638" spans="1:10" x14ac:dyDescent="0.25">
      <c r="A638"/>
      <c r="B638"/>
      <c r="C638"/>
      <c r="D638"/>
      <c r="E638"/>
      <c r="F638"/>
      <c r="G638"/>
      <c r="H638" s="26"/>
      <c r="I638"/>
      <c r="J638"/>
    </row>
    <row r="639" spans="1:10" x14ac:dyDescent="0.25">
      <c r="A639"/>
      <c r="B639"/>
      <c r="C639"/>
      <c r="D639"/>
      <c r="E639"/>
      <c r="F639"/>
      <c r="G639"/>
      <c r="H639" s="26"/>
      <c r="I639"/>
      <c r="J639"/>
    </row>
    <row r="640" spans="1:10" x14ac:dyDescent="0.25">
      <c r="A640"/>
      <c r="B640"/>
      <c r="C640"/>
      <c r="D640"/>
      <c r="E640"/>
      <c r="F640"/>
      <c r="G640"/>
      <c r="H640" s="26"/>
      <c r="I640"/>
      <c r="J640"/>
    </row>
    <row r="641" spans="1:10" x14ac:dyDescent="0.25">
      <c r="A641"/>
      <c r="B641"/>
      <c r="C641"/>
      <c r="D641"/>
      <c r="E641"/>
      <c r="F641"/>
      <c r="G641"/>
      <c r="H641" s="26"/>
      <c r="I641"/>
      <c r="J641"/>
    </row>
    <row r="642" spans="1:10" x14ac:dyDescent="0.25">
      <c r="A642"/>
      <c r="B642"/>
      <c r="C642"/>
      <c r="D642"/>
      <c r="E642"/>
      <c r="F642"/>
      <c r="G642"/>
      <c r="H642" s="26"/>
      <c r="I642"/>
      <c r="J642"/>
    </row>
    <row r="643" spans="1:10" x14ac:dyDescent="0.25">
      <c r="A643"/>
      <c r="B643"/>
      <c r="C643"/>
      <c r="D643"/>
      <c r="E643"/>
      <c r="F643"/>
      <c r="G643"/>
      <c r="H643" s="26"/>
      <c r="I643"/>
      <c r="J643"/>
    </row>
    <row r="644" spans="1:10" x14ac:dyDescent="0.25">
      <c r="A644"/>
      <c r="B644"/>
      <c r="C644"/>
      <c r="D644"/>
      <c r="E644"/>
      <c r="F644"/>
      <c r="G644"/>
      <c r="H644" s="26"/>
      <c r="I644"/>
      <c r="J644"/>
    </row>
    <row r="645" spans="1:10" x14ac:dyDescent="0.25">
      <c r="A645"/>
      <c r="B645"/>
      <c r="C645"/>
      <c r="D645"/>
      <c r="E645"/>
      <c r="F645"/>
      <c r="G645"/>
      <c r="H645" s="26"/>
      <c r="I645"/>
      <c r="J645"/>
    </row>
    <row r="646" spans="1:10" x14ac:dyDescent="0.25">
      <c r="A646"/>
      <c r="B646"/>
      <c r="C646"/>
      <c r="D646"/>
      <c r="E646"/>
      <c r="F646"/>
      <c r="G646"/>
      <c r="H646" s="26"/>
      <c r="I646"/>
      <c r="J646"/>
    </row>
    <row r="647" spans="1:10" x14ac:dyDescent="0.25">
      <c r="A647"/>
      <c r="B647"/>
      <c r="C647"/>
      <c r="D647"/>
      <c r="E647"/>
      <c r="F647"/>
      <c r="G647"/>
      <c r="H647" s="26"/>
      <c r="I647"/>
      <c r="J647"/>
    </row>
    <row r="648" spans="1:10" x14ac:dyDescent="0.25">
      <c r="A648"/>
      <c r="B648"/>
      <c r="C648"/>
      <c r="D648"/>
      <c r="E648"/>
      <c r="F648"/>
      <c r="G648"/>
      <c r="H648" s="26"/>
      <c r="I648"/>
      <c r="J648"/>
    </row>
    <row r="649" spans="1:10" x14ac:dyDescent="0.25">
      <c r="A649"/>
      <c r="B649"/>
      <c r="C649"/>
      <c r="D649"/>
      <c r="E649"/>
      <c r="F649"/>
      <c r="G649"/>
      <c r="H649" s="26"/>
      <c r="I649"/>
      <c r="J649"/>
    </row>
    <row r="650" spans="1:10" x14ac:dyDescent="0.25">
      <c r="A650"/>
      <c r="B650"/>
      <c r="C650"/>
      <c r="D650"/>
      <c r="E650"/>
      <c r="F650"/>
      <c r="G650"/>
      <c r="H650" s="26"/>
      <c r="I650"/>
      <c r="J650"/>
    </row>
    <row r="651" spans="1:10" x14ac:dyDescent="0.25">
      <c r="A651"/>
      <c r="B651"/>
      <c r="C651"/>
      <c r="D651"/>
      <c r="E651"/>
      <c r="F651"/>
      <c r="G651"/>
      <c r="H651" s="26"/>
      <c r="I651"/>
      <c r="J651"/>
    </row>
    <row r="652" spans="1:10" x14ac:dyDescent="0.25">
      <c r="A652"/>
      <c r="B652"/>
      <c r="C652"/>
      <c r="D652"/>
      <c r="E652"/>
      <c r="F652"/>
      <c r="G652"/>
      <c r="H652" s="26"/>
      <c r="I652"/>
      <c r="J652"/>
    </row>
    <row r="653" spans="1:10" x14ac:dyDescent="0.25">
      <c r="A653"/>
      <c r="B653"/>
      <c r="C653"/>
      <c r="D653"/>
      <c r="E653"/>
      <c r="F653"/>
      <c r="G653"/>
      <c r="H653" s="26"/>
      <c r="I653"/>
      <c r="J653"/>
    </row>
    <row r="654" spans="1:10" x14ac:dyDescent="0.25">
      <c r="A654"/>
      <c r="B654"/>
      <c r="C654"/>
      <c r="D654"/>
      <c r="E654"/>
      <c r="F654"/>
      <c r="G654"/>
      <c r="H654" s="26"/>
      <c r="I654"/>
      <c r="J654"/>
    </row>
    <row r="655" spans="1:10" x14ac:dyDescent="0.25">
      <c r="A655"/>
      <c r="B655"/>
      <c r="C655"/>
      <c r="D655"/>
      <c r="E655"/>
      <c r="F655"/>
      <c r="G655"/>
      <c r="H655" s="26"/>
      <c r="I655"/>
      <c r="J655"/>
    </row>
    <row r="656" spans="1:10" x14ac:dyDescent="0.25">
      <c r="A656"/>
      <c r="B656"/>
      <c r="C656"/>
      <c r="D656"/>
      <c r="E656"/>
      <c r="F656"/>
      <c r="G656"/>
      <c r="H656" s="26"/>
      <c r="I656"/>
      <c r="J656"/>
    </row>
    <row r="657" spans="1:10" x14ac:dyDescent="0.25">
      <c r="A657"/>
      <c r="B657"/>
      <c r="C657"/>
      <c r="D657"/>
      <c r="E657"/>
      <c r="F657"/>
      <c r="G657"/>
      <c r="H657" s="26"/>
      <c r="I657"/>
      <c r="J657"/>
    </row>
    <row r="658" spans="1:10" x14ac:dyDescent="0.25">
      <c r="A658"/>
      <c r="B658"/>
      <c r="C658"/>
      <c r="D658"/>
      <c r="E658"/>
      <c r="F658"/>
      <c r="G658"/>
      <c r="H658" s="26"/>
      <c r="I658"/>
      <c r="J658"/>
    </row>
    <row r="659" spans="1:10" x14ac:dyDescent="0.25">
      <c r="A659"/>
      <c r="B659"/>
      <c r="C659"/>
      <c r="D659"/>
      <c r="E659"/>
      <c r="F659"/>
      <c r="G659"/>
      <c r="H659" s="26"/>
      <c r="I659"/>
      <c r="J659"/>
    </row>
    <row r="660" spans="1:10" x14ac:dyDescent="0.25">
      <c r="A660"/>
      <c r="B660"/>
      <c r="C660"/>
      <c r="D660"/>
      <c r="E660"/>
      <c r="F660"/>
      <c r="G660"/>
      <c r="H660" s="26"/>
      <c r="I660"/>
      <c r="J660"/>
    </row>
    <row r="661" spans="1:10" x14ac:dyDescent="0.25">
      <c r="A661"/>
      <c r="B661"/>
      <c r="C661"/>
      <c r="D661"/>
      <c r="E661"/>
      <c r="F661"/>
      <c r="G661"/>
      <c r="H661" s="26"/>
      <c r="I661"/>
      <c r="J661"/>
    </row>
    <row r="662" spans="1:10" x14ac:dyDescent="0.25">
      <c r="A662"/>
      <c r="B662"/>
      <c r="C662"/>
      <c r="D662"/>
      <c r="E662"/>
      <c r="F662"/>
      <c r="G662"/>
      <c r="H662" s="26"/>
      <c r="I662"/>
      <c r="J662"/>
    </row>
    <row r="663" spans="1:10" x14ac:dyDescent="0.25">
      <c r="A663"/>
      <c r="B663"/>
      <c r="C663"/>
      <c r="D663"/>
      <c r="E663"/>
      <c r="F663"/>
      <c r="G663"/>
      <c r="H663" s="26"/>
      <c r="I663"/>
      <c r="J663"/>
    </row>
    <row r="664" spans="1:10" x14ac:dyDescent="0.25">
      <c r="A664"/>
      <c r="B664"/>
      <c r="C664"/>
      <c r="D664"/>
      <c r="E664"/>
      <c r="F664"/>
      <c r="G664"/>
      <c r="H664" s="26"/>
      <c r="I664"/>
      <c r="J664"/>
    </row>
    <row r="665" spans="1:10" x14ac:dyDescent="0.25">
      <c r="A665"/>
      <c r="B665"/>
      <c r="C665"/>
      <c r="D665"/>
      <c r="E665"/>
      <c r="F665"/>
      <c r="G665"/>
      <c r="H665" s="26"/>
      <c r="I665"/>
      <c r="J665"/>
    </row>
    <row r="666" spans="1:10" x14ac:dyDescent="0.25">
      <c r="A666"/>
      <c r="B666"/>
      <c r="C666"/>
      <c r="D666"/>
      <c r="E666"/>
      <c r="F666"/>
      <c r="G666"/>
      <c r="H666" s="26"/>
      <c r="I666"/>
      <c r="J666"/>
    </row>
    <row r="667" spans="1:10" x14ac:dyDescent="0.25">
      <c r="A667"/>
      <c r="B667"/>
      <c r="C667"/>
      <c r="D667"/>
      <c r="E667"/>
      <c r="F667"/>
      <c r="G667"/>
      <c r="H667" s="26"/>
      <c r="I667"/>
      <c r="J667"/>
    </row>
    <row r="668" spans="1:10" x14ac:dyDescent="0.25">
      <c r="A668"/>
      <c r="B668"/>
      <c r="C668"/>
      <c r="D668"/>
      <c r="E668"/>
      <c r="F668"/>
      <c r="G668"/>
      <c r="H668" s="26"/>
      <c r="I668"/>
      <c r="J668"/>
    </row>
    <row r="669" spans="1:10" x14ac:dyDescent="0.25">
      <c r="A669"/>
      <c r="B669"/>
      <c r="C669"/>
      <c r="D669"/>
      <c r="E669"/>
      <c r="F669"/>
      <c r="G669"/>
      <c r="H669" s="26"/>
      <c r="I669"/>
      <c r="J669"/>
    </row>
    <row r="670" spans="1:10" x14ac:dyDescent="0.25">
      <c r="A670"/>
      <c r="B670"/>
      <c r="C670"/>
      <c r="D670"/>
      <c r="E670"/>
      <c r="F670"/>
      <c r="G670"/>
      <c r="H670" s="26"/>
      <c r="I670"/>
      <c r="J670"/>
    </row>
    <row r="671" spans="1:10" x14ac:dyDescent="0.25">
      <c r="A671"/>
      <c r="B671"/>
      <c r="C671"/>
      <c r="D671"/>
      <c r="E671"/>
      <c r="F671"/>
      <c r="G671"/>
      <c r="H671" s="26"/>
      <c r="I671"/>
      <c r="J671"/>
    </row>
    <row r="672" spans="1:10" x14ac:dyDescent="0.25">
      <c r="A672"/>
      <c r="B672"/>
      <c r="C672"/>
      <c r="D672"/>
      <c r="E672"/>
      <c r="F672"/>
      <c r="G672"/>
      <c r="H672" s="26"/>
      <c r="I672"/>
      <c r="J672"/>
    </row>
    <row r="673" spans="1:10" x14ac:dyDescent="0.25">
      <c r="A673"/>
      <c r="B673"/>
      <c r="C673"/>
      <c r="D673"/>
      <c r="E673"/>
      <c r="F673"/>
      <c r="G673"/>
      <c r="H673" s="26"/>
      <c r="I673"/>
      <c r="J673"/>
    </row>
    <row r="674" spans="1:10" x14ac:dyDescent="0.25">
      <c r="A674"/>
      <c r="B674"/>
      <c r="C674"/>
      <c r="D674"/>
      <c r="E674"/>
      <c r="F674"/>
      <c r="G674"/>
      <c r="H674" s="26"/>
      <c r="I674"/>
      <c r="J674"/>
    </row>
    <row r="675" spans="1:10" x14ac:dyDescent="0.25">
      <c r="A675"/>
      <c r="B675"/>
      <c r="C675"/>
      <c r="D675"/>
      <c r="E675"/>
      <c r="F675"/>
      <c r="G675"/>
      <c r="H675" s="26"/>
      <c r="I675"/>
      <c r="J675"/>
    </row>
    <row r="676" spans="1:10" x14ac:dyDescent="0.25">
      <c r="A676"/>
      <c r="B676"/>
      <c r="C676"/>
      <c r="D676"/>
      <c r="E676"/>
      <c r="F676"/>
      <c r="G676"/>
      <c r="H676" s="26"/>
      <c r="I676"/>
      <c r="J676"/>
    </row>
    <row r="677" spans="1:10" x14ac:dyDescent="0.25">
      <c r="A677"/>
      <c r="B677"/>
      <c r="C677"/>
      <c r="D677"/>
      <c r="E677"/>
      <c r="F677"/>
      <c r="G677"/>
      <c r="H677" s="26"/>
      <c r="I677"/>
      <c r="J677"/>
    </row>
    <row r="678" spans="1:10" x14ac:dyDescent="0.25">
      <c r="A678"/>
      <c r="B678"/>
      <c r="C678"/>
      <c r="D678"/>
      <c r="E678"/>
      <c r="F678"/>
      <c r="G678"/>
      <c r="H678" s="26"/>
      <c r="I678"/>
      <c r="J678"/>
    </row>
    <row r="679" spans="1:10" x14ac:dyDescent="0.25">
      <c r="A679"/>
      <c r="B679"/>
      <c r="C679"/>
      <c r="D679"/>
      <c r="E679"/>
      <c r="F679"/>
      <c r="G679"/>
      <c r="H679" s="26"/>
      <c r="I679"/>
      <c r="J679"/>
    </row>
    <row r="680" spans="1:10" x14ac:dyDescent="0.25">
      <c r="A680"/>
      <c r="B680"/>
      <c r="C680"/>
      <c r="D680"/>
      <c r="E680"/>
      <c r="F680"/>
      <c r="G680"/>
      <c r="H680" s="26"/>
      <c r="I680"/>
      <c r="J680"/>
    </row>
    <row r="681" spans="1:10" x14ac:dyDescent="0.25">
      <c r="A681"/>
      <c r="B681"/>
      <c r="C681"/>
      <c r="D681"/>
      <c r="E681"/>
      <c r="F681"/>
      <c r="G681"/>
      <c r="H681" s="26"/>
      <c r="I681"/>
      <c r="J681"/>
    </row>
    <row r="682" spans="1:10" x14ac:dyDescent="0.25">
      <c r="A682"/>
      <c r="B682"/>
      <c r="C682"/>
      <c r="D682"/>
      <c r="E682"/>
      <c r="F682"/>
      <c r="G682"/>
      <c r="H682" s="26"/>
      <c r="I682"/>
      <c r="J682"/>
    </row>
    <row r="683" spans="1:10" x14ac:dyDescent="0.25">
      <c r="A683"/>
      <c r="B683"/>
      <c r="C683"/>
      <c r="D683"/>
      <c r="E683"/>
      <c r="F683"/>
      <c r="G683"/>
      <c r="H683" s="26"/>
      <c r="I683"/>
      <c r="J683"/>
    </row>
    <row r="684" spans="1:10" x14ac:dyDescent="0.25">
      <c r="A684"/>
      <c r="B684"/>
      <c r="C684"/>
      <c r="D684"/>
      <c r="E684"/>
      <c r="F684"/>
      <c r="G684"/>
      <c r="H684" s="26"/>
      <c r="I684"/>
      <c r="J684"/>
    </row>
    <row r="685" spans="1:10" x14ac:dyDescent="0.25">
      <c r="A685"/>
      <c r="B685"/>
      <c r="C685"/>
      <c r="D685"/>
      <c r="E685"/>
      <c r="F685"/>
      <c r="G685"/>
      <c r="H685" s="26"/>
      <c r="I685"/>
      <c r="J685"/>
    </row>
    <row r="686" spans="1:10" x14ac:dyDescent="0.25">
      <c r="A686"/>
      <c r="B686"/>
      <c r="C686"/>
      <c r="D686"/>
      <c r="E686"/>
      <c r="F686"/>
      <c r="G686"/>
      <c r="H686" s="26"/>
      <c r="I686"/>
      <c r="J686"/>
    </row>
    <row r="687" spans="1:10" x14ac:dyDescent="0.25">
      <c r="A687"/>
      <c r="B687"/>
      <c r="C687"/>
      <c r="D687"/>
      <c r="E687"/>
      <c r="F687"/>
      <c r="G687"/>
      <c r="H687" s="26"/>
      <c r="I687"/>
      <c r="J687"/>
    </row>
    <row r="688" spans="1:10" x14ac:dyDescent="0.25">
      <c r="A688"/>
      <c r="B688"/>
      <c r="C688"/>
      <c r="D688"/>
      <c r="E688"/>
      <c r="F688"/>
      <c r="G688"/>
      <c r="H688" s="26"/>
      <c r="I688"/>
      <c r="J688"/>
    </row>
    <row r="689" spans="1:10" x14ac:dyDescent="0.25">
      <c r="A689"/>
      <c r="B689"/>
      <c r="C689"/>
      <c r="D689"/>
      <c r="E689"/>
      <c r="F689"/>
      <c r="G689"/>
      <c r="H689" s="26"/>
      <c r="I689"/>
      <c r="J689"/>
    </row>
    <row r="690" spans="1:10" x14ac:dyDescent="0.25">
      <c r="A690"/>
      <c r="B690"/>
      <c r="C690"/>
      <c r="D690"/>
      <c r="E690"/>
      <c r="F690"/>
      <c r="G690"/>
      <c r="H690" s="26"/>
      <c r="I690"/>
      <c r="J690"/>
    </row>
    <row r="691" spans="1:10" x14ac:dyDescent="0.25">
      <c r="A691"/>
      <c r="B691"/>
      <c r="C691"/>
      <c r="D691"/>
      <c r="E691"/>
      <c r="F691"/>
      <c r="G691"/>
      <c r="H691" s="26"/>
      <c r="I691"/>
      <c r="J691"/>
    </row>
    <row r="692" spans="1:10" x14ac:dyDescent="0.25">
      <c r="A692"/>
      <c r="B692"/>
      <c r="C692"/>
      <c r="D692"/>
      <c r="E692"/>
      <c r="F692"/>
      <c r="G692"/>
      <c r="H692" s="26"/>
      <c r="I692"/>
      <c r="J692"/>
    </row>
    <row r="693" spans="1:10" x14ac:dyDescent="0.25">
      <c r="A693"/>
      <c r="B693"/>
      <c r="C693"/>
      <c r="D693"/>
      <c r="E693"/>
      <c r="F693"/>
      <c r="G693"/>
      <c r="H693" s="26"/>
      <c r="I693"/>
      <c r="J693"/>
    </row>
    <row r="694" spans="1:10" x14ac:dyDescent="0.25">
      <c r="A694"/>
      <c r="B694"/>
      <c r="C694"/>
      <c r="D694"/>
      <c r="E694"/>
      <c r="F694"/>
      <c r="G694"/>
      <c r="H694" s="26"/>
      <c r="I694"/>
      <c r="J694"/>
    </row>
    <row r="695" spans="1:10" x14ac:dyDescent="0.25">
      <c r="A695"/>
      <c r="B695"/>
      <c r="C695"/>
      <c r="D695"/>
      <c r="E695"/>
      <c r="F695"/>
      <c r="G695"/>
      <c r="H695" s="26"/>
      <c r="I695"/>
      <c r="J695"/>
    </row>
    <row r="696" spans="1:10" x14ac:dyDescent="0.25">
      <c r="A696"/>
      <c r="B696"/>
      <c r="C696"/>
      <c r="D696"/>
      <c r="E696"/>
      <c r="F696"/>
      <c r="G696"/>
      <c r="H696" s="26"/>
      <c r="I696"/>
      <c r="J696"/>
    </row>
    <row r="697" spans="1:10" x14ac:dyDescent="0.25">
      <c r="A697"/>
      <c r="B697"/>
      <c r="C697"/>
      <c r="D697"/>
      <c r="E697"/>
      <c r="F697"/>
      <c r="G697"/>
      <c r="H697" s="26"/>
      <c r="I697"/>
      <c r="J697"/>
    </row>
    <row r="698" spans="1:10" x14ac:dyDescent="0.25">
      <c r="A698"/>
      <c r="B698"/>
      <c r="C698"/>
      <c r="D698"/>
      <c r="E698"/>
      <c r="F698"/>
      <c r="G698"/>
      <c r="H698" s="26"/>
      <c r="I698"/>
      <c r="J698"/>
    </row>
    <row r="699" spans="1:10" x14ac:dyDescent="0.25">
      <c r="A699"/>
      <c r="B699"/>
      <c r="C699"/>
      <c r="D699"/>
      <c r="E699"/>
      <c r="F699"/>
      <c r="G699"/>
      <c r="H699" s="26"/>
      <c r="I699"/>
      <c r="J699"/>
    </row>
    <row r="700" spans="1:10" x14ac:dyDescent="0.25">
      <c r="A700"/>
      <c r="B700"/>
      <c r="C700"/>
      <c r="D700"/>
      <c r="E700"/>
      <c r="F700"/>
      <c r="G700"/>
      <c r="H700" s="26"/>
      <c r="I700"/>
      <c r="J700"/>
    </row>
    <row r="701" spans="1:10" x14ac:dyDescent="0.25">
      <c r="A701"/>
      <c r="B701"/>
      <c r="C701"/>
      <c r="D701"/>
      <c r="E701"/>
      <c r="F701"/>
      <c r="G701"/>
      <c r="H701" s="26"/>
      <c r="I701"/>
      <c r="J701"/>
    </row>
    <row r="702" spans="1:10" x14ac:dyDescent="0.25">
      <c r="A702"/>
      <c r="B702"/>
      <c r="C702"/>
      <c r="D702"/>
      <c r="E702"/>
      <c r="F702"/>
      <c r="G702"/>
      <c r="H702" s="26"/>
      <c r="I702"/>
      <c r="J702"/>
    </row>
    <row r="703" spans="1:10" x14ac:dyDescent="0.25">
      <c r="A703"/>
      <c r="B703"/>
      <c r="C703"/>
      <c r="D703"/>
      <c r="E703"/>
      <c r="F703"/>
      <c r="G703"/>
      <c r="H703" s="26"/>
      <c r="I703"/>
      <c r="J703"/>
    </row>
    <row r="704" spans="1:10" x14ac:dyDescent="0.25">
      <c r="A704"/>
      <c r="B704"/>
      <c r="C704"/>
      <c r="D704"/>
      <c r="E704"/>
      <c r="F704"/>
      <c r="G704"/>
      <c r="H704" s="26"/>
      <c r="I704"/>
      <c r="J704"/>
    </row>
    <row r="705" spans="1:10" x14ac:dyDescent="0.25">
      <c r="A705"/>
      <c r="B705"/>
      <c r="C705"/>
      <c r="D705"/>
      <c r="E705"/>
      <c r="F705"/>
      <c r="G705"/>
      <c r="H705" s="26"/>
      <c r="I705"/>
      <c r="J705"/>
    </row>
    <row r="706" spans="1:10" x14ac:dyDescent="0.25">
      <c r="A706"/>
      <c r="B706"/>
      <c r="C706"/>
      <c r="D706"/>
      <c r="E706"/>
      <c r="F706"/>
      <c r="G706"/>
      <c r="H706" s="26"/>
      <c r="I706"/>
      <c r="J706"/>
    </row>
    <row r="707" spans="1:10" x14ac:dyDescent="0.25">
      <c r="A707"/>
      <c r="B707"/>
      <c r="C707"/>
      <c r="D707"/>
      <c r="E707"/>
      <c r="F707"/>
      <c r="G707"/>
      <c r="H707" s="26"/>
      <c r="I707"/>
      <c r="J707"/>
    </row>
    <row r="708" spans="1:10" x14ac:dyDescent="0.25">
      <c r="A708"/>
      <c r="B708"/>
      <c r="C708"/>
      <c r="D708"/>
      <c r="E708"/>
      <c r="F708"/>
      <c r="G708"/>
      <c r="H708" s="26"/>
      <c r="I708"/>
      <c r="J708"/>
    </row>
    <row r="709" spans="1:10" x14ac:dyDescent="0.25">
      <c r="A709"/>
      <c r="B709"/>
      <c r="C709"/>
      <c r="D709"/>
      <c r="E709"/>
      <c r="F709"/>
      <c r="G709"/>
      <c r="H709" s="26"/>
      <c r="I709"/>
      <c r="J709"/>
    </row>
    <row r="710" spans="1:10" x14ac:dyDescent="0.25">
      <c r="A710"/>
      <c r="B710"/>
      <c r="C710"/>
      <c r="D710"/>
      <c r="E710"/>
      <c r="F710"/>
      <c r="G710"/>
      <c r="H710" s="26"/>
      <c r="I710"/>
      <c r="J710"/>
    </row>
    <row r="711" spans="1:10" x14ac:dyDescent="0.25">
      <c r="A711"/>
      <c r="B711"/>
      <c r="C711"/>
      <c r="D711"/>
      <c r="E711"/>
      <c r="F711"/>
      <c r="G711"/>
      <c r="H711" s="26"/>
      <c r="I711"/>
      <c r="J711"/>
    </row>
    <row r="712" spans="1:10" x14ac:dyDescent="0.25">
      <c r="A712"/>
      <c r="B712"/>
      <c r="C712"/>
      <c r="D712"/>
      <c r="E712"/>
      <c r="F712"/>
      <c r="G712"/>
      <c r="H712" s="26"/>
      <c r="I712"/>
      <c r="J712"/>
    </row>
    <row r="713" spans="1:10" x14ac:dyDescent="0.25">
      <c r="A713"/>
      <c r="B713"/>
      <c r="C713"/>
      <c r="D713"/>
      <c r="E713"/>
      <c r="F713"/>
      <c r="G713"/>
      <c r="H713" s="26"/>
      <c r="I713"/>
      <c r="J713"/>
    </row>
    <row r="714" spans="1:10" x14ac:dyDescent="0.25">
      <c r="A714"/>
      <c r="B714"/>
      <c r="C714"/>
      <c r="D714"/>
      <c r="E714"/>
      <c r="F714"/>
      <c r="G714"/>
      <c r="H714" s="26"/>
      <c r="I714"/>
      <c r="J714"/>
    </row>
    <row r="715" spans="1:10" x14ac:dyDescent="0.25">
      <c r="A715"/>
      <c r="B715"/>
      <c r="C715"/>
      <c r="D715"/>
      <c r="E715"/>
      <c r="F715"/>
      <c r="G715"/>
      <c r="H715" s="26"/>
      <c r="I715"/>
      <c r="J715"/>
    </row>
    <row r="716" spans="1:10" x14ac:dyDescent="0.25">
      <c r="A716"/>
      <c r="B716"/>
      <c r="C716"/>
      <c r="D716"/>
      <c r="E716"/>
      <c r="F716"/>
      <c r="G716"/>
      <c r="H716" s="26"/>
      <c r="I716"/>
      <c r="J716"/>
    </row>
    <row r="717" spans="1:10" x14ac:dyDescent="0.25">
      <c r="A717"/>
      <c r="B717"/>
      <c r="C717"/>
      <c r="D717"/>
      <c r="E717"/>
      <c r="F717"/>
      <c r="G717"/>
      <c r="H717" s="26"/>
      <c r="I717"/>
      <c r="J717"/>
    </row>
    <row r="718" spans="1:10" x14ac:dyDescent="0.25">
      <c r="A718"/>
      <c r="B718"/>
      <c r="C718"/>
      <c r="D718"/>
      <c r="E718"/>
      <c r="F718"/>
      <c r="G718"/>
      <c r="H718" s="26"/>
      <c r="I718"/>
      <c r="J718"/>
    </row>
    <row r="719" spans="1:10" x14ac:dyDescent="0.25">
      <c r="A719"/>
      <c r="B719"/>
      <c r="C719"/>
      <c r="D719"/>
      <c r="E719"/>
      <c r="F719"/>
      <c r="G719"/>
      <c r="H719" s="26"/>
      <c r="I719"/>
      <c r="J719"/>
    </row>
    <row r="720" spans="1:10" x14ac:dyDescent="0.25">
      <c r="A720"/>
      <c r="B720"/>
      <c r="C720"/>
      <c r="D720"/>
      <c r="E720"/>
      <c r="F720"/>
      <c r="G720"/>
      <c r="H720" s="26"/>
      <c r="I720"/>
      <c r="J720"/>
    </row>
    <row r="721" spans="1:10" x14ac:dyDescent="0.25">
      <c r="A721"/>
      <c r="B721"/>
      <c r="C721"/>
      <c r="D721"/>
      <c r="E721"/>
      <c r="F721"/>
      <c r="G721"/>
      <c r="H721" s="26"/>
      <c r="I721"/>
      <c r="J721"/>
    </row>
    <row r="722" spans="1:10" x14ac:dyDescent="0.25">
      <c r="A722"/>
      <c r="B722"/>
      <c r="C722"/>
      <c r="D722"/>
      <c r="E722"/>
      <c r="F722"/>
      <c r="G722"/>
      <c r="H722" s="26"/>
      <c r="I722"/>
      <c r="J722"/>
    </row>
    <row r="723" spans="1:10" x14ac:dyDescent="0.25">
      <c r="A723"/>
      <c r="B723"/>
      <c r="C723"/>
      <c r="D723"/>
      <c r="E723"/>
      <c r="F723"/>
      <c r="G723"/>
      <c r="H723" s="26"/>
      <c r="I723"/>
      <c r="J723"/>
    </row>
    <row r="724" spans="1:10" x14ac:dyDescent="0.25">
      <c r="A724"/>
      <c r="B724"/>
      <c r="C724"/>
      <c r="D724"/>
      <c r="E724"/>
      <c r="F724"/>
      <c r="G724"/>
      <c r="H724" s="26"/>
      <c r="I724"/>
      <c r="J724"/>
    </row>
    <row r="725" spans="1:10" x14ac:dyDescent="0.25">
      <c r="A725"/>
      <c r="B725"/>
      <c r="C725"/>
      <c r="D725"/>
      <c r="E725"/>
      <c r="F725"/>
      <c r="G725"/>
      <c r="H725" s="26"/>
      <c r="I725"/>
      <c r="J725"/>
    </row>
    <row r="726" spans="1:10" x14ac:dyDescent="0.25">
      <c r="A726"/>
      <c r="B726"/>
      <c r="C726"/>
      <c r="D726"/>
      <c r="E726"/>
      <c r="F726"/>
      <c r="G726"/>
      <c r="H726" s="26"/>
      <c r="I726"/>
      <c r="J726"/>
    </row>
    <row r="727" spans="1:10" x14ac:dyDescent="0.25">
      <c r="A727"/>
      <c r="B727"/>
      <c r="C727"/>
      <c r="D727"/>
      <c r="E727"/>
      <c r="F727"/>
      <c r="G727"/>
      <c r="H727" s="26"/>
      <c r="I727"/>
      <c r="J727"/>
    </row>
    <row r="728" spans="1:10" x14ac:dyDescent="0.25">
      <c r="A728"/>
      <c r="B728"/>
      <c r="C728"/>
      <c r="D728"/>
      <c r="E728"/>
      <c r="F728"/>
      <c r="G728"/>
      <c r="H728" s="26"/>
      <c r="I728"/>
      <c r="J728"/>
    </row>
    <row r="729" spans="1:10" x14ac:dyDescent="0.25">
      <c r="A729"/>
      <c r="B729"/>
      <c r="C729"/>
      <c r="D729"/>
      <c r="E729"/>
      <c r="F729"/>
      <c r="G729"/>
      <c r="H729" s="26"/>
      <c r="I729"/>
      <c r="J729"/>
    </row>
    <row r="730" spans="1:10" x14ac:dyDescent="0.25">
      <c r="A730"/>
      <c r="B730"/>
      <c r="C730"/>
      <c r="D730"/>
      <c r="E730"/>
      <c r="F730"/>
      <c r="G730"/>
      <c r="H730" s="26"/>
      <c r="I730"/>
      <c r="J730"/>
    </row>
    <row r="731" spans="1:10" x14ac:dyDescent="0.25">
      <c r="A731"/>
      <c r="B731"/>
      <c r="C731"/>
      <c r="D731"/>
      <c r="E731"/>
      <c r="F731"/>
      <c r="G731"/>
      <c r="H731" s="26"/>
      <c r="I731"/>
      <c r="J731"/>
    </row>
    <row r="732" spans="1:10" x14ac:dyDescent="0.25">
      <c r="A732"/>
      <c r="B732"/>
      <c r="C732"/>
      <c r="D732"/>
      <c r="E732"/>
      <c r="F732"/>
      <c r="G732"/>
      <c r="H732" s="26"/>
      <c r="I732"/>
      <c r="J732"/>
    </row>
    <row r="733" spans="1:10" x14ac:dyDescent="0.25">
      <c r="A733"/>
      <c r="B733"/>
      <c r="C733"/>
      <c r="D733"/>
      <c r="E733"/>
      <c r="F733"/>
      <c r="G733"/>
      <c r="H733" s="26"/>
      <c r="I733"/>
      <c r="J733"/>
    </row>
    <row r="734" spans="1:10" x14ac:dyDescent="0.25">
      <c r="A734"/>
      <c r="B734"/>
      <c r="C734"/>
      <c r="D734"/>
      <c r="E734"/>
      <c r="F734"/>
      <c r="G734"/>
      <c r="H734" s="26"/>
      <c r="I734"/>
      <c r="J734"/>
    </row>
    <row r="735" spans="1:10" x14ac:dyDescent="0.25">
      <c r="A735"/>
      <c r="B735"/>
      <c r="C735"/>
      <c r="D735"/>
      <c r="E735"/>
      <c r="F735"/>
      <c r="G735"/>
      <c r="H735" s="26"/>
      <c r="I735"/>
      <c r="J735"/>
    </row>
    <row r="736" spans="1:10" x14ac:dyDescent="0.25">
      <c r="A736"/>
      <c r="B736"/>
      <c r="C736"/>
      <c r="D736"/>
      <c r="E736"/>
      <c r="F736"/>
      <c r="G736"/>
      <c r="H736" s="26"/>
      <c r="I736"/>
      <c r="J736"/>
    </row>
    <row r="737" spans="1:10" x14ac:dyDescent="0.25">
      <c r="A737"/>
      <c r="B737"/>
      <c r="C737"/>
      <c r="D737"/>
      <c r="E737"/>
      <c r="F737"/>
      <c r="G737"/>
      <c r="H737" s="26"/>
      <c r="I737"/>
      <c r="J737"/>
    </row>
    <row r="738" spans="1:10" x14ac:dyDescent="0.25">
      <c r="A738"/>
      <c r="B738"/>
      <c r="C738"/>
      <c r="D738"/>
      <c r="E738"/>
      <c r="F738"/>
      <c r="G738"/>
      <c r="H738" s="26"/>
      <c r="I738"/>
      <c r="J738"/>
    </row>
    <row r="739" spans="1:10" x14ac:dyDescent="0.25">
      <c r="A739"/>
      <c r="B739"/>
      <c r="C739"/>
      <c r="D739"/>
      <c r="E739"/>
      <c r="F739"/>
      <c r="G739"/>
      <c r="H739" s="26"/>
      <c r="I739"/>
      <c r="J739"/>
    </row>
    <row r="740" spans="1:10" x14ac:dyDescent="0.25">
      <c r="A740"/>
      <c r="B740"/>
      <c r="C740"/>
      <c r="D740"/>
      <c r="E740"/>
      <c r="F740"/>
      <c r="G740"/>
      <c r="H740" s="26"/>
      <c r="I740"/>
      <c r="J740"/>
    </row>
    <row r="741" spans="1:10" x14ac:dyDescent="0.25">
      <c r="A741"/>
      <c r="B741"/>
      <c r="C741"/>
      <c r="D741"/>
      <c r="E741"/>
      <c r="F741"/>
      <c r="G741"/>
      <c r="H741" s="26"/>
      <c r="I741"/>
      <c r="J741"/>
    </row>
    <row r="742" spans="1:10" x14ac:dyDescent="0.25">
      <c r="A742"/>
      <c r="B742"/>
      <c r="C742"/>
      <c r="D742"/>
      <c r="E742"/>
      <c r="F742"/>
      <c r="G742"/>
      <c r="H742" s="26"/>
      <c r="I742"/>
      <c r="J742"/>
    </row>
    <row r="743" spans="1:10" x14ac:dyDescent="0.25">
      <c r="A743"/>
      <c r="B743"/>
      <c r="C743"/>
      <c r="D743"/>
      <c r="E743"/>
      <c r="F743"/>
      <c r="G743"/>
      <c r="H743" s="26"/>
      <c r="I743"/>
      <c r="J743"/>
    </row>
    <row r="744" spans="1:10" x14ac:dyDescent="0.25">
      <c r="A744"/>
      <c r="B744"/>
      <c r="C744"/>
      <c r="D744"/>
      <c r="E744"/>
      <c r="F744"/>
      <c r="G744"/>
      <c r="H744" s="26"/>
      <c r="I744"/>
      <c r="J744"/>
    </row>
    <row r="745" spans="1:10" x14ac:dyDescent="0.25">
      <c r="A745"/>
      <c r="B745"/>
      <c r="C745"/>
      <c r="D745"/>
      <c r="E745"/>
      <c r="F745"/>
      <c r="G745"/>
      <c r="H745" s="26"/>
      <c r="I745"/>
      <c r="J745"/>
    </row>
    <row r="746" spans="1:10" x14ac:dyDescent="0.25">
      <c r="A746"/>
      <c r="B746"/>
      <c r="C746"/>
      <c r="D746"/>
      <c r="E746"/>
      <c r="F746"/>
      <c r="G746"/>
      <c r="H746" s="26"/>
      <c r="I746"/>
      <c r="J746"/>
    </row>
    <row r="747" spans="1:10" x14ac:dyDescent="0.25">
      <c r="A747"/>
      <c r="B747"/>
      <c r="C747"/>
      <c r="D747"/>
      <c r="E747"/>
      <c r="F747"/>
      <c r="G747"/>
      <c r="H747" s="26"/>
      <c r="I747"/>
      <c r="J747"/>
    </row>
    <row r="748" spans="1:10" x14ac:dyDescent="0.25">
      <c r="A748"/>
      <c r="B748"/>
      <c r="C748"/>
      <c r="D748"/>
      <c r="E748"/>
      <c r="F748"/>
      <c r="G748"/>
      <c r="H748" s="26"/>
      <c r="I748"/>
      <c r="J748"/>
    </row>
    <row r="749" spans="1:10" x14ac:dyDescent="0.25">
      <c r="A749"/>
      <c r="B749"/>
      <c r="C749"/>
      <c r="D749"/>
      <c r="E749"/>
      <c r="F749"/>
      <c r="G749"/>
      <c r="H749" s="26"/>
      <c r="I749"/>
      <c r="J749"/>
    </row>
    <row r="750" spans="1:10" x14ac:dyDescent="0.25">
      <c r="A750"/>
      <c r="B750"/>
      <c r="C750"/>
      <c r="D750"/>
      <c r="E750"/>
      <c r="F750"/>
      <c r="G750"/>
      <c r="H750" s="26"/>
      <c r="I750"/>
      <c r="J750"/>
    </row>
    <row r="751" spans="1:10" x14ac:dyDescent="0.25">
      <c r="A751"/>
      <c r="B751"/>
      <c r="C751"/>
      <c r="D751"/>
      <c r="E751"/>
      <c r="F751"/>
      <c r="G751"/>
      <c r="H751" s="26"/>
      <c r="I751"/>
      <c r="J751"/>
    </row>
    <row r="752" spans="1:10" x14ac:dyDescent="0.25">
      <c r="A752"/>
      <c r="B752"/>
      <c r="C752"/>
      <c r="D752"/>
      <c r="E752"/>
      <c r="F752"/>
      <c r="G752"/>
      <c r="H752" s="26"/>
      <c r="I752"/>
      <c r="J752"/>
    </row>
    <row r="753" spans="1:10" x14ac:dyDescent="0.25">
      <c r="A753"/>
      <c r="B753"/>
      <c r="C753"/>
      <c r="D753"/>
      <c r="E753"/>
      <c r="F753"/>
      <c r="G753"/>
      <c r="H753" s="26"/>
      <c r="I753"/>
      <c r="J753"/>
    </row>
    <row r="754" spans="1:10" x14ac:dyDescent="0.25">
      <c r="A754"/>
      <c r="B754"/>
      <c r="C754"/>
      <c r="D754"/>
      <c r="E754"/>
      <c r="F754"/>
      <c r="G754"/>
      <c r="H754" s="26"/>
      <c r="I754"/>
      <c r="J754"/>
    </row>
    <row r="755" spans="1:10" x14ac:dyDescent="0.25">
      <c r="A755"/>
      <c r="B755"/>
      <c r="C755"/>
      <c r="D755"/>
      <c r="E755"/>
      <c r="F755"/>
      <c r="G755"/>
      <c r="H755" s="26"/>
      <c r="I755"/>
      <c r="J755"/>
    </row>
    <row r="756" spans="1:10" x14ac:dyDescent="0.25">
      <c r="A756"/>
      <c r="B756"/>
      <c r="C756"/>
      <c r="D756"/>
      <c r="E756"/>
      <c r="F756"/>
      <c r="G756"/>
      <c r="H756" s="26"/>
      <c r="I756"/>
      <c r="J756"/>
    </row>
    <row r="757" spans="1:10" x14ac:dyDescent="0.25">
      <c r="A757"/>
      <c r="B757"/>
      <c r="C757"/>
      <c r="D757"/>
      <c r="E757"/>
      <c r="F757"/>
      <c r="G757"/>
      <c r="H757" s="26"/>
      <c r="I757"/>
      <c r="J757"/>
    </row>
    <row r="758" spans="1:10" x14ac:dyDescent="0.25">
      <c r="A758"/>
      <c r="B758"/>
      <c r="C758"/>
      <c r="D758"/>
      <c r="E758"/>
      <c r="F758"/>
      <c r="G758"/>
      <c r="H758" s="26"/>
      <c r="I758"/>
      <c r="J758"/>
    </row>
    <row r="759" spans="1:10" x14ac:dyDescent="0.25">
      <c r="A759"/>
      <c r="B759"/>
      <c r="C759"/>
      <c r="D759"/>
      <c r="E759"/>
      <c r="F759"/>
      <c r="G759"/>
      <c r="H759" s="26"/>
      <c r="I759"/>
      <c r="J759"/>
    </row>
    <row r="760" spans="1:10" x14ac:dyDescent="0.25">
      <c r="A760"/>
      <c r="B760"/>
      <c r="C760"/>
      <c r="D760"/>
      <c r="E760"/>
      <c r="F760"/>
      <c r="G760"/>
      <c r="H760" s="26"/>
      <c r="I760"/>
      <c r="J760"/>
    </row>
    <row r="761" spans="1:10" x14ac:dyDescent="0.25">
      <c r="A761"/>
      <c r="B761"/>
      <c r="C761"/>
      <c r="D761"/>
      <c r="E761"/>
      <c r="F761"/>
      <c r="G761"/>
      <c r="H761" s="26"/>
      <c r="I761"/>
      <c r="J761"/>
    </row>
    <row r="762" spans="1:10" x14ac:dyDescent="0.25">
      <c r="A762"/>
      <c r="B762"/>
      <c r="C762"/>
      <c r="D762"/>
      <c r="E762"/>
      <c r="F762"/>
      <c r="G762"/>
      <c r="H762" s="26"/>
      <c r="I762"/>
      <c r="J762"/>
    </row>
    <row r="763" spans="1:10" x14ac:dyDescent="0.25">
      <c r="A763"/>
      <c r="B763"/>
      <c r="C763"/>
      <c r="D763"/>
      <c r="E763"/>
      <c r="F763"/>
      <c r="G763"/>
      <c r="H763" s="26"/>
      <c r="I763"/>
      <c r="J763"/>
    </row>
    <row r="764" spans="1:10" x14ac:dyDescent="0.25">
      <c r="A764"/>
      <c r="B764"/>
      <c r="C764"/>
      <c r="D764"/>
      <c r="E764"/>
      <c r="F764"/>
      <c r="G764"/>
      <c r="H764" s="26"/>
      <c r="I764"/>
      <c r="J764"/>
    </row>
    <row r="765" spans="1:10" x14ac:dyDescent="0.25">
      <c r="A765"/>
      <c r="B765"/>
      <c r="C765"/>
      <c r="D765"/>
      <c r="E765"/>
      <c r="F765"/>
      <c r="G765"/>
      <c r="H765" s="26"/>
      <c r="I765"/>
      <c r="J765"/>
    </row>
    <row r="766" spans="1:10" x14ac:dyDescent="0.25">
      <c r="A766"/>
      <c r="B766"/>
      <c r="C766"/>
      <c r="D766"/>
      <c r="E766"/>
      <c r="F766"/>
      <c r="G766"/>
      <c r="H766" s="26"/>
      <c r="I766"/>
      <c r="J766"/>
    </row>
    <row r="767" spans="1:10" x14ac:dyDescent="0.25">
      <c r="A767"/>
      <c r="B767"/>
      <c r="C767"/>
      <c r="D767"/>
      <c r="E767"/>
      <c r="F767"/>
      <c r="G767"/>
      <c r="H767" s="26"/>
      <c r="I767"/>
      <c r="J767"/>
    </row>
    <row r="768" spans="1:10" x14ac:dyDescent="0.25">
      <c r="A768"/>
      <c r="B768"/>
      <c r="C768"/>
      <c r="D768"/>
      <c r="E768"/>
      <c r="F768"/>
      <c r="G768"/>
      <c r="H768" s="26"/>
      <c r="I768"/>
      <c r="J768"/>
    </row>
    <row r="769" spans="1:10" x14ac:dyDescent="0.25">
      <c r="A769"/>
      <c r="B769"/>
      <c r="C769"/>
      <c r="D769"/>
      <c r="E769"/>
      <c r="F769"/>
      <c r="G769"/>
      <c r="H769" s="26"/>
      <c r="I769"/>
      <c r="J769"/>
    </row>
    <row r="770" spans="1:10" x14ac:dyDescent="0.25">
      <c r="A770"/>
      <c r="B770"/>
      <c r="C770"/>
      <c r="D770"/>
      <c r="E770"/>
      <c r="F770"/>
      <c r="G770"/>
      <c r="H770" s="26"/>
      <c r="I770"/>
      <c r="J770"/>
    </row>
    <row r="771" spans="1:10" x14ac:dyDescent="0.25">
      <c r="A771"/>
      <c r="B771"/>
      <c r="C771"/>
      <c r="D771"/>
      <c r="E771"/>
      <c r="F771"/>
      <c r="G771"/>
      <c r="H771" s="26"/>
      <c r="I771"/>
      <c r="J771"/>
    </row>
    <row r="772" spans="1:10" x14ac:dyDescent="0.25">
      <c r="A772"/>
      <c r="B772"/>
      <c r="C772"/>
      <c r="D772"/>
      <c r="E772"/>
      <c r="F772"/>
      <c r="G772"/>
      <c r="H772" s="26"/>
      <c r="I772"/>
      <c r="J772"/>
    </row>
    <row r="773" spans="1:10" x14ac:dyDescent="0.25">
      <c r="A773"/>
      <c r="B773"/>
      <c r="C773"/>
      <c r="D773"/>
      <c r="E773"/>
      <c r="F773"/>
      <c r="G773"/>
      <c r="H773" s="26"/>
      <c r="I773"/>
      <c r="J773"/>
    </row>
    <row r="774" spans="1:10" x14ac:dyDescent="0.25">
      <c r="A774"/>
      <c r="B774"/>
      <c r="C774"/>
      <c r="D774"/>
      <c r="E774"/>
      <c r="F774"/>
      <c r="G774"/>
      <c r="H774" s="26"/>
      <c r="I774"/>
      <c r="J774"/>
    </row>
    <row r="775" spans="1:10" x14ac:dyDescent="0.25">
      <c r="A775"/>
      <c r="B775"/>
      <c r="C775"/>
      <c r="D775"/>
      <c r="E775"/>
      <c r="F775"/>
      <c r="G775"/>
      <c r="H775" s="26"/>
      <c r="I775"/>
      <c r="J775"/>
    </row>
    <row r="776" spans="1:10" x14ac:dyDescent="0.25">
      <c r="A776"/>
      <c r="B776"/>
      <c r="C776"/>
      <c r="D776"/>
      <c r="E776"/>
      <c r="F776"/>
      <c r="G776"/>
      <c r="H776" s="26"/>
      <c r="I776"/>
      <c r="J776"/>
    </row>
    <row r="777" spans="1:10" x14ac:dyDescent="0.25">
      <c r="A777"/>
      <c r="B777"/>
      <c r="C777"/>
      <c r="D777"/>
      <c r="E777"/>
      <c r="F777"/>
      <c r="G777"/>
      <c r="H777" s="26"/>
      <c r="I777"/>
      <c r="J777"/>
    </row>
    <row r="778" spans="1:10" x14ac:dyDescent="0.25">
      <c r="A778"/>
      <c r="B778"/>
      <c r="C778"/>
      <c r="D778"/>
      <c r="E778"/>
      <c r="F778"/>
      <c r="G778"/>
      <c r="H778" s="26"/>
      <c r="I778"/>
      <c r="J778"/>
    </row>
    <row r="779" spans="1:10" x14ac:dyDescent="0.25">
      <c r="A779"/>
      <c r="B779"/>
      <c r="C779"/>
      <c r="D779"/>
      <c r="E779"/>
      <c r="F779"/>
      <c r="G779"/>
      <c r="H779" s="26"/>
      <c r="I779"/>
      <c r="J779"/>
    </row>
    <row r="780" spans="1:10" x14ac:dyDescent="0.25">
      <c r="A780"/>
      <c r="B780"/>
      <c r="C780"/>
      <c r="D780"/>
      <c r="E780"/>
      <c r="F780"/>
      <c r="G780"/>
      <c r="H780" s="26"/>
      <c r="I780"/>
      <c r="J780"/>
    </row>
    <row r="781" spans="1:10" x14ac:dyDescent="0.25">
      <c r="A781"/>
      <c r="B781"/>
      <c r="C781"/>
      <c r="D781"/>
      <c r="E781"/>
      <c r="F781"/>
      <c r="G781"/>
      <c r="H781" s="26"/>
      <c r="I781"/>
      <c r="J781"/>
    </row>
    <row r="782" spans="1:10" x14ac:dyDescent="0.25">
      <c r="A782"/>
      <c r="B782"/>
      <c r="C782"/>
      <c r="D782"/>
      <c r="E782"/>
      <c r="F782"/>
      <c r="G782"/>
      <c r="H782" s="26"/>
      <c r="I782"/>
      <c r="J782"/>
    </row>
    <row r="783" spans="1:10" x14ac:dyDescent="0.25">
      <c r="A783"/>
      <c r="B783"/>
      <c r="C783"/>
      <c r="D783"/>
      <c r="E783"/>
      <c r="F783"/>
      <c r="G783"/>
      <c r="H783" s="26"/>
      <c r="I783"/>
      <c r="J783"/>
    </row>
    <row r="784" spans="1:10" x14ac:dyDescent="0.25">
      <c r="A784"/>
      <c r="B784"/>
      <c r="C784"/>
      <c r="D784"/>
      <c r="E784"/>
      <c r="F784"/>
      <c r="G784"/>
      <c r="H784" s="26"/>
      <c r="I784"/>
      <c r="J784"/>
    </row>
    <row r="785" spans="1:10" x14ac:dyDescent="0.25">
      <c r="A785"/>
      <c r="B785"/>
      <c r="C785"/>
      <c r="D785"/>
      <c r="E785"/>
      <c r="F785"/>
      <c r="G785"/>
      <c r="H785" s="26"/>
      <c r="I785"/>
      <c r="J785"/>
    </row>
    <row r="786" spans="1:10" x14ac:dyDescent="0.25">
      <c r="A786"/>
      <c r="B786"/>
      <c r="C786"/>
      <c r="D786"/>
      <c r="E786"/>
      <c r="F786"/>
      <c r="G786"/>
      <c r="H786" s="26"/>
      <c r="I786"/>
      <c r="J786"/>
    </row>
    <row r="787" spans="1:10" x14ac:dyDescent="0.25">
      <c r="A787"/>
      <c r="B787"/>
      <c r="C787"/>
      <c r="D787"/>
      <c r="E787"/>
      <c r="F787"/>
      <c r="G787"/>
      <c r="H787" s="26"/>
      <c r="I787"/>
      <c r="J787"/>
    </row>
    <row r="788" spans="1:10" x14ac:dyDescent="0.25">
      <c r="A788"/>
      <c r="B788"/>
      <c r="C788"/>
      <c r="D788"/>
      <c r="E788"/>
      <c r="F788"/>
      <c r="G788"/>
      <c r="H788" s="26"/>
      <c r="I788"/>
      <c r="J788"/>
    </row>
    <row r="789" spans="1:10" x14ac:dyDescent="0.25">
      <c r="A789"/>
      <c r="B789"/>
      <c r="C789"/>
      <c r="D789"/>
      <c r="E789"/>
      <c r="F789"/>
      <c r="G789"/>
      <c r="H789" s="26"/>
      <c r="I789"/>
      <c r="J789"/>
    </row>
    <row r="790" spans="1:10" x14ac:dyDescent="0.25">
      <c r="A790"/>
      <c r="B790"/>
      <c r="C790"/>
      <c r="D790"/>
      <c r="E790"/>
      <c r="F790"/>
      <c r="G790"/>
      <c r="H790" s="26"/>
      <c r="I790"/>
      <c r="J790"/>
    </row>
    <row r="791" spans="1:10" x14ac:dyDescent="0.25">
      <c r="A791"/>
      <c r="B791"/>
      <c r="C791"/>
      <c r="D791"/>
      <c r="E791"/>
      <c r="F791"/>
      <c r="G791"/>
      <c r="H791" s="26"/>
      <c r="I791"/>
      <c r="J791"/>
    </row>
    <row r="792" spans="1:10" x14ac:dyDescent="0.25">
      <c r="A792"/>
      <c r="B792"/>
      <c r="C792"/>
      <c r="D792"/>
      <c r="E792"/>
      <c r="F792"/>
      <c r="G792"/>
      <c r="H792" s="26"/>
      <c r="I792"/>
      <c r="J792"/>
    </row>
    <row r="793" spans="1:10" x14ac:dyDescent="0.25">
      <c r="A793"/>
      <c r="B793"/>
      <c r="C793"/>
      <c r="D793"/>
      <c r="E793"/>
      <c r="F793"/>
      <c r="G793"/>
      <c r="H793" s="26"/>
      <c r="I793"/>
      <c r="J793"/>
    </row>
    <row r="794" spans="1:10" x14ac:dyDescent="0.25">
      <c r="A794"/>
      <c r="B794"/>
      <c r="C794"/>
      <c r="D794"/>
      <c r="E794"/>
      <c r="F794"/>
      <c r="G794"/>
      <c r="H794" s="26"/>
      <c r="I794"/>
      <c r="J794"/>
    </row>
    <row r="795" spans="1:10" x14ac:dyDescent="0.25">
      <c r="A795"/>
      <c r="B795"/>
      <c r="C795"/>
      <c r="D795"/>
      <c r="E795"/>
      <c r="F795"/>
      <c r="G795"/>
      <c r="H795" s="26"/>
      <c r="I795"/>
      <c r="J795"/>
    </row>
    <row r="796" spans="1:10" x14ac:dyDescent="0.25">
      <c r="A796"/>
      <c r="B796"/>
      <c r="C796"/>
      <c r="D796"/>
      <c r="E796"/>
      <c r="F796"/>
      <c r="G796"/>
      <c r="H796" s="26"/>
      <c r="I796"/>
      <c r="J796"/>
    </row>
    <row r="797" spans="1:10" x14ac:dyDescent="0.25">
      <c r="A797"/>
      <c r="B797"/>
      <c r="C797"/>
      <c r="D797"/>
      <c r="E797"/>
      <c r="F797"/>
      <c r="G797"/>
      <c r="H797" s="26"/>
      <c r="I797"/>
      <c r="J797"/>
    </row>
    <row r="798" spans="1:10" x14ac:dyDescent="0.25">
      <c r="A798"/>
      <c r="B798"/>
      <c r="C798"/>
      <c r="D798"/>
      <c r="E798"/>
      <c r="F798"/>
      <c r="G798"/>
      <c r="H798" s="26"/>
      <c r="I798"/>
      <c r="J798"/>
    </row>
    <row r="799" spans="1:10" x14ac:dyDescent="0.25">
      <c r="A799"/>
      <c r="B799"/>
      <c r="C799"/>
      <c r="D799"/>
      <c r="E799"/>
      <c r="F799"/>
      <c r="G799"/>
      <c r="H799" s="26"/>
      <c r="I799"/>
      <c r="J799"/>
    </row>
    <row r="800" spans="1:10" x14ac:dyDescent="0.25">
      <c r="A800"/>
      <c r="B800"/>
      <c r="C800"/>
      <c r="D800"/>
      <c r="E800"/>
      <c r="F800"/>
      <c r="G800"/>
      <c r="H800" s="26"/>
      <c r="I800"/>
      <c r="J800"/>
    </row>
    <row r="801" spans="1:10" x14ac:dyDescent="0.25">
      <c r="A801"/>
      <c r="B801"/>
      <c r="C801"/>
      <c r="D801"/>
      <c r="E801"/>
      <c r="F801"/>
      <c r="G801"/>
      <c r="H801" s="26"/>
      <c r="I801"/>
      <c r="J801"/>
    </row>
    <row r="802" spans="1:10" x14ac:dyDescent="0.25">
      <c r="A802"/>
      <c r="B802"/>
      <c r="C802"/>
      <c r="D802"/>
      <c r="E802"/>
      <c r="F802"/>
      <c r="G802"/>
      <c r="H802" s="26"/>
      <c r="I802"/>
      <c r="J802"/>
    </row>
    <row r="803" spans="1:10" x14ac:dyDescent="0.25">
      <c r="A803"/>
      <c r="B803"/>
      <c r="C803"/>
      <c r="D803"/>
      <c r="E803"/>
      <c r="F803"/>
      <c r="G803"/>
      <c r="H803" s="26"/>
      <c r="I803"/>
      <c r="J803"/>
    </row>
    <row r="804" spans="1:10" x14ac:dyDescent="0.25">
      <c r="A804"/>
      <c r="B804"/>
      <c r="C804"/>
      <c r="D804"/>
      <c r="E804"/>
      <c r="F804"/>
      <c r="G804"/>
      <c r="H804" s="26"/>
      <c r="I804"/>
      <c r="J804"/>
    </row>
    <row r="805" spans="1:10" x14ac:dyDescent="0.25">
      <c r="A805"/>
      <c r="B805"/>
      <c r="C805"/>
      <c r="D805"/>
      <c r="E805"/>
      <c r="F805"/>
      <c r="G805"/>
      <c r="H805" s="26"/>
      <c r="I805"/>
      <c r="J805"/>
    </row>
    <row r="806" spans="1:10" x14ac:dyDescent="0.25">
      <c r="A806"/>
      <c r="B806"/>
      <c r="C806"/>
      <c r="D806"/>
      <c r="E806"/>
      <c r="F806"/>
      <c r="G806"/>
      <c r="H806" s="26"/>
      <c r="I806"/>
      <c r="J806"/>
    </row>
    <row r="807" spans="1:10" x14ac:dyDescent="0.25">
      <c r="A807"/>
      <c r="B807"/>
      <c r="C807"/>
      <c r="D807"/>
      <c r="E807"/>
      <c r="F807"/>
      <c r="G807"/>
      <c r="H807" s="26"/>
      <c r="I807"/>
      <c r="J807"/>
    </row>
    <row r="808" spans="1:10" x14ac:dyDescent="0.25">
      <c r="A808"/>
      <c r="B808"/>
      <c r="C808"/>
      <c r="D808"/>
      <c r="E808"/>
      <c r="F808"/>
      <c r="G808"/>
      <c r="H808" s="26"/>
      <c r="I808"/>
      <c r="J808"/>
    </row>
    <row r="809" spans="1:10" x14ac:dyDescent="0.25">
      <c r="A809"/>
      <c r="B809"/>
      <c r="C809"/>
      <c r="D809"/>
      <c r="E809"/>
      <c r="F809"/>
      <c r="G809"/>
      <c r="H809" s="26"/>
      <c r="I809"/>
      <c r="J809"/>
    </row>
    <row r="810" spans="1:10" x14ac:dyDescent="0.25">
      <c r="A810"/>
      <c r="B810"/>
      <c r="C810"/>
      <c r="D810"/>
      <c r="E810"/>
      <c r="F810"/>
      <c r="G810"/>
      <c r="H810" s="26"/>
      <c r="I810"/>
      <c r="J810"/>
    </row>
    <row r="811" spans="1:10" x14ac:dyDescent="0.25">
      <c r="A811"/>
      <c r="B811"/>
      <c r="C811"/>
      <c r="D811"/>
      <c r="E811"/>
      <c r="F811"/>
      <c r="G811"/>
      <c r="H811" s="26"/>
      <c r="I811"/>
      <c r="J811"/>
    </row>
    <row r="812" spans="1:10" x14ac:dyDescent="0.25">
      <c r="A812"/>
      <c r="B812"/>
      <c r="C812"/>
      <c r="D812"/>
      <c r="E812"/>
      <c r="F812"/>
      <c r="G812"/>
      <c r="H812" s="26"/>
      <c r="I812"/>
      <c r="J812"/>
    </row>
    <row r="813" spans="1:10" x14ac:dyDescent="0.25">
      <c r="A813"/>
      <c r="B813"/>
      <c r="C813"/>
      <c r="D813"/>
      <c r="E813"/>
      <c r="F813"/>
      <c r="G813"/>
      <c r="H813" s="26"/>
      <c r="I813"/>
      <c r="J813"/>
    </row>
    <row r="814" spans="1:10" x14ac:dyDescent="0.25">
      <c r="A814"/>
      <c r="B814"/>
      <c r="C814"/>
      <c r="D814"/>
      <c r="E814"/>
      <c r="F814"/>
      <c r="G814"/>
      <c r="H814" s="26"/>
      <c r="I814"/>
      <c r="J814"/>
    </row>
    <row r="815" spans="1:10" x14ac:dyDescent="0.25">
      <c r="A815"/>
      <c r="B815"/>
      <c r="C815"/>
      <c r="D815"/>
      <c r="E815"/>
      <c r="F815"/>
      <c r="G815"/>
      <c r="H815" s="26"/>
      <c r="I815"/>
      <c r="J815"/>
    </row>
    <row r="816" spans="1:10" x14ac:dyDescent="0.25">
      <c r="A816"/>
      <c r="B816"/>
      <c r="C816"/>
      <c r="D816"/>
      <c r="E816"/>
      <c r="F816"/>
      <c r="G816"/>
      <c r="H816" s="26"/>
      <c r="I816"/>
      <c r="J816"/>
    </row>
    <row r="817" spans="1:10" x14ac:dyDescent="0.25">
      <c r="A817"/>
      <c r="B817"/>
      <c r="C817"/>
      <c r="D817"/>
      <c r="E817"/>
      <c r="F817"/>
      <c r="G817"/>
      <c r="H817" s="26"/>
      <c r="I817"/>
      <c r="J817"/>
    </row>
    <row r="818" spans="1:10" x14ac:dyDescent="0.25">
      <c r="A818"/>
      <c r="B818"/>
      <c r="C818"/>
      <c r="D818"/>
      <c r="E818"/>
      <c r="F818"/>
      <c r="G818"/>
      <c r="H818" s="26"/>
      <c r="I818"/>
      <c r="J818"/>
    </row>
    <row r="819" spans="1:10" x14ac:dyDescent="0.25">
      <c r="A819"/>
      <c r="B819"/>
      <c r="C819"/>
      <c r="D819"/>
      <c r="E819"/>
      <c r="F819"/>
      <c r="G819"/>
      <c r="H819" s="26"/>
      <c r="I819"/>
      <c r="J819"/>
    </row>
    <row r="820" spans="1:10" x14ac:dyDescent="0.25">
      <c r="A820"/>
      <c r="B820"/>
      <c r="C820"/>
      <c r="D820"/>
      <c r="E820"/>
      <c r="F820"/>
      <c r="G820"/>
      <c r="H820" s="26"/>
      <c r="I820"/>
      <c r="J820"/>
    </row>
    <row r="821" spans="1:10" x14ac:dyDescent="0.25">
      <c r="A821"/>
      <c r="B821"/>
      <c r="C821"/>
      <c r="D821"/>
      <c r="E821"/>
      <c r="F821"/>
      <c r="G821"/>
      <c r="H821" s="26"/>
      <c r="I821"/>
      <c r="J821"/>
    </row>
    <row r="822" spans="1:10" x14ac:dyDescent="0.25">
      <c r="A822"/>
      <c r="B822"/>
      <c r="C822"/>
      <c r="D822"/>
      <c r="E822"/>
      <c r="F822"/>
      <c r="G822"/>
      <c r="H822" s="26"/>
      <c r="I822"/>
      <c r="J822"/>
    </row>
    <row r="823" spans="1:10" x14ac:dyDescent="0.25">
      <c r="A823"/>
      <c r="B823"/>
      <c r="C823"/>
      <c r="D823"/>
      <c r="E823"/>
      <c r="F823"/>
      <c r="G823"/>
      <c r="H823" s="26"/>
      <c r="I823"/>
      <c r="J823"/>
    </row>
    <row r="824" spans="1:10" x14ac:dyDescent="0.25">
      <c r="A824"/>
      <c r="B824"/>
      <c r="C824"/>
      <c r="D824"/>
      <c r="E824"/>
      <c r="F824"/>
      <c r="G824"/>
      <c r="H824" s="26"/>
      <c r="I824"/>
      <c r="J824"/>
    </row>
    <row r="825" spans="1:10" x14ac:dyDescent="0.25">
      <c r="A825"/>
      <c r="B825"/>
      <c r="C825"/>
      <c r="D825"/>
      <c r="E825"/>
      <c r="F825"/>
      <c r="G825"/>
      <c r="H825" s="26"/>
      <c r="I825"/>
      <c r="J825"/>
    </row>
    <row r="826" spans="1:10" x14ac:dyDescent="0.25">
      <c r="A826"/>
      <c r="B826"/>
      <c r="C826"/>
      <c r="D826"/>
      <c r="E826"/>
      <c r="F826"/>
      <c r="G826"/>
      <c r="H826" s="26"/>
      <c r="I826"/>
      <c r="J826"/>
    </row>
    <row r="827" spans="1:10" x14ac:dyDescent="0.25">
      <c r="A827"/>
      <c r="B827"/>
      <c r="C827"/>
      <c r="D827"/>
      <c r="E827"/>
      <c r="F827"/>
      <c r="G827"/>
      <c r="H827" s="26"/>
      <c r="I827"/>
      <c r="J827"/>
    </row>
    <row r="828" spans="1:10" x14ac:dyDescent="0.25">
      <c r="A828"/>
      <c r="B828"/>
      <c r="C828"/>
      <c r="D828"/>
      <c r="E828"/>
      <c r="F828"/>
      <c r="G828"/>
      <c r="H828" s="26"/>
      <c r="I828"/>
      <c r="J828"/>
    </row>
    <row r="829" spans="1:10" x14ac:dyDescent="0.25">
      <c r="A829"/>
      <c r="B829"/>
      <c r="C829"/>
      <c r="D829"/>
      <c r="E829"/>
      <c r="F829"/>
      <c r="G829"/>
      <c r="H829" s="26"/>
      <c r="I829"/>
      <c r="J829"/>
    </row>
    <row r="830" spans="1:10" x14ac:dyDescent="0.25">
      <c r="A830"/>
      <c r="B830"/>
      <c r="C830"/>
      <c r="D830"/>
      <c r="E830"/>
      <c r="F830"/>
      <c r="G830"/>
      <c r="H830" s="26"/>
      <c r="I830"/>
      <c r="J830"/>
    </row>
    <row r="831" spans="1:10" x14ac:dyDescent="0.25">
      <c r="A831"/>
      <c r="B831"/>
      <c r="C831"/>
      <c r="D831"/>
      <c r="E831"/>
      <c r="F831"/>
      <c r="G831"/>
      <c r="H831" s="26"/>
      <c r="I831"/>
      <c r="J831"/>
    </row>
    <row r="832" spans="1:10" x14ac:dyDescent="0.25">
      <c r="A832"/>
      <c r="B832"/>
      <c r="C832"/>
      <c r="D832"/>
      <c r="E832"/>
      <c r="F832"/>
      <c r="G832"/>
      <c r="H832" s="26"/>
      <c r="I832"/>
      <c r="J832"/>
    </row>
    <row r="833" spans="1:10" x14ac:dyDescent="0.25">
      <c r="A833"/>
      <c r="B833"/>
      <c r="C833"/>
      <c r="D833"/>
      <c r="E833"/>
      <c r="F833"/>
      <c r="G833"/>
      <c r="H833" s="26"/>
      <c r="I833"/>
      <c r="J833"/>
    </row>
    <row r="834" spans="1:10" x14ac:dyDescent="0.25">
      <c r="A834"/>
      <c r="B834"/>
      <c r="C834"/>
      <c r="D834"/>
      <c r="E834"/>
      <c r="F834"/>
      <c r="G834"/>
      <c r="H834" s="26"/>
      <c r="I834"/>
      <c r="J834"/>
    </row>
    <row r="835" spans="1:10" x14ac:dyDescent="0.25">
      <c r="A835"/>
      <c r="B835"/>
      <c r="C835"/>
      <c r="D835"/>
      <c r="E835"/>
      <c r="F835"/>
      <c r="G835"/>
      <c r="H835" s="26"/>
      <c r="I835"/>
      <c r="J835"/>
    </row>
    <row r="836" spans="1:10" x14ac:dyDescent="0.25">
      <c r="A836"/>
      <c r="B836"/>
      <c r="C836"/>
      <c r="D836"/>
      <c r="E836"/>
      <c r="F836"/>
      <c r="G836"/>
      <c r="H836" s="26"/>
      <c r="I836"/>
      <c r="J836"/>
    </row>
    <row r="837" spans="1:10" x14ac:dyDescent="0.25">
      <c r="A837"/>
      <c r="B837"/>
      <c r="C837"/>
      <c r="D837"/>
      <c r="E837"/>
      <c r="F837"/>
      <c r="G837"/>
      <c r="H837" s="26"/>
      <c r="I837"/>
      <c r="J837"/>
    </row>
    <row r="838" spans="1:10" x14ac:dyDescent="0.25">
      <c r="A838"/>
      <c r="B838"/>
      <c r="C838"/>
      <c r="D838"/>
      <c r="E838"/>
      <c r="F838"/>
      <c r="G838"/>
      <c r="H838" s="26"/>
      <c r="I838"/>
      <c r="J838"/>
    </row>
    <row r="839" spans="1:10" x14ac:dyDescent="0.25">
      <c r="A839"/>
      <c r="B839"/>
      <c r="C839"/>
      <c r="D839"/>
      <c r="E839"/>
      <c r="F839"/>
      <c r="G839"/>
      <c r="H839" s="26"/>
      <c r="I839"/>
      <c r="J839"/>
    </row>
    <row r="840" spans="1:10" x14ac:dyDescent="0.25">
      <c r="A840"/>
      <c r="B840"/>
      <c r="C840"/>
      <c r="D840"/>
      <c r="E840"/>
      <c r="F840"/>
      <c r="G840"/>
      <c r="H840" s="26"/>
      <c r="I840"/>
      <c r="J840"/>
    </row>
    <row r="841" spans="1:10" x14ac:dyDescent="0.25">
      <c r="A841"/>
      <c r="B841"/>
      <c r="C841"/>
      <c r="D841"/>
      <c r="E841"/>
      <c r="F841"/>
      <c r="G841"/>
      <c r="H841" s="26"/>
      <c r="I841"/>
      <c r="J841"/>
    </row>
    <row r="842" spans="1:10" x14ac:dyDescent="0.25">
      <c r="A842"/>
      <c r="B842"/>
      <c r="C842"/>
      <c r="D842"/>
      <c r="E842"/>
      <c r="F842"/>
      <c r="G842"/>
      <c r="H842" s="26"/>
      <c r="I842"/>
      <c r="J842"/>
    </row>
    <row r="843" spans="1:10" x14ac:dyDescent="0.25">
      <c r="A843"/>
      <c r="B843"/>
      <c r="C843"/>
      <c r="D843"/>
      <c r="E843"/>
      <c r="F843"/>
      <c r="G843"/>
      <c r="H843" s="26"/>
      <c r="I843"/>
      <c r="J843"/>
    </row>
    <row r="844" spans="1:10" x14ac:dyDescent="0.25">
      <c r="A844"/>
      <c r="B844"/>
      <c r="C844"/>
      <c r="D844"/>
      <c r="E844"/>
      <c r="F844"/>
      <c r="G844"/>
      <c r="H844" s="26"/>
      <c r="I844"/>
      <c r="J844"/>
    </row>
    <row r="845" spans="1:10" x14ac:dyDescent="0.25">
      <c r="A845"/>
      <c r="B845"/>
      <c r="C845"/>
      <c r="D845"/>
      <c r="E845"/>
      <c r="F845"/>
      <c r="G845"/>
      <c r="H845" s="26"/>
      <c r="I845"/>
      <c r="J845"/>
    </row>
    <row r="846" spans="1:10" x14ac:dyDescent="0.25">
      <c r="A846"/>
      <c r="B846"/>
      <c r="C846"/>
      <c r="D846"/>
      <c r="E846"/>
      <c r="F846"/>
      <c r="G846"/>
      <c r="H846" s="26"/>
      <c r="I846"/>
      <c r="J846"/>
    </row>
    <row r="847" spans="1:10" x14ac:dyDescent="0.25">
      <c r="A847"/>
      <c r="B847"/>
      <c r="C847"/>
      <c r="D847"/>
      <c r="E847"/>
      <c r="F847"/>
      <c r="G847"/>
      <c r="H847" s="26"/>
      <c r="I847"/>
      <c r="J847"/>
    </row>
    <row r="848" spans="1:10" x14ac:dyDescent="0.25">
      <c r="A848"/>
      <c r="B848"/>
      <c r="C848"/>
      <c r="D848"/>
      <c r="E848"/>
      <c r="F848"/>
      <c r="G848"/>
      <c r="H848" s="26"/>
      <c r="I848"/>
      <c r="J848"/>
    </row>
    <row r="849" spans="1:10" x14ac:dyDescent="0.25">
      <c r="A849"/>
      <c r="B849"/>
      <c r="C849"/>
      <c r="D849"/>
      <c r="E849"/>
      <c r="F849"/>
      <c r="G849"/>
      <c r="H849" s="26"/>
      <c r="I849"/>
      <c r="J849"/>
    </row>
    <row r="850" spans="1:10" x14ac:dyDescent="0.25">
      <c r="A850"/>
      <c r="B850"/>
      <c r="C850"/>
      <c r="D850"/>
      <c r="E850"/>
      <c r="F850"/>
      <c r="G850"/>
      <c r="H850" s="26"/>
      <c r="I850"/>
      <c r="J850"/>
    </row>
    <row r="851" spans="1:10" x14ac:dyDescent="0.25">
      <c r="A851"/>
      <c r="B851"/>
      <c r="C851"/>
      <c r="D851"/>
      <c r="E851"/>
      <c r="F851"/>
      <c r="G851"/>
      <c r="H851" s="26"/>
      <c r="I851"/>
      <c r="J851"/>
    </row>
    <row r="852" spans="1:10" x14ac:dyDescent="0.25">
      <c r="A852"/>
      <c r="B852"/>
      <c r="C852"/>
      <c r="D852"/>
      <c r="E852"/>
      <c r="F852"/>
      <c r="G852"/>
      <c r="H852" s="26"/>
      <c r="I852"/>
      <c r="J852"/>
    </row>
    <row r="853" spans="1:10" x14ac:dyDescent="0.25">
      <c r="A853"/>
      <c r="B853"/>
      <c r="C853"/>
      <c r="D853"/>
      <c r="E853"/>
      <c r="F853"/>
      <c r="G853"/>
      <c r="H853" s="26"/>
      <c r="I853"/>
      <c r="J853"/>
    </row>
    <row r="854" spans="1:10" x14ac:dyDescent="0.25">
      <c r="A854"/>
      <c r="B854"/>
      <c r="C854"/>
      <c r="D854"/>
      <c r="E854"/>
      <c r="F854"/>
      <c r="G854"/>
      <c r="H854" s="26"/>
      <c r="I854"/>
      <c r="J854"/>
    </row>
    <row r="855" spans="1:10" x14ac:dyDescent="0.25">
      <c r="A855"/>
      <c r="B855"/>
      <c r="C855"/>
      <c r="D855"/>
      <c r="E855"/>
      <c r="F855"/>
      <c r="G855"/>
      <c r="H855" s="26"/>
      <c r="I855"/>
      <c r="J855"/>
    </row>
    <row r="856" spans="1:10" x14ac:dyDescent="0.25">
      <c r="A856"/>
      <c r="B856"/>
      <c r="C856"/>
      <c r="D856"/>
      <c r="E856"/>
      <c r="F856"/>
      <c r="G856"/>
      <c r="H856" s="26"/>
      <c r="I856"/>
      <c r="J856"/>
    </row>
    <row r="857" spans="1:10" x14ac:dyDescent="0.25">
      <c r="A857"/>
      <c r="B857"/>
      <c r="C857"/>
      <c r="D857"/>
      <c r="E857"/>
      <c r="F857"/>
      <c r="G857"/>
      <c r="H857" s="26"/>
      <c r="I857"/>
      <c r="J857"/>
    </row>
    <row r="858" spans="1:10" x14ac:dyDescent="0.25">
      <c r="A858"/>
      <c r="B858"/>
      <c r="C858"/>
      <c r="D858"/>
      <c r="E858"/>
      <c r="F858"/>
      <c r="G858"/>
      <c r="H858" s="26"/>
      <c r="I858"/>
      <c r="J858"/>
    </row>
    <row r="859" spans="1:10" x14ac:dyDescent="0.25">
      <c r="A859"/>
      <c r="B859"/>
      <c r="C859"/>
      <c r="D859"/>
      <c r="E859"/>
      <c r="F859"/>
      <c r="G859"/>
      <c r="H859" s="26"/>
      <c r="I859"/>
      <c r="J859"/>
    </row>
    <row r="860" spans="1:10" x14ac:dyDescent="0.25">
      <c r="A860"/>
      <c r="B860"/>
      <c r="C860"/>
      <c r="D860"/>
      <c r="E860"/>
      <c r="F860"/>
      <c r="G860"/>
      <c r="H860" s="26"/>
      <c r="I860"/>
      <c r="J860"/>
    </row>
    <row r="861" spans="1:10" x14ac:dyDescent="0.25">
      <c r="A861"/>
      <c r="B861"/>
      <c r="C861"/>
      <c r="D861"/>
      <c r="E861"/>
      <c r="F861"/>
      <c r="G861"/>
      <c r="H861" s="26"/>
      <c r="I861"/>
      <c r="J861"/>
    </row>
    <row r="862" spans="1:10" x14ac:dyDescent="0.25">
      <c r="A862"/>
      <c r="B862"/>
      <c r="C862"/>
      <c r="D862"/>
      <c r="E862"/>
      <c r="F862"/>
      <c r="G862"/>
      <c r="H862" s="26"/>
      <c r="I862"/>
      <c r="J862"/>
    </row>
    <row r="863" spans="1:10" x14ac:dyDescent="0.25">
      <c r="A863"/>
      <c r="B863"/>
      <c r="C863"/>
      <c r="D863"/>
      <c r="E863"/>
      <c r="F863"/>
      <c r="G863"/>
      <c r="H863" s="26"/>
      <c r="I863"/>
      <c r="J863"/>
    </row>
    <row r="864" spans="1:10" x14ac:dyDescent="0.25">
      <c r="A864"/>
      <c r="B864"/>
      <c r="C864"/>
      <c r="D864"/>
      <c r="E864"/>
      <c r="F864"/>
      <c r="G864"/>
      <c r="H864" s="26"/>
      <c r="I864"/>
      <c r="J864"/>
    </row>
    <row r="865" spans="1:10" x14ac:dyDescent="0.25">
      <c r="A865"/>
      <c r="B865"/>
      <c r="C865"/>
      <c r="D865"/>
      <c r="E865"/>
      <c r="F865"/>
      <c r="G865"/>
      <c r="H865" s="26"/>
      <c r="I865"/>
      <c r="J865"/>
    </row>
    <row r="866" spans="1:10" x14ac:dyDescent="0.25">
      <c r="A866"/>
      <c r="B866"/>
      <c r="C866"/>
      <c r="D866"/>
      <c r="E866"/>
      <c r="F866"/>
      <c r="G866"/>
      <c r="H866" s="26"/>
      <c r="I866"/>
      <c r="J866"/>
    </row>
    <row r="867" spans="1:10" x14ac:dyDescent="0.25">
      <c r="A867"/>
      <c r="B867"/>
      <c r="C867"/>
      <c r="D867"/>
      <c r="E867"/>
      <c r="F867"/>
      <c r="G867"/>
      <c r="H867" s="26"/>
      <c r="I867"/>
      <c r="J867"/>
    </row>
    <row r="868" spans="1:10" x14ac:dyDescent="0.25">
      <c r="A868"/>
      <c r="B868"/>
      <c r="C868"/>
      <c r="D868"/>
      <c r="E868"/>
      <c r="F868"/>
      <c r="G868"/>
      <c r="H868" s="26"/>
      <c r="I868"/>
      <c r="J868"/>
    </row>
    <row r="869" spans="1:10" x14ac:dyDescent="0.25">
      <c r="A869"/>
      <c r="B869"/>
      <c r="C869"/>
      <c r="D869"/>
      <c r="E869"/>
      <c r="F869"/>
      <c r="G869"/>
      <c r="H869" s="26"/>
      <c r="I869"/>
      <c r="J869"/>
    </row>
    <row r="870" spans="1:10" x14ac:dyDescent="0.25">
      <c r="A870"/>
      <c r="B870"/>
      <c r="C870"/>
      <c r="D870"/>
      <c r="E870"/>
      <c r="F870"/>
      <c r="G870"/>
      <c r="H870" s="26"/>
      <c r="I870"/>
      <c r="J870"/>
    </row>
    <row r="871" spans="1:10" x14ac:dyDescent="0.25">
      <c r="A871"/>
      <c r="B871"/>
      <c r="C871"/>
      <c r="D871"/>
      <c r="E871"/>
      <c r="F871"/>
      <c r="G871"/>
      <c r="H871" s="26"/>
      <c r="I871"/>
      <c r="J871"/>
    </row>
    <row r="872" spans="1:10" x14ac:dyDescent="0.25">
      <c r="A872"/>
      <c r="B872"/>
      <c r="C872"/>
      <c r="D872"/>
      <c r="E872"/>
      <c r="F872"/>
      <c r="G872"/>
      <c r="H872" s="26"/>
      <c r="I872"/>
      <c r="J872"/>
    </row>
    <row r="873" spans="1:10" x14ac:dyDescent="0.25">
      <c r="A873"/>
      <c r="B873"/>
      <c r="C873"/>
      <c r="D873"/>
      <c r="E873"/>
      <c r="F873"/>
      <c r="G873"/>
      <c r="H873" s="26"/>
      <c r="I873"/>
      <c r="J873"/>
    </row>
    <row r="874" spans="1:10" x14ac:dyDescent="0.25">
      <c r="A874"/>
      <c r="B874"/>
      <c r="C874"/>
      <c r="D874"/>
      <c r="E874"/>
      <c r="F874"/>
      <c r="G874"/>
      <c r="H874" s="26"/>
      <c r="I874"/>
      <c r="J874"/>
    </row>
    <row r="875" spans="1:10" x14ac:dyDescent="0.25">
      <c r="A875"/>
      <c r="B875"/>
      <c r="C875"/>
      <c r="D875"/>
      <c r="E875"/>
      <c r="F875"/>
      <c r="G875"/>
      <c r="H875" s="26"/>
      <c r="I875"/>
      <c r="J875"/>
    </row>
    <row r="876" spans="1:10" x14ac:dyDescent="0.25">
      <c r="A876"/>
      <c r="B876"/>
      <c r="C876"/>
      <c r="D876"/>
      <c r="E876"/>
      <c r="F876"/>
      <c r="G876"/>
      <c r="H876" s="26"/>
      <c r="I876"/>
      <c r="J876"/>
    </row>
    <row r="877" spans="1:10" x14ac:dyDescent="0.25">
      <c r="A877"/>
      <c r="B877"/>
      <c r="C877"/>
      <c r="D877"/>
      <c r="E877"/>
      <c r="F877"/>
      <c r="G877"/>
      <c r="H877" s="26"/>
      <c r="I877"/>
      <c r="J877"/>
    </row>
    <row r="878" spans="1:10" x14ac:dyDescent="0.25">
      <c r="A878"/>
      <c r="B878"/>
      <c r="C878"/>
      <c r="D878"/>
      <c r="E878"/>
      <c r="F878"/>
      <c r="G878"/>
      <c r="H878" s="26"/>
      <c r="I878"/>
      <c r="J878"/>
    </row>
    <row r="879" spans="1:10" x14ac:dyDescent="0.25">
      <c r="A879"/>
      <c r="B879"/>
      <c r="C879"/>
      <c r="D879"/>
      <c r="E879"/>
      <c r="F879"/>
      <c r="G879"/>
      <c r="H879" s="26"/>
      <c r="I879"/>
      <c r="J879"/>
    </row>
    <row r="880" spans="1:10" x14ac:dyDescent="0.25">
      <c r="A880"/>
      <c r="B880"/>
      <c r="C880"/>
      <c r="D880"/>
      <c r="E880"/>
      <c r="F880"/>
      <c r="G880"/>
      <c r="H880" s="26"/>
      <c r="I880"/>
      <c r="J880"/>
    </row>
    <row r="881" spans="1:10" x14ac:dyDescent="0.25">
      <c r="A881"/>
      <c r="B881"/>
      <c r="C881"/>
      <c r="D881"/>
      <c r="E881"/>
      <c r="F881"/>
      <c r="G881"/>
      <c r="H881" s="26"/>
      <c r="I881"/>
      <c r="J881"/>
    </row>
    <row r="882" spans="1:10" x14ac:dyDescent="0.25">
      <c r="A882"/>
      <c r="B882"/>
      <c r="C882"/>
      <c r="D882"/>
      <c r="E882"/>
      <c r="F882"/>
      <c r="G882"/>
      <c r="H882" s="26"/>
      <c r="I882"/>
      <c r="J882"/>
    </row>
    <row r="883" spans="1:10" x14ac:dyDescent="0.25">
      <c r="A883"/>
      <c r="B883"/>
      <c r="C883"/>
      <c r="D883"/>
      <c r="E883"/>
      <c r="F883"/>
      <c r="G883"/>
      <c r="H883" s="26"/>
      <c r="I883"/>
      <c r="J883"/>
    </row>
    <row r="884" spans="1:10" x14ac:dyDescent="0.25">
      <c r="A884"/>
      <c r="B884"/>
      <c r="C884"/>
      <c r="D884"/>
      <c r="E884"/>
      <c r="F884"/>
      <c r="G884"/>
      <c r="H884" s="26"/>
      <c r="I884"/>
      <c r="J884"/>
    </row>
    <row r="885" spans="1:10" x14ac:dyDescent="0.25">
      <c r="A885"/>
      <c r="B885"/>
      <c r="C885"/>
      <c r="D885"/>
      <c r="E885"/>
      <c r="F885"/>
      <c r="G885"/>
      <c r="H885" s="26"/>
      <c r="I885"/>
      <c r="J885"/>
    </row>
    <row r="886" spans="1:10" x14ac:dyDescent="0.25">
      <c r="A886"/>
      <c r="B886"/>
      <c r="C886"/>
      <c r="D886"/>
      <c r="E886"/>
      <c r="F886"/>
      <c r="G886"/>
      <c r="H886" s="26"/>
      <c r="I886"/>
      <c r="J886"/>
    </row>
    <row r="887" spans="1:10" x14ac:dyDescent="0.25">
      <c r="A887"/>
      <c r="B887"/>
      <c r="C887"/>
      <c r="D887"/>
      <c r="E887"/>
      <c r="F887"/>
      <c r="G887"/>
      <c r="H887" s="26"/>
      <c r="I887"/>
      <c r="J887"/>
    </row>
    <row r="888" spans="1:10" x14ac:dyDescent="0.25">
      <c r="A888"/>
      <c r="B888"/>
      <c r="C888"/>
      <c r="D888"/>
      <c r="E888"/>
      <c r="F888"/>
      <c r="G888"/>
      <c r="H888" s="26"/>
      <c r="I888"/>
      <c r="J888"/>
    </row>
    <row r="889" spans="1:10" x14ac:dyDescent="0.25">
      <c r="A889"/>
      <c r="B889"/>
      <c r="C889"/>
      <c r="D889"/>
      <c r="E889"/>
      <c r="F889"/>
      <c r="G889"/>
      <c r="H889" s="26"/>
      <c r="I889"/>
      <c r="J889"/>
    </row>
    <row r="890" spans="1:10" x14ac:dyDescent="0.25">
      <c r="A890"/>
      <c r="B890"/>
      <c r="C890"/>
      <c r="D890"/>
      <c r="E890"/>
      <c r="F890"/>
      <c r="G890"/>
      <c r="H890" s="26"/>
      <c r="I890"/>
      <c r="J890"/>
    </row>
    <row r="891" spans="1:10" x14ac:dyDescent="0.25">
      <c r="A891"/>
      <c r="B891"/>
      <c r="C891"/>
      <c r="D891"/>
      <c r="E891"/>
      <c r="F891"/>
      <c r="G891"/>
      <c r="H891" s="26"/>
      <c r="I891"/>
      <c r="J891"/>
    </row>
    <row r="892" spans="1:10" x14ac:dyDescent="0.25">
      <c r="A892"/>
      <c r="B892"/>
      <c r="C892"/>
      <c r="D892"/>
      <c r="E892"/>
      <c r="F892"/>
      <c r="G892"/>
      <c r="H892" s="26"/>
      <c r="I892"/>
      <c r="J892"/>
    </row>
    <row r="893" spans="1:10" x14ac:dyDescent="0.25">
      <c r="A893"/>
      <c r="B893"/>
      <c r="C893"/>
      <c r="D893"/>
      <c r="E893"/>
      <c r="F893"/>
      <c r="G893"/>
      <c r="H893" s="26"/>
      <c r="I893"/>
      <c r="J893"/>
    </row>
    <row r="894" spans="1:10" x14ac:dyDescent="0.25">
      <c r="A894"/>
      <c r="B894"/>
      <c r="C894"/>
      <c r="D894"/>
      <c r="E894"/>
      <c r="F894"/>
      <c r="G894"/>
      <c r="H894" s="26"/>
      <c r="I894"/>
      <c r="J894"/>
    </row>
    <row r="895" spans="1:10" x14ac:dyDescent="0.25">
      <c r="A895"/>
      <c r="B895"/>
      <c r="C895"/>
      <c r="D895"/>
      <c r="E895"/>
      <c r="F895"/>
      <c r="G895"/>
      <c r="H895" s="26"/>
      <c r="I895"/>
      <c r="J895"/>
    </row>
    <row r="896" spans="1:10" x14ac:dyDescent="0.25">
      <c r="A896"/>
      <c r="B896"/>
      <c r="C896"/>
      <c r="D896"/>
      <c r="E896"/>
      <c r="F896"/>
      <c r="G896"/>
      <c r="H896" s="26"/>
      <c r="I896"/>
      <c r="J896"/>
    </row>
    <row r="897" spans="1:10" x14ac:dyDescent="0.25">
      <c r="A897"/>
      <c r="B897"/>
      <c r="C897"/>
      <c r="D897"/>
      <c r="E897"/>
      <c r="F897"/>
      <c r="G897"/>
      <c r="H897" s="26"/>
      <c r="I897"/>
      <c r="J897"/>
    </row>
    <row r="898" spans="1:10" x14ac:dyDescent="0.25">
      <c r="A898"/>
      <c r="B898"/>
      <c r="C898"/>
      <c r="D898"/>
      <c r="E898"/>
      <c r="F898"/>
      <c r="G898"/>
      <c r="H898" s="26"/>
      <c r="I898"/>
      <c r="J898"/>
    </row>
    <row r="899" spans="1:10" x14ac:dyDescent="0.25">
      <c r="A899"/>
      <c r="B899"/>
      <c r="C899"/>
      <c r="D899"/>
      <c r="E899"/>
      <c r="F899"/>
      <c r="G899"/>
      <c r="H899" s="26"/>
      <c r="I899"/>
      <c r="J899"/>
    </row>
    <row r="900" spans="1:10" x14ac:dyDescent="0.25">
      <c r="A900"/>
      <c r="B900"/>
      <c r="C900"/>
      <c r="D900"/>
      <c r="E900"/>
      <c r="F900"/>
      <c r="G900"/>
      <c r="H900" s="26"/>
      <c r="I900"/>
      <c r="J900"/>
    </row>
    <row r="901" spans="1:10" x14ac:dyDescent="0.25">
      <c r="A901"/>
      <c r="B901"/>
      <c r="C901"/>
      <c r="D901"/>
      <c r="E901"/>
      <c r="F901"/>
      <c r="G901"/>
      <c r="H901" s="26"/>
      <c r="I901"/>
      <c r="J901"/>
    </row>
    <row r="902" spans="1:10" x14ac:dyDescent="0.25">
      <c r="A902"/>
      <c r="B902"/>
      <c r="C902"/>
      <c r="D902"/>
      <c r="E902"/>
      <c r="F902"/>
      <c r="G902"/>
      <c r="H902" s="26"/>
      <c r="I902"/>
      <c r="J902"/>
    </row>
    <row r="903" spans="1:10" x14ac:dyDescent="0.25">
      <c r="A903"/>
      <c r="B903"/>
      <c r="C903"/>
      <c r="D903"/>
      <c r="E903"/>
      <c r="F903"/>
      <c r="G903"/>
      <c r="H903" s="26"/>
      <c r="I903"/>
      <c r="J903"/>
    </row>
    <row r="904" spans="1:10" x14ac:dyDescent="0.25">
      <c r="A904"/>
      <c r="B904"/>
      <c r="C904"/>
      <c r="D904"/>
      <c r="E904"/>
      <c r="F904"/>
      <c r="G904"/>
      <c r="H904" s="26"/>
      <c r="I904"/>
      <c r="J904"/>
    </row>
    <row r="905" spans="1:10" x14ac:dyDescent="0.25">
      <c r="A905"/>
      <c r="B905"/>
      <c r="C905"/>
      <c r="D905"/>
      <c r="E905"/>
      <c r="F905"/>
      <c r="G905"/>
      <c r="H905" s="26"/>
      <c r="I905"/>
      <c r="J905"/>
    </row>
    <row r="906" spans="1:10" x14ac:dyDescent="0.25">
      <c r="A906"/>
      <c r="B906"/>
      <c r="C906"/>
      <c r="D906"/>
      <c r="E906"/>
      <c r="F906"/>
      <c r="G906"/>
      <c r="H906" s="26"/>
      <c r="I906"/>
      <c r="J906"/>
    </row>
    <row r="907" spans="1:10" x14ac:dyDescent="0.25">
      <c r="A907"/>
      <c r="B907"/>
      <c r="C907"/>
      <c r="D907"/>
      <c r="E907"/>
      <c r="F907"/>
      <c r="G907"/>
      <c r="H907" s="26"/>
      <c r="I907"/>
      <c r="J907"/>
    </row>
    <row r="908" spans="1:10" x14ac:dyDescent="0.25">
      <c r="A908"/>
      <c r="B908"/>
      <c r="C908"/>
      <c r="D908"/>
      <c r="E908"/>
      <c r="F908"/>
      <c r="G908"/>
      <c r="H908" s="26"/>
      <c r="I908"/>
      <c r="J908"/>
    </row>
    <row r="909" spans="1:10" x14ac:dyDescent="0.25">
      <c r="A909"/>
      <c r="B909"/>
      <c r="C909"/>
      <c r="D909"/>
      <c r="E909"/>
      <c r="F909"/>
      <c r="G909"/>
      <c r="H909" s="26"/>
      <c r="I909"/>
      <c r="J909"/>
    </row>
    <row r="910" spans="1:10" x14ac:dyDescent="0.25">
      <c r="A910"/>
      <c r="B910"/>
      <c r="C910"/>
      <c r="D910"/>
      <c r="E910"/>
      <c r="F910"/>
      <c r="G910"/>
      <c r="H910" s="26"/>
      <c r="I910"/>
      <c r="J910"/>
    </row>
    <row r="911" spans="1:10" x14ac:dyDescent="0.25">
      <c r="A911"/>
      <c r="B911"/>
      <c r="C911"/>
      <c r="D911"/>
      <c r="E911"/>
      <c r="F911"/>
      <c r="G911"/>
      <c r="H911" s="26"/>
      <c r="I911"/>
      <c r="J911"/>
    </row>
    <row r="912" spans="1:10" x14ac:dyDescent="0.25">
      <c r="A912"/>
      <c r="B912"/>
      <c r="C912"/>
      <c r="D912"/>
      <c r="E912"/>
      <c r="F912"/>
      <c r="G912"/>
      <c r="H912" s="26"/>
      <c r="I912"/>
      <c r="J912"/>
    </row>
    <row r="913" spans="1:10" x14ac:dyDescent="0.25">
      <c r="A913"/>
      <c r="B913"/>
      <c r="C913"/>
      <c r="D913"/>
      <c r="E913"/>
      <c r="F913"/>
      <c r="G913"/>
      <c r="H913" s="26"/>
      <c r="I913"/>
      <c r="J913"/>
    </row>
    <row r="914" spans="1:10" x14ac:dyDescent="0.25">
      <c r="A914"/>
      <c r="B914"/>
      <c r="C914"/>
      <c r="D914"/>
      <c r="E914"/>
      <c r="F914"/>
      <c r="G914"/>
      <c r="H914" s="26"/>
      <c r="I914"/>
      <c r="J914"/>
    </row>
    <row r="915" spans="1:10" x14ac:dyDescent="0.25">
      <c r="A915"/>
      <c r="B915"/>
      <c r="C915"/>
      <c r="D915"/>
      <c r="E915"/>
      <c r="F915"/>
      <c r="G915"/>
      <c r="H915" s="26"/>
      <c r="I915"/>
      <c r="J915"/>
    </row>
    <row r="916" spans="1:10" x14ac:dyDescent="0.25">
      <c r="A916"/>
      <c r="B916"/>
      <c r="C916"/>
      <c r="D916"/>
      <c r="E916"/>
      <c r="F916"/>
      <c r="G916"/>
      <c r="H916" s="26"/>
      <c r="I916"/>
      <c r="J916"/>
    </row>
    <row r="917" spans="1:10" x14ac:dyDescent="0.25">
      <c r="A917"/>
      <c r="B917"/>
      <c r="C917"/>
      <c r="D917"/>
      <c r="E917"/>
      <c r="F917"/>
      <c r="G917"/>
      <c r="H917" s="26"/>
      <c r="I917"/>
      <c r="J917"/>
    </row>
    <row r="918" spans="1:10" x14ac:dyDescent="0.25">
      <c r="A918"/>
      <c r="B918"/>
      <c r="C918"/>
      <c r="D918"/>
      <c r="E918"/>
      <c r="F918"/>
      <c r="G918"/>
      <c r="H918" s="26"/>
      <c r="I918"/>
      <c r="J918"/>
    </row>
    <row r="919" spans="1:10" x14ac:dyDescent="0.25">
      <c r="A919"/>
      <c r="B919"/>
      <c r="C919"/>
      <c r="D919"/>
      <c r="E919"/>
      <c r="F919"/>
      <c r="G919"/>
      <c r="H919" s="26"/>
      <c r="I919"/>
      <c r="J919"/>
    </row>
    <row r="920" spans="1:10" x14ac:dyDescent="0.25">
      <c r="A920"/>
      <c r="B920"/>
      <c r="C920"/>
      <c r="D920"/>
      <c r="E920"/>
      <c r="F920"/>
      <c r="G920"/>
      <c r="H920" s="26"/>
      <c r="I920"/>
      <c r="J920"/>
    </row>
    <row r="921" spans="1:10" x14ac:dyDescent="0.25">
      <c r="A921"/>
      <c r="B921"/>
      <c r="C921"/>
      <c r="D921"/>
      <c r="E921"/>
      <c r="F921"/>
      <c r="G921"/>
      <c r="H921" s="26"/>
      <c r="I921"/>
      <c r="J921"/>
    </row>
    <row r="922" spans="1:10" x14ac:dyDescent="0.25">
      <c r="A922"/>
      <c r="B922"/>
      <c r="C922"/>
      <c r="D922"/>
      <c r="E922"/>
      <c r="F922"/>
      <c r="G922"/>
      <c r="H922" s="26"/>
      <c r="I922"/>
      <c r="J922"/>
    </row>
    <row r="923" spans="1:10" x14ac:dyDescent="0.25">
      <c r="A923"/>
      <c r="B923"/>
      <c r="C923"/>
      <c r="D923"/>
      <c r="E923"/>
      <c r="F923"/>
      <c r="G923"/>
      <c r="H923" s="26"/>
      <c r="I923"/>
      <c r="J923"/>
    </row>
    <row r="924" spans="1:10" x14ac:dyDescent="0.25">
      <c r="A924"/>
      <c r="B924"/>
      <c r="C924"/>
      <c r="D924"/>
      <c r="E924"/>
      <c r="F924"/>
      <c r="G924"/>
      <c r="H924" s="26"/>
      <c r="I924"/>
      <c r="J924"/>
    </row>
    <row r="925" spans="1:10" x14ac:dyDescent="0.25">
      <c r="A925"/>
      <c r="B925"/>
      <c r="C925"/>
      <c r="D925"/>
      <c r="E925"/>
      <c r="F925"/>
      <c r="G925"/>
      <c r="H925" s="26"/>
      <c r="I925"/>
      <c r="J925"/>
    </row>
    <row r="926" spans="1:10" x14ac:dyDescent="0.25">
      <c r="A926"/>
      <c r="B926"/>
      <c r="C926"/>
      <c r="D926"/>
      <c r="E926"/>
      <c r="F926"/>
      <c r="G926"/>
      <c r="H926" s="26"/>
      <c r="I926"/>
      <c r="J926"/>
    </row>
    <row r="927" spans="1:10" x14ac:dyDescent="0.25">
      <c r="A927"/>
      <c r="B927"/>
      <c r="C927"/>
      <c r="D927"/>
      <c r="E927"/>
      <c r="F927"/>
      <c r="G927"/>
      <c r="H927" s="26"/>
      <c r="I927"/>
      <c r="J927"/>
    </row>
    <row r="928" spans="1:10" x14ac:dyDescent="0.25">
      <c r="A928"/>
      <c r="B928"/>
      <c r="C928"/>
      <c r="D928"/>
      <c r="E928"/>
      <c r="F928"/>
      <c r="G928"/>
      <c r="H928" s="26"/>
      <c r="I928"/>
      <c r="J928"/>
    </row>
    <row r="929" spans="1:10" x14ac:dyDescent="0.25">
      <c r="A929"/>
      <c r="B929"/>
      <c r="C929"/>
      <c r="D929"/>
      <c r="E929"/>
      <c r="F929"/>
      <c r="G929"/>
      <c r="H929" s="26"/>
      <c r="I929"/>
      <c r="J929"/>
    </row>
    <row r="930" spans="1:10" x14ac:dyDescent="0.25">
      <c r="A930"/>
      <c r="B930"/>
      <c r="C930"/>
      <c r="D930"/>
      <c r="E930"/>
      <c r="F930"/>
      <c r="G930"/>
      <c r="H930" s="26"/>
      <c r="I930"/>
      <c r="J930"/>
    </row>
    <row r="931" spans="1:10" x14ac:dyDescent="0.25">
      <c r="A931"/>
      <c r="B931"/>
      <c r="C931"/>
      <c r="D931"/>
      <c r="E931"/>
      <c r="F931"/>
      <c r="G931"/>
      <c r="H931" s="26"/>
      <c r="I931"/>
      <c r="J931"/>
    </row>
    <row r="932" spans="1:10" x14ac:dyDescent="0.25">
      <c r="A932"/>
      <c r="B932"/>
      <c r="C932"/>
      <c r="D932"/>
      <c r="E932"/>
      <c r="F932"/>
      <c r="G932"/>
      <c r="H932" s="26"/>
      <c r="I932"/>
      <c r="J932"/>
    </row>
    <row r="933" spans="1:10" x14ac:dyDescent="0.25">
      <c r="A933"/>
      <c r="B933"/>
      <c r="C933"/>
      <c r="D933"/>
      <c r="E933"/>
      <c r="F933"/>
      <c r="G933"/>
      <c r="H933" s="26"/>
      <c r="I933"/>
      <c r="J933"/>
    </row>
    <row r="934" spans="1:10" x14ac:dyDescent="0.25">
      <c r="A934"/>
      <c r="B934"/>
      <c r="C934"/>
      <c r="D934"/>
      <c r="E934"/>
      <c r="F934"/>
      <c r="G934"/>
      <c r="H934" s="26"/>
      <c r="I934"/>
      <c r="J934"/>
    </row>
    <row r="935" spans="1:10" x14ac:dyDescent="0.25">
      <c r="A935"/>
      <c r="B935"/>
      <c r="C935"/>
      <c r="D935"/>
      <c r="E935"/>
      <c r="F935"/>
      <c r="G935"/>
      <c r="H935" s="26"/>
      <c r="I935"/>
      <c r="J935"/>
    </row>
    <row r="936" spans="1:10" x14ac:dyDescent="0.25">
      <c r="A936"/>
      <c r="B936"/>
      <c r="C936"/>
      <c r="D936"/>
      <c r="E936"/>
      <c r="F936"/>
      <c r="G936"/>
      <c r="H936" s="26"/>
      <c r="I936"/>
      <c r="J936"/>
    </row>
    <row r="937" spans="1:10" x14ac:dyDescent="0.25">
      <c r="A937"/>
      <c r="B937"/>
      <c r="C937"/>
      <c r="D937"/>
      <c r="E937"/>
      <c r="F937"/>
      <c r="G937"/>
      <c r="H937" s="26"/>
      <c r="I937"/>
      <c r="J937"/>
    </row>
    <row r="938" spans="1:10" x14ac:dyDescent="0.25">
      <c r="A938"/>
      <c r="B938"/>
      <c r="C938"/>
      <c r="D938"/>
      <c r="E938"/>
      <c r="F938"/>
      <c r="G938"/>
      <c r="H938" s="26"/>
      <c r="I938"/>
      <c r="J938"/>
    </row>
    <row r="939" spans="1:10" x14ac:dyDescent="0.25">
      <c r="A939"/>
      <c r="B939"/>
      <c r="C939"/>
      <c r="D939"/>
      <c r="E939"/>
      <c r="F939"/>
      <c r="G939"/>
      <c r="H939" s="26"/>
      <c r="I939"/>
      <c r="J939"/>
    </row>
    <row r="940" spans="1:10" x14ac:dyDescent="0.25">
      <c r="A940"/>
      <c r="B940"/>
      <c r="C940"/>
      <c r="D940"/>
      <c r="E940"/>
      <c r="F940"/>
      <c r="G940"/>
      <c r="H940" s="26"/>
      <c r="I940"/>
      <c r="J940"/>
    </row>
    <row r="941" spans="1:10" x14ac:dyDescent="0.25">
      <c r="A941"/>
      <c r="B941"/>
      <c r="C941"/>
      <c r="D941"/>
      <c r="E941"/>
      <c r="F941"/>
      <c r="G941"/>
      <c r="H941" s="26"/>
      <c r="I941"/>
      <c r="J941"/>
    </row>
    <row r="942" spans="1:10" x14ac:dyDescent="0.25">
      <c r="A942"/>
      <c r="B942"/>
      <c r="C942"/>
      <c r="D942"/>
      <c r="E942"/>
      <c r="F942"/>
      <c r="G942"/>
      <c r="H942" s="26"/>
      <c r="I942"/>
      <c r="J942"/>
    </row>
    <row r="943" spans="1:10" x14ac:dyDescent="0.25">
      <c r="A943"/>
      <c r="B943"/>
      <c r="C943"/>
      <c r="D943"/>
      <c r="E943"/>
      <c r="F943"/>
      <c r="G943"/>
      <c r="H943" s="26"/>
      <c r="I943"/>
      <c r="J943"/>
    </row>
    <row r="944" spans="1:10" x14ac:dyDescent="0.25">
      <c r="A944"/>
      <c r="B944"/>
      <c r="C944"/>
      <c r="D944"/>
      <c r="E944"/>
      <c r="F944"/>
      <c r="G944"/>
      <c r="H944" s="26"/>
      <c r="I944"/>
      <c r="J944"/>
    </row>
    <row r="945" spans="1:10" x14ac:dyDescent="0.25">
      <c r="A945"/>
      <c r="B945"/>
      <c r="C945"/>
      <c r="D945"/>
      <c r="E945"/>
      <c r="F945"/>
      <c r="G945"/>
      <c r="H945" s="26"/>
      <c r="I945"/>
      <c r="J945"/>
    </row>
    <row r="946" spans="1:10" x14ac:dyDescent="0.25">
      <c r="A946"/>
      <c r="B946"/>
      <c r="C946"/>
      <c r="D946"/>
      <c r="E946"/>
      <c r="F946"/>
      <c r="G946"/>
      <c r="H946" s="26"/>
      <c r="I946"/>
      <c r="J946"/>
    </row>
    <row r="947" spans="1:10" x14ac:dyDescent="0.25">
      <c r="A947"/>
      <c r="B947"/>
      <c r="C947"/>
      <c r="D947"/>
      <c r="E947"/>
      <c r="F947"/>
      <c r="G947"/>
      <c r="H947" s="26"/>
      <c r="I947"/>
      <c r="J947"/>
    </row>
    <row r="948" spans="1:10" x14ac:dyDescent="0.25">
      <c r="A948"/>
      <c r="B948"/>
      <c r="C948"/>
      <c r="D948"/>
      <c r="E948"/>
      <c r="F948"/>
      <c r="G948"/>
      <c r="H948" s="26"/>
      <c r="I948"/>
      <c r="J948"/>
    </row>
    <row r="949" spans="1:10" x14ac:dyDescent="0.25">
      <c r="A949"/>
      <c r="B949"/>
      <c r="C949"/>
      <c r="D949"/>
      <c r="E949"/>
      <c r="F949"/>
      <c r="G949"/>
      <c r="H949" s="26"/>
      <c r="I949"/>
      <c r="J949"/>
    </row>
    <row r="950" spans="1:10" x14ac:dyDescent="0.25">
      <c r="A950"/>
      <c r="B950"/>
      <c r="C950"/>
      <c r="D950"/>
      <c r="E950"/>
      <c r="F950"/>
      <c r="G950"/>
      <c r="H950" s="26"/>
      <c r="I950"/>
      <c r="J950"/>
    </row>
    <row r="951" spans="1:10" x14ac:dyDescent="0.25">
      <c r="A951"/>
      <c r="B951"/>
      <c r="C951"/>
      <c r="D951"/>
      <c r="E951"/>
      <c r="F951"/>
      <c r="G951"/>
      <c r="H951" s="26"/>
      <c r="I951"/>
      <c r="J951"/>
    </row>
    <row r="952" spans="1:10" x14ac:dyDescent="0.25">
      <c r="A952"/>
      <c r="B952"/>
      <c r="C952"/>
      <c r="D952"/>
      <c r="E952"/>
      <c r="F952"/>
      <c r="G952"/>
      <c r="H952" s="26"/>
      <c r="I952"/>
      <c r="J952"/>
    </row>
    <row r="953" spans="1:10" x14ac:dyDescent="0.25">
      <c r="A953"/>
      <c r="B953"/>
      <c r="C953"/>
      <c r="D953"/>
      <c r="E953"/>
      <c r="F953"/>
      <c r="G953"/>
      <c r="H953" s="26"/>
      <c r="I953"/>
      <c r="J953"/>
    </row>
    <row r="954" spans="1:10" x14ac:dyDescent="0.25">
      <c r="A954"/>
      <c r="B954"/>
      <c r="C954"/>
      <c r="D954"/>
      <c r="E954"/>
      <c r="F954"/>
      <c r="G954"/>
      <c r="H954" s="26"/>
      <c r="I954"/>
      <c r="J954"/>
    </row>
    <row r="955" spans="1:10" x14ac:dyDescent="0.25">
      <c r="A955"/>
      <c r="B955"/>
      <c r="C955"/>
      <c r="D955"/>
      <c r="E955"/>
      <c r="F955"/>
      <c r="G955"/>
      <c r="H955" s="26"/>
      <c r="I955"/>
      <c r="J955"/>
    </row>
    <row r="956" spans="1:10" x14ac:dyDescent="0.25">
      <c r="A956"/>
      <c r="B956"/>
      <c r="C956"/>
      <c r="D956"/>
      <c r="E956"/>
      <c r="F956"/>
      <c r="G956"/>
      <c r="H956" s="26"/>
      <c r="I956"/>
      <c r="J956"/>
    </row>
    <row r="957" spans="1:10" x14ac:dyDescent="0.25">
      <c r="A957"/>
      <c r="B957"/>
      <c r="C957"/>
      <c r="D957"/>
      <c r="E957"/>
      <c r="F957"/>
      <c r="G957"/>
      <c r="H957" s="26"/>
      <c r="I957"/>
      <c r="J957"/>
    </row>
    <row r="958" spans="1:10" x14ac:dyDescent="0.25">
      <c r="A958"/>
      <c r="B958"/>
      <c r="C958"/>
      <c r="D958"/>
      <c r="E958"/>
      <c r="F958"/>
      <c r="G958"/>
      <c r="H958" s="26"/>
      <c r="I958"/>
      <c r="J958"/>
    </row>
    <row r="959" spans="1:10" x14ac:dyDescent="0.25">
      <c r="A959"/>
      <c r="B959"/>
      <c r="C959"/>
      <c r="D959"/>
      <c r="E959"/>
      <c r="F959"/>
      <c r="G959"/>
      <c r="H959" s="26"/>
      <c r="I959"/>
      <c r="J959"/>
    </row>
    <row r="960" spans="1:10" x14ac:dyDescent="0.25">
      <c r="A960"/>
      <c r="B960"/>
      <c r="C960"/>
      <c r="D960"/>
      <c r="E960"/>
      <c r="F960"/>
      <c r="G960"/>
      <c r="H960" s="26"/>
      <c r="I960"/>
      <c r="J960"/>
    </row>
    <row r="961" spans="1:10" x14ac:dyDescent="0.25">
      <c r="A961"/>
      <c r="B961"/>
      <c r="C961"/>
      <c r="D961"/>
      <c r="E961"/>
      <c r="F961"/>
      <c r="G961"/>
      <c r="H961" s="26"/>
      <c r="I961"/>
      <c r="J961"/>
    </row>
    <row r="962" spans="1:10" x14ac:dyDescent="0.25">
      <c r="A962"/>
      <c r="B962"/>
      <c r="C962"/>
      <c r="D962"/>
      <c r="E962"/>
      <c r="F962"/>
      <c r="G962"/>
      <c r="H962" s="26"/>
      <c r="I962"/>
      <c r="J962"/>
    </row>
    <row r="963" spans="1:10" x14ac:dyDescent="0.25">
      <c r="A963"/>
      <c r="B963"/>
      <c r="C963"/>
      <c r="D963"/>
      <c r="E963"/>
      <c r="F963"/>
      <c r="G963"/>
      <c r="H963" s="26"/>
      <c r="I963"/>
      <c r="J963"/>
    </row>
    <row r="964" spans="1:10" x14ac:dyDescent="0.25">
      <c r="A964"/>
      <c r="B964"/>
      <c r="C964"/>
      <c r="D964"/>
      <c r="E964"/>
      <c r="F964"/>
      <c r="G964"/>
      <c r="H964" s="26"/>
      <c r="I964"/>
      <c r="J964"/>
    </row>
    <row r="965" spans="1:10" x14ac:dyDescent="0.25">
      <c r="A965"/>
      <c r="B965"/>
      <c r="C965"/>
      <c r="D965"/>
      <c r="E965"/>
      <c r="F965"/>
      <c r="G965"/>
      <c r="H965" s="26"/>
      <c r="I965"/>
      <c r="J965"/>
    </row>
    <row r="966" spans="1:10" x14ac:dyDescent="0.25">
      <c r="A966"/>
      <c r="B966"/>
      <c r="C966"/>
      <c r="D966"/>
      <c r="E966"/>
      <c r="F966"/>
      <c r="G966"/>
      <c r="H966" s="26"/>
      <c r="I966"/>
      <c r="J966"/>
    </row>
    <row r="967" spans="1:10" x14ac:dyDescent="0.25">
      <c r="A967"/>
      <c r="B967"/>
      <c r="C967"/>
      <c r="D967"/>
      <c r="E967"/>
      <c r="F967"/>
      <c r="G967"/>
      <c r="H967" s="26"/>
      <c r="I967"/>
      <c r="J967"/>
    </row>
    <row r="968" spans="1:10" x14ac:dyDescent="0.25">
      <c r="A968"/>
      <c r="B968"/>
      <c r="C968"/>
      <c r="D968"/>
      <c r="E968"/>
      <c r="F968"/>
      <c r="G968"/>
      <c r="H968" s="26"/>
      <c r="I968"/>
      <c r="J968"/>
    </row>
    <row r="969" spans="1:10" x14ac:dyDescent="0.25">
      <c r="A969"/>
      <c r="B969"/>
      <c r="C969"/>
      <c r="D969"/>
      <c r="E969"/>
      <c r="F969"/>
      <c r="G969"/>
      <c r="H969" s="26"/>
      <c r="I969"/>
      <c r="J969"/>
    </row>
    <row r="970" spans="1:10" x14ac:dyDescent="0.25">
      <c r="A970"/>
      <c r="B970"/>
      <c r="C970"/>
      <c r="D970"/>
      <c r="E970"/>
      <c r="F970"/>
      <c r="G970"/>
      <c r="H970" s="26"/>
      <c r="I970"/>
      <c r="J970"/>
    </row>
    <row r="971" spans="1:10" x14ac:dyDescent="0.25">
      <c r="A971"/>
      <c r="B971"/>
      <c r="C971"/>
      <c r="D971"/>
      <c r="E971"/>
      <c r="F971"/>
      <c r="G971"/>
      <c r="H971" s="26"/>
      <c r="I971"/>
      <c r="J971"/>
    </row>
    <row r="972" spans="1:10" x14ac:dyDescent="0.25">
      <c r="A972"/>
      <c r="B972"/>
      <c r="C972"/>
      <c r="D972"/>
      <c r="E972"/>
      <c r="F972"/>
      <c r="G972"/>
      <c r="H972" s="26"/>
      <c r="I972"/>
      <c r="J972"/>
    </row>
    <row r="973" spans="1:10" x14ac:dyDescent="0.25">
      <c r="A973"/>
      <c r="B973"/>
      <c r="C973"/>
      <c r="D973"/>
      <c r="E973"/>
      <c r="F973"/>
      <c r="G973"/>
      <c r="H973" s="26"/>
      <c r="I973"/>
      <c r="J973"/>
    </row>
    <row r="974" spans="1:10" x14ac:dyDescent="0.25">
      <c r="A974"/>
      <c r="B974"/>
      <c r="C974"/>
      <c r="D974"/>
      <c r="E974"/>
      <c r="F974"/>
      <c r="G974"/>
      <c r="H974" s="26"/>
      <c r="I974"/>
      <c r="J974"/>
    </row>
    <row r="975" spans="1:10" x14ac:dyDescent="0.25">
      <c r="A975"/>
      <c r="B975"/>
      <c r="C975"/>
      <c r="D975"/>
      <c r="E975"/>
      <c r="F975"/>
      <c r="G975"/>
      <c r="H975" s="26"/>
      <c r="I975"/>
      <c r="J975"/>
    </row>
    <row r="976" spans="1:10" x14ac:dyDescent="0.25">
      <c r="A976"/>
      <c r="B976"/>
      <c r="C976"/>
      <c r="D976"/>
      <c r="E976"/>
      <c r="F976"/>
      <c r="G976"/>
      <c r="H976" s="26"/>
      <c r="I976"/>
      <c r="J976"/>
    </row>
    <row r="977" spans="1:10" x14ac:dyDescent="0.25">
      <c r="A977"/>
      <c r="B977"/>
      <c r="C977"/>
      <c r="D977"/>
      <c r="E977"/>
      <c r="F977"/>
      <c r="G977"/>
      <c r="H977" s="26"/>
      <c r="I977"/>
      <c r="J977"/>
    </row>
    <row r="978" spans="1:10" x14ac:dyDescent="0.25">
      <c r="A978"/>
      <c r="B978"/>
      <c r="C978"/>
      <c r="D978"/>
      <c r="E978"/>
      <c r="F978"/>
      <c r="G978"/>
      <c r="H978" s="26"/>
      <c r="I978"/>
      <c r="J978"/>
    </row>
    <row r="979" spans="1:10" x14ac:dyDescent="0.25">
      <c r="A979"/>
      <c r="B979"/>
      <c r="C979"/>
      <c r="D979"/>
      <c r="E979"/>
      <c r="F979"/>
      <c r="G979"/>
      <c r="H979" s="26"/>
      <c r="I979"/>
      <c r="J979"/>
    </row>
    <row r="980" spans="1:10" x14ac:dyDescent="0.25">
      <c r="A980"/>
      <c r="B980"/>
      <c r="C980"/>
      <c r="D980"/>
      <c r="E980"/>
      <c r="F980"/>
      <c r="G980"/>
      <c r="H980" s="26"/>
      <c r="I980"/>
      <c r="J980"/>
    </row>
    <row r="981" spans="1:10" x14ac:dyDescent="0.25">
      <c r="A981"/>
      <c r="B981"/>
      <c r="C981"/>
      <c r="D981"/>
      <c r="E981"/>
      <c r="F981"/>
      <c r="G981"/>
      <c r="H981" s="26"/>
      <c r="I981"/>
      <c r="J981"/>
    </row>
    <row r="982" spans="1:10" x14ac:dyDescent="0.25">
      <c r="A982"/>
      <c r="B982"/>
      <c r="C982"/>
      <c r="D982"/>
      <c r="E982"/>
      <c r="F982"/>
      <c r="G982"/>
      <c r="H982" s="26"/>
      <c r="I982"/>
      <c r="J982"/>
    </row>
    <row r="983" spans="1:10" x14ac:dyDescent="0.25">
      <c r="A983"/>
      <c r="B983"/>
      <c r="C983"/>
      <c r="D983"/>
      <c r="E983"/>
      <c r="F983"/>
      <c r="G983"/>
      <c r="H983" s="26"/>
      <c r="I983"/>
      <c r="J983"/>
    </row>
    <row r="984" spans="1:10" x14ac:dyDescent="0.25">
      <c r="A984"/>
      <c r="B984"/>
      <c r="C984"/>
      <c r="D984"/>
      <c r="E984"/>
      <c r="F984"/>
      <c r="G984"/>
      <c r="H984" s="26"/>
      <c r="I984"/>
      <c r="J984"/>
    </row>
    <row r="985" spans="1:10" x14ac:dyDescent="0.25">
      <c r="A985"/>
      <c r="B985"/>
      <c r="C985"/>
      <c r="D985"/>
      <c r="E985"/>
      <c r="F985"/>
      <c r="G985"/>
      <c r="H985" s="26"/>
      <c r="I985"/>
      <c r="J985"/>
    </row>
    <row r="986" spans="1:10" x14ac:dyDescent="0.25">
      <c r="A986"/>
      <c r="B986"/>
      <c r="C986"/>
      <c r="D986"/>
      <c r="E986"/>
      <c r="F986"/>
      <c r="G986"/>
      <c r="H986" s="26"/>
      <c r="I986"/>
      <c r="J986"/>
    </row>
    <row r="987" spans="1:10" x14ac:dyDescent="0.25">
      <c r="A987"/>
      <c r="B987"/>
      <c r="C987"/>
      <c r="D987"/>
      <c r="E987"/>
      <c r="F987"/>
      <c r="G987"/>
      <c r="H987" s="26"/>
      <c r="I987"/>
      <c r="J987"/>
    </row>
    <row r="988" spans="1:10" x14ac:dyDescent="0.25">
      <c r="A988"/>
      <c r="B988"/>
      <c r="C988"/>
      <c r="D988"/>
      <c r="E988"/>
      <c r="F988"/>
      <c r="G988"/>
      <c r="H988" s="26"/>
      <c r="I988"/>
      <c r="J988"/>
    </row>
    <row r="989" spans="1:10" x14ac:dyDescent="0.25">
      <c r="A989"/>
      <c r="B989"/>
      <c r="C989"/>
      <c r="D989"/>
      <c r="E989"/>
      <c r="F989"/>
      <c r="G989"/>
      <c r="H989" s="26"/>
      <c r="I989"/>
      <c r="J989"/>
    </row>
    <row r="990" spans="1:10" x14ac:dyDescent="0.25">
      <c r="A990"/>
      <c r="B990"/>
      <c r="C990"/>
      <c r="D990"/>
      <c r="E990"/>
      <c r="F990"/>
      <c r="G990"/>
      <c r="H990" s="26"/>
      <c r="I990"/>
      <c r="J990"/>
    </row>
    <row r="991" spans="1:10" x14ac:dyDescent="0.25">
      <c r="A991"/>
      <c r="B991"/>
      <c r="C991"/>
      <c r="D991"/>
      <c r="E991"/>
      <c r="F991"/>
      <c r="G991"/>
      <c r="H991" s="26"/>
      <c r="I991"/>
      <c r="J991"/>
    </row>
    <row r="992" spans="1:10" x14ac:dyDescent="0.25">
      <c r="A992"/>
      <c r="B992"/>
      <c r="C992"/>
      <c r="D992"/>
      <c r="E992"/>
      <c r="F992"/>
      <c r="G992"/>
      <c r="H992" s="26"/>
      <c r="I992"/>
      <c r="J992"/>
    </row>
    <row r="993" spans="1:10" x14ac:dyDescent="0.25">
      <c r="A993"/>
      <c r="B993"/>
      <c r="C993"/>
      <c r="D993"/>
      <c r="E993"/>
      <c r="F993"/>
      <c r="G993"/>
      <c r="H993" s="26"/>
      <c r="I993"/>
      <c r="J993"/>
    </row>
    <row r="994" spans="1:10" x14ac:dyDescent="0.25">
      <c r="A994"/>
      <c r="B994"/>
      <c r="C994"/>
      <c r="D994"/>
      <c r="E994"/>
      <c r="F994"/>
      <c r="G994"/>
      <c r="H994" s="26"/>
      <c r="I994"/>
      <c r="J994"/>
    </row>
    <row r="995" spans="1:10" x14ac:dyDescent="0.25">
      <c r="A995"/>
      <c r="B995"/>
      <c r="C995"/>
      <c r="D995"/>
      <c r="E995"/>
      <c r="F995"/>
      <c r="G995"/>
      <c r="H995" s="26"/>
      <c r="I995"/>
      <c r="J995"/>
    </row>
    <row r="996" spans="1:10" x14ac:dyDescent="0.25">
      <c r="A996"/>
      <c r="B996"/>
      <c r="C996"/>
      <c r="D996"/>
      <c r="E996"/>
      <c r="F996"/>
      <c r="G996"/>
      <c r="H996" s="26"/>
      <c r="I996"/>
      <c r="J996"/>
    </row>
    <row r="997" spans="1:10" x14ac:dyDescent="0.25">
      <c r="A997"/>
      <c r="B997"/>
      <c r="C997"/>
      <c r="D997"/>
      <c r="E997"/>
      <c r="F997"/>
      <c r="G997"/>
      <c r="H997" s="26"/>
      <c r="I997"/>
      <c r="J997"/>
    </row>
    <row r="998" spans="1:10" x14ac:dyDescent="0.25">
      <c r="A998"/>
      <c r="B998"/>
      <c r="C998"/>
      <c r="D998"/>
      <c r="E998"/>
      <c r="F998"/>
      <c r="G998"/>
      <c r="H998" s="26"/>
      <c r="I998"/>
      <c r="J998"/>
    </row>
    <row r="999" spans="1:10" x14ac:dyDescent="0.25">
      <c r="A999"/>
      <c r="B999"/>
      <c r="C999"/>
      <c r="D999"/>
      <c r="E999"/>
      <c r="F999"/>
      <c r="G999"/>
      <c r="H999" s="26"/>
      <c r="I999"/>
      <c r="J999"/>
    </row>
    <row r="1000" spans="1:10" x14ac:dyDescent="0.25">
      <c r="A1000"/>
      <c r="B1000"/>
      <c r="C1000"/>
      <c r="D1000"/>
      <c r="E1000"/>
      <c r="F1000"/>
      <c r="G1000"/>
      <c r="H1000" s="26"/>
      <c r="I1000"/>
      <c r="J1000"/>
    </row>
    <row r="1001" spans="1:10" x14ac:dyDescent="0.25">
      <c r="A1001"/>
      <c r="B1001"/>
      <c r="C1001"/>
      <c r="D1001"/>
      <c r="E1001"/>
      <c r="F1001"/>
      <c r="G1001"/>
      <c r="H1001" s="26"/>
      <c r="I1001"/>
      <c r="J1001"/>
    </row>
    <row r="1002" spans="1:10" x14ac:dyDescent="0.25">
      <c r="A1002"/>
      <c r="B1002"/>
      <c r="C1002"/>
      <c r="D1002"/>
      <c r="E1002"/>
      <c r="F1002"/>
      <c r="G1002"/>
      <c r="H1002" s="26"/>
      <c r="I1002"/>
      <c r="J1002"/>
    </row>
    <row r="1003" spans="1:10" x14ac:dyDescent="0.25">
      <c r="A1003"/>
      <c r="B1003"/>
      <c r="C1003"/>
      <c r="D1003"/>
      <c r="E1003"/>
      <c r="F1003"/>
      <c r="G1003"/>
      <c r="H1003" s="26"/>
      <c r="I1003"/>
      <c r="J1003"/>
    </row>
    <row r="1004" spans="1:10" x14ac:dyDescent="0.25">
      <c r="A1004"/>
      <c r="B1004"/>
      <c r="C1004"/>
      <c r="D1004"/>
      <c r="E1004"/>
      <c r="F1004"/>
      <c r="G1004"/>
      <c r="H1004" s="26"/>
      <c r="I1004"/>
      <c r="J1004"/>
    </row>
    <row r="1005" spans="1:10" x14ac:dyDescent="0.25">
      <c r="A1005"/>
      <c r="B1005"/>
      <c r="C1005"/>
      <c r="D1005"/>
      <c r="E1005"/>
      <c r="F1005"/>
      <c r="G1005"/>
      <c r="H1005" s="26"/>
      <c r="I1005"/>
      <c r="J1005"/>
    </row>
    <row r="1006" spans="1:10" x14ac:dyDescent="0.25">
      <c r="A1006"/>
      <c r="B1006"/>
      <c r="C1006"/>
      <c r="D1006"/>
      <c r="E1006"/>
      <c r="F1006"/>
      <c r="G1006"/>
      <c r="H1006" s="26"/>
      <c r="I1006"/>
      <c r="J1006"/>
    </row>
    <row r="1007" spans="1:10" x14ac:dyDescent="0.25">
      <c r="A1007"/>
      <c r="B1007"/>
      <c r="C1007"/>
      <c r="D1007"/>
      <c r="E1007"/>
      <c r="F1007"/>
      <c r="G1007"/>
      <c r="H1007" s="26"/>
      <c r="I1007"/>
      <c r="J1007"/>
    </row>
    <row r="1008" spans="1:10" x14ac:dyDescent="0.25">
      <c r="A1008"/>
      <c r="B1008"/>
      <c r="C1008"/>
      <c r="D1008"/>
      <c r="E1008"/>
      <c r="F1008"/>
      <c r="G1008"/>
      <c r="H1008" s="26"/>
      <c r="I1008"/>
      <c r="J1008"/>
    </row>
    <row r="1009" spans="1:10" x14ac:dyDescent="0.25">
      <c r="A1009"/>
      <c r="B1009"/>
      <c r="C1009"/>
      <c r="D1009"/>
      <c r="E1009"/>
      <c r="F1009"/>
      <c r="G1009"/>
      <c r="H1009" s="26"/>
      <c r="I1009"/>
      <c r="J1009"/>
    </row>
    <row r="1010" spans="1:10" x14ac:dyDescent="0.25">
      <c r="A1010"/>
      <c r="B1010"/>
      <c r="C1010"/>
      <c r="D1010"/>
      <c r="E1010"/>
      <c r="F1010"/>
      <c r="G1010"/>
      <c r="H1010" s="26"/>
      <c r="I1010"/>
      <c r="J1010"/>
    </row>
    <row r="1011" spans="1:10" x14ac:dyDescent="0.25">
      <c r="A1011"/>
      <c r="B1011"/>
      <c r="C1011"/>
      <c r="D1011"/>
      <c r="E1011"/>
      <c r="F1011"/>
      <c r="G1011"/>
      <c r="H1011" s="26"/>
      <c r="I1011"/>
      <c r="J1011"/>
    </row>
    <row r="1012" spans="1:10" x14ac:dyDescent="0.25">
      <c r="A1012"/>
      <c r="B1012"/>
      <c r="C1012"/>
      <c r="D1012"/>
      <c r="E1012"/>
      <c r="F1012"/>
      <c r="G1012"/>
      <c r="H1012" s="26"/>
      <c r="I1012"/>
      <c r="J1012"/>
    </row>
    <row r="1013" spans="1:10" x14ac:dyDescent="0.25">
      <c r="A1013"/>
      <c r="B1013"/>
      <c r="C1013"/>
      <c r="D1013"/>
      <c r="E1013"/>
      <c r="F1013"/>
      <c r="G1013"/>
      <c r="H1013" s="26"/>
      <c r="I1013"/>
      <c r="J1013"/>
    </row>
    <row r="1014" spans="1:10" x14ac:dyDescent="0.25">
      <c r="A1014"/>
      <c r="B1014"/>
      <c r="C1014"/>
      <c r="D1014"/>
      <c r="E1014"/>
      <c r="F1014"/>
      <c r="G1014"/>
      <c r="H1014" s="26"/>
      <c r="I1014"/>
      <c r="J1014"/>
    </row>
    <row r="1015" spans="1:10" x14ac:dyDescent="0.25">
      <c r="A1015"/>
      <c r="B1015"/>
      <c r="C1015"/>
      <c r="D1015"/>
      <c r="E1015"/>
      <c r="F1015"/>
      <c r="G1015"/>
      <c r="H1015" s="26"/>
      <c r="I1015"/>
      <c r="J1015"/>
    </row>
    <row r="1016" spans="1:10" x14ac:dyDescent="0.25">
      <c r="A1016"/>
      <c r="B1016"/>
      <c r="C1016"/>
      <c r="D1016"/>
      <c r="E1016"/>
      <c r="F1016"/>
      <c r="G1016"/>
      <c r="H1016" s="26"/>
      <c r="I1016"/>
      <c r="J1016"/>
    </row>
    <row r="1017" spans="1:10" x14ac:dyDescent="0.25">
      <c r="A1017"/>
      <c r="B1017"/>
      <c r="C1017"/>
      <c r="D1017"/>
      <c r="E1017"/>
      <c r="F1017"/>
      <c r="G1017"/>
      <c r="H1017" s="26"/>
      <c r="I1017"/>
      <c r="J1017"/>
    </row>
    <row r="1018" spans="1:10" x14ac:dyDescent="0.25">
      <c r="A1018"/>
      <c r="B1018"/>
      <c r="C1018"/>
      <c r="D1018"/>
      <c r="E1018"/>
      <c r="F1018"/>
      <c r="G1018"/>
      <c r="H1018" s="26"/>
      <c r="I1018"/>
      <c r="J1018"/>
    </row>
    <row r="1019" spans="1:10" x14ac:dyDescent="0.25">
      <c r="A1019"/>
      <c r="B1019"/>
      <c r="C1019"/>
      <c r="D1019"/>
      <c r="E1019"/>
      <c r="F1019"/>
      <c r="G1019"/>
      <c r="H1019" s="26"/>
      <c r="I1019"/>
      <c r="J1019"/>
    </row>
    <row r="1020" spans="1:10" x14ac:dyDescent="0.25">
      <c r="A1020"/>
      <c r="B1020"/>
      <c r="C1020"/>
      <c r="D1020"/>
      <c r="E1020"/>
      <c r="F1020"/>
      <c r="G1020"/>
      <c r="H1020" s="26"/>
      <c r="I1020"/>
      <c r="J1020"/>
    </row>
    <row r="1021" spans="1:10" x14ac:dyDescent="0.25">
      <c r="A1021"/>
      <c r="B1021"/>
      <c r="C1021"/>
      <c r="D1021"/>
      <c r="E1021"/>
      <c r="F1021"/>
      <c r="G1021"/>
      <c r="H1021" s="26"/>
      <c r="I1021"/>
      <c r="J1021"/>
    </row>
    <row r="1022" spans="1:10" x14ac:dyDescent="0.25">
      <c r="A1022"/>
      <c r="B1022"/>
      <c r="C1022"/>
      <c r="D1022"/>
      <c r="E1022"/>
      <c r="F1022"/>
      <c r="G1022"/>
      <c r="H1022" s="26"/>
      <c r="I1022"/>
      <c r="J1022"/>
    </row>
    <row r="1023" spans="1:10" x14ac:dyDescent="0.25">
      <c r="A1023"/>
      <c r="B1023"/>
      <c r="C1023"/>
      <c r="D1023"/>
      <c r="E1023"/>
      <c r="F1023"/>
      <c r="G1023"/>
      <c r="H1023" s="26"/>
      <c r="I1023"/>
      <c r="J1023"/>
    </row>
    <row r="1024" spans="1:10" x14ac:dyDescent="0.25">
      <c r="A1024"/>
      <c r="B1024"/>
      <c r="C1024"/>
      <c r="D1024"/>
      <c r="E1024"/>
      <c r="F1024"/>
      <c r="G1024"/>
      <c r="H1024" s="26"/>
      <c r="I1024"/>
      <c r="J1024"/>
    </row>
    <row r="1025" spans="1:10" x14ac:dyDescent="0.25">
      <c r="A1025"/>
      <c r="B1025"/>
      <c r="C1025"/>
      <c r="D1025"/>
      <c r="E1025"/>
      <c r="F1025"/>
      <c r="G1025"/>
      <c r="H1025" s="26"/>
      <c r="I1025"/>
      <c r="J1025"/>
    </row>
    <row r="1026" spans="1:10" x14ac:dyDescent="0.25">
      <c r="A1026"/>
      <c r="B1026"/>
      <c r="C1026"/>
      <c r="D1026"/>
      <c r="E1026"/>
      <c r="F1026"/>
      <c r="G1026"/>
      <c r="H1026" s="26"/>
      <c r="I1026"/>
      <c r="J1026"/>
    </row>
    <row r="1027" spans="1:10" x14ac:dyDescent="0.25">
      <c r="A1027"/>
      <c r="B1027"/>
      <c r="C1027"/>
      <c r="D1027"/>
      <c r="E1027"/>
      <c r="F1027"/>
      <c r="G1027"/>
      <c r="H1027" s="26"/>
      <c r="I1027"/>
      <c r="J1027"/>
    </row>
    <row r="1028" spans="1:10" x14ac:dyDescent="0.25">
      <c r="A1028"/>
      <c r="B1028"/>
      <c r="C1028"/>
      <c r="D1028"/>
      <c r="E1028"/>
      <c r="F1028"/>
      <c r="G1028"/>
      <c r="H1028" s="26"/>
      <c r="I1028"/>
      <c r="J1028"/>
    </row>
    <row r="1029" spans="1:10" x14ac:dyDescent="0.25">
      <c r="A1029"/>
      <c r="B1029"/>
      <c r="C1029"/>
      <c r="D1029"/>
      <c r="E1029"/>
      <c r="F1029"/>
      <c r="G1029"/>
      <c r="H1029" s="26"/>
      <c r="I1029"/>
      <c r="J1029"/>
    </row>
    <row r="1030" spans="1:10" x14ac:dyDescent="0.25">
      <c r="A1030"/>
      <c r="B1030"/>
      <c r="C1030"/>
      <c r="D1030"/>
      <c r="E1030"/>
      <c r="F1030"/>
      <c r="G1030"/>
      <c r="H1030" s="26"/>
      <c r="I1030"/>
      <c r="J1030"/>
    </row>
    <row r="1031" spans="1:10" x14ac:dyDescent="0.25">
      <c r="A1031"/>
      <c r="B1031"/>
      <c r="C1031"/>
      <c r="D1031"/>
      <c r="E1031"/>
      <c r="F1031"/>
      <c r="G1031"/>
      <c r="H1031" s="26"/>
      <c r="I1031"/>
      <c r="J1031"/>
    </row>
    <row r="1032" spans="1:10" x14ac:dyDescent="0.25">
      <c r="A1032"/>
      <c r="B1032"/>
      <c r="C1032"/>
      <c r="D1032"/>
      <c r="E1032"/>
      <c r="F1032"/>
      <c r="G1032"/>
      <c r="H1032" s="26"/>
      <c r="I1032"/>
      <c r="J1032"/>
    </row>
    <row r="1033" spans="1:10" x14ac:dyDescent="0.25">
      <c r="A1033"/>
      <c r="B1033"/>
      <c r="C1033"/>
      <c r="D1033"/>
      <c r="E1033"/>
      <c r="F1033"/>
      <c r="G1033"/>
      <c r="H1033" s="26"/>
      <c r="I1033"/>
      <c r="J1033"/>
    </row>
    <row r="1034" spans="1:10" x14ac:dyDescent="0.25">
      <c r="A1034"/>
      <c r="B1034"/>
      <c r="C1034"/>
      <c r="D1034"/>
      <c r="E1034"/>
      <c r="F1034"/>
      <c r="G1034"/>
      <c r="H1034" s="26"/>
      <c r="I1034"/>
      <c r="J1034"/>
    </row>
    <row r="1035" spans="1:10" x14ac:dyDescent="0.25">
      <c r="A1035"/>
      <c r="B1035"/>
      <c r="C1035"/>
      <c r="D1035"/>
      <c r="E1035"/>
      <c r="F1035"/>
      <c r="G1035"/>
      <c r="H1035" s="26"/>
      <c r="I1035"/>
      <c r="J1035"/>
    </row>
    <row r="1036" spans="1:10" x14ac:dyDescent="0.25">
      <c r="A1036"/>
      <c r="B1036"/>
      <c r="C1036"/>
      <c r="D1036"/>
      <c r="E1036"/>
      <c r="F1036"/>
      <c r="G1036"/>
      <c r="H1036" s="26"/>
      <c r="I1036"/>
      <c r="J1036"/>
    </row>
    <row r="1037" spans="1:10" x14ac:dyDescent="0.25">
      <c r="A1037"/>
      <c r="B1037"/>
      <c r="C1037"/>
      <c r="D1037"/>
      <c r="E1037"/>
      <c r="F1037"/>
      <c r="G1037"/>
      <c r="H1037" s="26"/>
      <c r="I1037"/>
      <c r="J1037"/>
    </row>
    <row r="1038" spans="1:10" x14ac:dyDescent="0.25">
      <c r="A1038"/>
      <c r="B1038"/>
      <c r="C1038"/>
      <c r="D1038"/>
      <c r="E1038"/>
      <c r="F1038"/>
      <c r="G1038"/>
      <c r="H1038" s="26"/>
      <c r="I1038"/>
      <c r="J1038"/>
    </row>
    <row r="1039" spans="1:10" x14ac:dyDescent="0.25">
      <c r="A1039"/>
      <c r="B1039"/>
      <c r="C1039"/>
      <c r="D1039"/>
      <c r="E1039"/>
      <c r="F1039"/>
      <c r="G1039"/>
      <c r="H1039" s="26"/>
      <c r="I1039"/>
      <c r="J1039"/>
    </row>
    <row r="1040" spans="1:10" x14ac:dyDescent="0.25">
      <c r="A1040"/>
      <c r="B1040"/>
      <c r="C1040"/>
      <c r="D1040"/>
      <c r="E1040"/>
      <c r="F1040"/>
      <c r="G1040"/>
      <c r="H1040" s="26"/>
      <c r="I1040"/>
      <c r="J1040"/>
    </row>
    <row r="1041" spans="1:10" x14ac:dyDescent="0.25">
      <c r="A1041"/>
      <c r="B1041"/>
      <c r="C1041"/>
      <c r="D1041"/>
      <c r="E1041"/>
      <c r="F1041"/>
      <c r="G1041"/>
      <c r="H1041" s="26"/>
      <c r="I1041"/>
      <c r="J1041"/>
    </row>
    <row r="1042" spans="1:10" x14ac:dyDescent="0.25">
      <c r="A1042"/>
      <c r="B1042"/>
      <c r="C1042"/>
      <c r="D1042"/>
      <c r="E1042"/>
      <c r="F1042"/>
      <c r="G1042"/>
      <c r="H1042" s="26"/>
      <c r="I1042"/>
      <c r="J1042"/>
    </row>
    <row r="1043" spans="1:10" x14ac:dyDescent="0.25">
      <c r="A1043"/>
      <c r="B1043"/>
      <c r="C1043"/>
      <c r="D1043"/>
      <c r="E1043"/>
      <c r="F1043"/>
      <c r="G1043"/>
      <c r="H1043" s="26"/>
      <c r="I1043"/>
      <c r="J1043"/>
    </row>
    <row r="1044" spans="1:10" x14ac:dyDescent="0.25">
      <c r="A1044"/>
      <c r="B1044"/>
      <c r="C1044"/>
      <c r="D1044"/>
      <c r="E1044"/>
      <c r="F1044"/>
      <c r="G1044"/>
      <c r="H1044" s="26"/>
      <c r="I1044"/>
      <c r="J1044"/>
    </row>
    <row r="1045" spans="1:10" x14ac:dyDescent="0.25">
      <c r="A1045"/>
      <c r="B1045"/>
      <c r="C1045"/>
      <c r="D1045"/>
      <c r="E1045"/>
      <c r="F1045"/>
      <c r="G1045"/>
      <c r="H1045" s="26"/>
      <c r="I1045"/>
      <c r="J1045"/>
    </row>
    <row r="1046" spans="1:10" x14ac:dyDescent="0.25">
      <c r="A1046"/>
      <c r="B1046"/>
      <c r="C1046"/>
      <c r="D1046"/>
      <c r="E1046"/>
      <c r="F1046"/>
      <c r="G1046"/>
      <c r="H1046" s="26"/>
      <c r="I1046"/>
      <c r="J1046"/>
    </row>
    <row r="1047" spans="1:10" x14ac:dyDescent="0.25">
      <c r="A1047"/>
      <c r="B1047"/>
      <c r="C1047"/>
      <c r="D1047"/>
      <c r="E1047"/>
      <c r="F1047"/>
      <c r="G1047"/>
      <c r="H1047" s="26"/>
      <c r="I1047"/>
      <c r="J1047"/>
    </row>
    <row r="1048" spans="1:10" x14ac:dyDescent="0.25">
      <c r="A1048"/>
      <c r="B1048"/>
      <c r="C1048"/>
      <c r="D1048"/>
      <c r="E1048"/>
      <c r="F1048"/>
      <c r="G1048"/>
      <c r="H1048" s="26"/>
      <c r="I1048"/>
      <c r="J1048"/>
    </row>
    <row r="1049" spans="1:10" x14ac:dyDescent="0.25">
      <c r="A1049"/>
      <c r="B1049"/>
      <c r="C1049"/>
      <c r="D1049"/>
      <c r="E1049"/>
      <c r="F1049"/>
      <c r="G1049"/>
      <c r="H1049" s="26"/>
      <c r="I1049"/>
      <c r="J1049"/>
    </row>
    <row r="1050" spans="1:10" x14ac:dyDescent="0.25">
      <c r="A1050"/>
      <c r="B1050"/>
      <c r="C1050"/>
      <c r="D1050"/>
      <c r="E1050"/>
      <c r="F1050"/>
      <c r="G1050"/>
      <c r="H1050" s="26"/>
      <c r="I1050"/>
      <c r="J1050"/>
    </row>
    <row r="1051" spans="1:10" x14ac:dyDescent="0.25">
      <c r="A1051"/>
      <c r="B1051"/>
      <c r="C1051"/>
      <c r="D1051"/>
      <c r="E1051"/>
      <c r="F1051"/>
      <c r="G1051"/>
      <c r="H1051" s="26"/>
      <c r="I1051"/>
      <c r="J1051"/>
    </row>
    <row r="1052" spans="1:10" x14ac:dyDescent="0.25">
      <c r="A1052"/>
      <c r="B1052"/>
      <c r="C1052"/>
      <c r="D1052"/>
      <c r="E1052"/>
      <c r="F1052"/>
      <c r="G1052"/>
      <c r="H1052" s="26"/>
      <c r="I1052"/>
      <c r="J1052"/>
    </row>
    <row r="1053" spans="1:10" x14ac:dyDescent="0.25">
      <c r="A1053"/>
      <c r="B1053"/>
      <c r="C1053"/>
      <c r="D1053"/>
      <c r="E1053"/>
      <c r="F1053"/>
      <c r="G1053"/>
      <c r="H1053" s="26"/>
      <c r="I1053"/>
      <c r="J1053"/>
    </row>
    <row r="1054" spans="1:10" x14ac:dyDescent="0.25">
      <c r="A1054"/>
      <c r="B1054"/>
      <c r="C1054"/>
      <c r="D1054"/>
      <c r="E1054"/>
      <c r="F1054"/>
      <c r="G1054"/>
      <c r="H1054" s="26"/>
      <c r="I1054"/>
      <c r="J1054"/>
    </row>
    <row r="1055" spans="1:10" x14ac:dyDescent="0.25">
      <c r="A1055"/>
      <c r="B1055"/>
      <c r="C1055"/>
      <c r="D1055"/>
      <c r="E1055"/>
      <c r="F1055"/>
      <c r="G1055"/>
      <c r="H1055" s="26"/>
      <c r="I1055"/>
      <c r="J1055"/>
    </row>
    <row r="1056" spans="1:10" x14ac:dyDescent="0.25">
      <c r="A1056"/>
      <c r="B1056"/>
      <c r="C1056"/>
      <c r="D1056"/>
      <c r="E1056"/>
      <c r="F1056"/>
      <c r="G1056"/>
      <c r="H1056" s="26"/>
      <c r="I1056"/>
      <c r="J1056"/>
    </row>
    <row r="1057" spans="1:10" x14ac:dyDescent="0.25">
      <c r="A1057"/>
      <c r="B1057"/>
      <c r="C1057"/>
      <c r="D1057"/>
      <c r="E1057"/>
      <c r="F1057"/>
      <c r="G1057"/>
      <c r="H1057" s="26"/>
      <c r="I1057"/>
      <c r="J1057"/>
    </row>
    <row r="1058" spans="1:10" x14ac:dyDescent="0.25">
      <c r="A1058"/>
      <c r="B1058"/>
      <c r="C1058"/>
      <c r="D1058"/>
      <c r="E1058"/>
      <c r="F1058"/>
      <c r="G1058"/>
      <c r="H1058" s="26"/>
      <c r="I1058"/>
      <c r="J1058"/>
    </row>
    <row r="1059" spans="1:10" x14ac:dyDescent="0.25">
      <c r="A1059"/>
      <c r="B1059"/>
      <c r="C1059"/>
      <c r="D1059"/>
      <c r="E1059"/>
      <c r="F1059"/>
      <c r="G1059"/>
      <c r="H1059" s="26"/>
      <c r="I1059"/>
      <c r="J1059"/>
    </row>
    <row r="1060" spans="1:10" x14ac:dyDescent="0.25">
      <c r="A1060"/>
      <c r="B1060"/>
      <c r="C1060"/>
      <c r="D1060"/>
      <c r="E1060"/>
      <c r="F1060"/>
      <c r="G1060"/>
      <c r="H1060" s="26"/>
      <c r="I1060"/>
      <c r="J1060"/>
    </row>
    <row r="1061" spans="1:10" x14ac:dyDescent="0.25">
      <c r="A1061"/>
      <c r="B1061"/>
      <c r="C1061"/>
      <c r="D1061"/>
      <c r="E1061"/>
      <c r="F1061"/>
      <c r="G1061"/>
      <c r="H1061" s="26"/>
      <c r="I1061"/>
      <c r="J1061"/>
    </row>
    <row r="1062" spans="1:10" x14ac:dyDescent="0.25">
      <c r="A1062"/>
      <c r="B1062"/>
      <c r="C1062"/>
      <c r="D1062"/>
      <c r="E1062"/>
      <c r="F1062"/>
      <c r="G1062"/>
      <c r="H1062" s="26"/>
      <c r="I1062"/>
      <c r="J1062"/>
    </row>
    <row r="1063" spans="1:10" x14ac:dyDescent="0.25">
      <c r="A1063"/>
      <c r="B1063"/>
      <c r="C1063"/>
      <c r="D1063"/>
      <c r="E1063"/>
      <c r="F1063"/>
      <c r="G1063"/>
      <c r="H1063" s="26"/>
      <c r="I1063"/>
      <c r="J1063"/>
    </row>
    <row r="1064" spans="1:10" x14ac:dyDescent="0.25">
      <c r="A1064"/>
      <c r="B1064"/>
      <c r="C1064"/>
      <c r="D1064"/>
      <c r="E1064"/>
      <c r="F1064"/>
      <c r="G1064"/>
      <c r="H1064" s="26"/>
      <c r="I1064"/>
      <c r="J1064"/>
    </row>
    <row r="1065" spans="1:10" x14ac:dyDescent="0.25">
      <c r="A1065"/>
      <c r="B1065"/>
      <c r="C1065"/>
      <c r="D1065"/>
      <c r="E1065"/>
      <c r="F1065"/>
      <c r="G1065"/>
      <c r="H1065" s="26"/>
      <c r="I1065"/>
      <c r="J1065"/>
    </row>
    <row r="1066" spans="1:10" x14ac:dyDescent="0.25">
      <c r="A1066"/>
      <c r="B1066"/>
      <c r="C1066"/>
      <c r="D1066"/>
      <c r="E1066"/>
      <c r="F1066"/>
      <c r="G1066"/>
      <c r="H1066" s="26"/>
      <c r="I1066"/>
      <c r="J1066"/>
    </row>
    <row r="1067" spans="1:10" x14ac:dyDescent="0.25">
      <c r="A1067"/>
      <c r="B1067"/>
      <c r="C1067"/>
      <c r="D1067"/>
      <c r="E1067"/>
      <c r="F1067"/>
      <c r="G1067"/>
      <c r="H1067" s="26"/>
      <c r="I1067"/>
      <c r="J1067"/>
    </row>
    <row r="1068" spans="1:10" x14ac:dyDescent="0.25">
      <c r="A1068"/>
      <c r="B1068"/>
      <c r="C1068"/>
      <c r="D1068"/>
      <c r="E1068"/>
      <c r="F1068"/>
      <c r="G1068"/>
      <c r="H1068" s="26"/>
      <c r="I1068"/>
      <c r="J1068"/>
    </row>
    <row r="1069" spans="1:10" x14ac:dyDescent="0.25">
      <c r="A1069"/>
      <c r="B1069"/>
      <c r="C1069"/>
      <c r="D1069"/>
      <c r="E1069"/>
      <c r="F1069"/>
      <c r="G1069"/>
      <c r="H1069" s="26"/>
      <c r="I1069"/>
      <c r="J1069"/>
    </row>
    <row r="1070" spans="1:10" x14ac:dyDescent="0.25">
      <c r="A1070"/>
      <c r="B1070"/>
      <c r="C1070"/>
      <c r="D1070"/>
      <c r="E1070"/>
      <c r="F1070"/>
      <c r="G1070"/>
      <c r="H1070" s="26"/>
      <c r="I1070"/>
      <c r="J1070"/>
    </row>
    <row r="1071" spans="1:10" x14ac:dyDescent="0.25">
      <c r="A1071"/>
      <c r="B1071"/>
      <c r="C1071"/>
      <c r="D1071"/>
      <c r="E1071"/>
      <c r="F1071"/>
      <c r="G1071"/>
      <c r="H1071" s="26"/>
      <c r="I1071"/>
      <c r="J1071"/>
    </row>
    <row r="1072" spans="1:10" x14ac:dyDescent="0.25">
      <c r="A1072"/>
      <c r="B1072"/>
      <c r="C1072"/>
      <c r="D1072"/>
      <c r="E1072"/>
      <c r="F1072"/>
      <c r="G1072"/>
      <c r="H1072" s="26"/>
      <c r="I1072"/>
      <c r="J1072"/>
    </row>
    <row r="1073" spans="1:10" x14ac:dyDescent="0.25">
      <c r="A1073"/>
      <c r="B1073"/>
      <c r="C1073"/>
      <c r="D1073"/>
      <c r="E1073"/>
      <c r="F1073"/>
      <c r="G1073"/>
      <c r="H1073" s="26"/>
      <c r="I1073"/>
      <c r="J1073"/>
    </row>
    <row r="1074" spans="1:10" x14ac:dyDescent="0.25">
      <c r="A1074"/>
      <c r="B1074"/>
      <c r="C1074"/>
      <c r="D1074"/>
      <c r="E1074"/>
      <c r="F1074"/>
      <c r="G1074"/>
      <c r="H1074" s="26"/>
      <c r="I1074"/>
      <c r="J1074"/>
    </row>
    <row r="1075" spans="1:10" x14ac:dyDescent="0.25">
      <c r="A1075"/>
      <c r="B1075"/>
      <c r="C1075"/>
      <c r="D1075"/>
      <c r="E1075"/>
      <c r="F1075"/>
      <c r="G1075"/>
      <c r="H1075" s="26"/>
      <c r="I1075"/>
      <c r="J1075"/>
    </row>
    <row r="1076" spans="1:10" x14ac:dyDescent="0.25">
      <c r="A1076"/>
      <c r="B1076"/>
      <c r="C1076"/>
      <c r="D1076"/>
      <c r="E1076"/>
      <c r="F1076"/>
      <c r="G1076"/>
      <c r="H1076" s="26"/>
      <c r="I1076"/>
      <c r="J1076"/>
    </row>
    <row r="1077" spans="1:10" x14ac:dyDescent="0.25">
      <c r="A1077"/>
      <c r="B1077"/>
      <c r="C1077"/>
      <c r="D1077"/>
      <c r="E1077"/>
      <c r="F1077"/>
      <c r="G1077"/>
      <c r="H1077" s="26"/>
      <c r="I1077"/>
      <c r="J1077"/>
    </row>
    <row r="1078" spans="1:10" x14ac:dyDescent="0.25">
      <c r="A1078"/>
      <c r="B1078"/>
      <c r="C1078"/>
      <c r="D1078"/>
      <c r="E1078"/>
      <c r="F1078"/>
      <c r="G1078"/>
      <c r="H1078" s="26"/>
      <c r="I1078"/>
      <c r="J1078"/>
    </row>
    <row r="1079" spans="1:10" x14ac:dyDescent="0.25">
      <c r="A1079"/>
      <c r="B1079"/>
      <c r="C1079"/>
      <c r="D1079"/>
      <c r="E1079"/>
      <c r="F1079"/>
      <c r="G1079"/>
      <c r="H1079" s="26"/>
      <c r="I1079"/>
      <c r="J1079"/>
    </row>
    <row r="1080" spans="1:10" x14ac:dyDescent="0.25">
      <c r="A1080"/>
      <c r="B1080"/>
      <c r="C1080"/>
      <c r="D1080"/>
      <c r="E1080"/>
      <c r="F1080"/>
      <c r="G1080"/>
      <c r="H1080" s="26"/>
      <c r="I1080"/>
      <c r="J1080"/>
    </row>
    <row r="1081" spans="1:10" x14ac:dyDescent="0.25">
      <c r="A1081"/>
      <c r="B1081"/>
      <c r="C1081"/>
      <c r="D1081"/>
      <c r="E1081"/>
      <c r="F1081"/>
      <c r="G1081"/>
      <c r="H1081" s="26"/>
      <c r="I1081"/>
      <c r="J1081"/>
    </row>
    <row r="1082" spans="1:10" x14ac:dyDescent="0.25">
      <c r="A1082"/>
      <c r="B1082"/>
      <c r="C1082"/>
      <c r="D1082"/>
      <c r="E1082"/>
      <c r="F1082"/>
      <c r="G1082"/>
      <c r="H1082" s="26"/>
      <c r="I1082"/>
      <c r="J1082"/>
    </row>
    <row r="1083" spans="1:10" x14ac:dyDescent="0.25">
      <c r="A1083"/>
      <c r="B1083"/>
      <c r="C1083"/>
      <c r="D1083"/>
      <c r="E1083"/>
      <c r="F1083"/>
      <c r="G1083"/>
      <c r="H1083" s="26"/>
      <c r="I1083"/>
      <c r="J1083"/>
    </row>
    <row r="1084" spans="1:10" x14ac:dyDescent="0.25">
      <c r="A1084"/>
      <c r="B1084"/>
      <c r="C1084"/>
      <c r="D1084"/>
      <c r="E1084"/>
      <c r="F1084"/>
      <c r="G1084"/>
      <c r="H1084" s="26"/>
      <c r="I1084"/>
      <c r="J1084"/>
    </row>
    <row r="1085" spans="1:10" x14ac:dyDescent="0.25">
      <c r="A1085"/>
      <c r="B1085"/>
      <c r="C1085"/>
      <c r="D1085"/>
      <c r="E1085"/>
      <c r="F1085"/>
      <c r="G1085"/>
      <c r="H1085" s="26"/>
      <c r="I1085"/>
      <c r="J1085"/>
    </row>
    <row r="1086" spans="1:10" x14ac:dyDescent="0.25">
      <c r="A1086"/>
      <c r="B1086"/>
      <c r="C1086"/>
      <c r="D1086"/>
      <c r="E1086"/>
      <c r="F1086"/>
      <c r="G1086"/>
      <c r="H1086" s="26"/>
      <c r="I1086"/>
      <c r="J1086"/>
    </row>
    <row r="1087" spans="1:10" x14ac:dyDescent="0.25">
      <c r="A1087"/>
      <c r="B1087"/>
      <c r="C1087"/>
      <c r="D1087"/>
      <c r="E1087"/>
      <c r="F1087"/>
      <c r="G1087"/>
      <c r="H1087" s="26"/>
      <c r="I1087"/>
      <c r="J1087"/>
    </row>
    <row r="1088" spans="1:10" x14ac:dyDescent="0.25">
      <c r="A1088"/>
      <c r="B1088"/>
      <c r="C1088"/>
      <c r="D1088"/>
      <c r="E1088"/>
      <c r="F1088"/>
      <c r="G1088"/>
      <c r="H1088" s="26"/>
      <c r="I1088"/>
      <c r="J1088"/>
    </row>
    <row r="1089" spans="1:10" x14ac:dyDescent="0.25">
      <c r="A1089"/>
      <c r="B1089"/>
      <c r="C1089"/>
      <c r="D1089"/>
      <c r="E1089"/>
      <c r="F1089"/>
      <c r="G1089"/>
      <c r="H1089" s="26"/>
      <c r="I1089"/>
      <c r="J1089"/>
    </row>
    <row r="1090" spans="1:10" x14ac:dyDescent="0.25">
      <c r="A1090"/>
      <c r="B1090"/>
      <c r="C1090"/>
      <c r="D1090"/>
      <c r="E1090"/>
      <c r="F1090"/>
      <c r="G1090"/>
      <c r="H1090" s="26"/>
      <c r="I1090"/>
      <c r="J1090"/>
    </row>
    <row r="1091" spans="1:10" x14ac:dyDescent="0.25">
      <c r="A1091"/>
      <c r="B1091"/>
      <c r="C1091"/>
      <c r="D1091"/>
      <c r="E1091"/>
      <c r="F1091"/>
      <c r="G1091"/>
      <c r="H1091" s="26"/>
      <c r="I1091"/>
      <c r="J1091"/>
    </row>
    <row r="1092" spans="1:10" x14ac:dyDescent="0.25">
      <c r="A1092"/>
      <c r="B1092"/>
      <c r="C1092"/>
      <c r="D1092"/>
      <c r="E1092"/>
      <c r="F1092"/>
      <c r="G1092"/>
      <c r="H1092" s="26"/>
      <c r="I1092"/>
      <c r="J1092"/>
    </row>
    <row r="1093" spans="1:10" x14ac:dyDescent="0.25">
      <c r="A1093"/>
      <c r="B1093"/>
      <c r="C1093"/>
      <c r="D1093"/>
      <c r="E1093"/>
      <c r="F1093"/>
      <c r="G1093"/>
      <c r="H1093" s="26"/>
      <c r="I1093"/>
      <c r="J1093"/>
    </row>
    <row r="1094" spans="1:10" x14ac:dyDescent="0.25">
      <c r="A1094"/>
      <c r="B1094"/>
      <c r="C1094"/>
      <c r="D1094"/>
      <c r="E1094"/>
      <c r="F1094"/>
      <c r="G1094"/>
      <c r="H1094" s="26"/>
      <c r="I1094"/>
      <c r="J1094"/>
    </row>
    <row r="1095" spans="1:10" x14ac:dyDescent="0.25">
      <c r="A1095"/>
      <c r="B1095"/>
      <c r="C1095"/>
      <c r="D1095"/>
      <c r="E1095"/>
      <c r="F1095"/>
      <c r="G1095"/>
      <c r="H1095" s="26"/>
      <c r="I1095"/>
      <c r="J1095"/>
    </row>
    <row r="1096" spans="1:10" x14ac:dyDescent="0.25">
      <c r="A1096"/>
      <c r="B1096"/>
      <c r="C1096"/>
      <c r="D1096"/>
      <c r="E1096"/>
      <c r="F1096"/>
      <c r="G1096"/>
      <c r="H1096" s="26"/>
      <c r="I1096"/>
      <c r="J1096"/>
    </row>
    <row r="1097" spans="1:10" x14ac:dyDescent="0.25">
      <c r="A1097"/>
      <c r="B1097"/>
      <c r="C1097"/>
      <c r="D1097"/>
      <c r="E1097"/>
      <c r="F1097"/>
      <c r="G1097"/>
      <c r="H1097" s="26"/>
      <c r="I1097"/>
      <c r="J1097"/>
    </row>
    <row r="1098" spans="1:10" x14ac:dyDescent="0.25">
      <c r="A1098"/>
      <c r="B1098"/>
      <c r="C1098"/>
      <c r="D1098"/>
      <c r="E1098"/>
      <c r="F1098"/>
      <c r="G1098"/>
      <c r="H1098" s="26"/>
      <c r="I1098"/>
      <c r="J1098"/>
    </row>
    <row r="1099" spans="1:10" x14ac:dyDescent="0.25">
      <c r="A1099"/>
      <c r="B1099"/>
      <c r="C1099"/>
      <c r="D1099"/>
      <c r="E1099"/>
      <c r="F1099"/>
      <c r="G1099"/>
      <c r="H1099" s="26"/>
      <c r="I1099"/>
      <c r="J1099"/>
    </row>
    <row r="1100" spans="1:10" x14ac:dyDescent="0.25">
      <c r="A1100"/>
      <c r="B1100"/>
      <c r="C1100"/>
      <c r="D1100"/>
      <c r="E1100"/>
      <c r="F1100"/>
      <c r="G1100"/>
      <c r="H1100" s="26"/>
      <c r="I1100"/>
      <c r="J1100"/>
    </row>
    <row r="1101" spans="1:10" x14ac:dyDescent="0.25">
      <c r="A1101"/>
      <c r="B1101"/>
      <c r="C1101"/>
      <c r="D1101"/>
      <c r="E1101"/>
      <c r="F1101"/>
      <c r="G1101"/>
      <c r="H1101" s="26"/>
      <c r="I1101"/>
      <c r="J1101"/>
    </row>
    <row r="1102" spans="1:10" x14ac:dyDescent="0.25">
      <c r="A1102"/>
      <c r="B1102"/>
      <c r="C1102"/>
      <c r="D1102"/>
      <c r="E1102"/>
      <c r="F1102"/>
      <c r="G1102"/>
      <c r="H1102" s="26"/>
      <c r="I1102"/>
      <c r="J1102"/>
    </row>
    <row r="1103" spans="1:10" x14ac:dyDescent="0.25">
      <c r="A1103"/>
      <c r="B1103"/>
      <c r="C1103"/>
      <c r="D1103"/>
      <c r="E1103"/>
      <c r="F1103"/>
      <c r="G1103"/>
      <c r="H1103" s="26"/>
      <c r="I1103"/>
      <c r="J1103"/>
    </row>
    <row r="1104" spans="1:10" x14ac:dyDescent="0.25">
      <c r="A1104"/>
      <c r="B1104"/>
      <c r="C1104"/>
      <c r="D1104"/>
      <c r="E1104"/>
      <c r="F1104"/>
      <c r="G1104"/>
      <c r="H1104" s="26"/>
      <c r="I1104"/>
      <c r="J1104"/>
    </row>
    <row r="1105" spans="1:10" x14ac:dyDescent="0.25">
      <c r="A1105"/>
      <c r="B1105"/>
      <c r="C1105"/>
      <c r="D1105"/>
      <c r="E1105"/>
      <c r="F1105"/>
      <c r="G1105"/>
      <c r="H1105" s="26"/>
      <c r="I1105"/>
      <c r="J1105"/>
    </row>
    <row r="1106" spans="1:10" x14ac:dyDescent="0.25">
      <c r="A1106"/>
      <c r="B1106"/>
      <c r="C1106"/>
      <c r="D1106"/>
      <c r="E1106"/>
      <c r="F1106"/>
      <c r="G1106"/>
      <c r="H1106" s="26"/>
      <c r="I1106"/>
      <c r="J1106"/>
    </row>
    <row r="1107" spans="1:10" x14ac:dyDescent="0.25">
      <c r="A1107"/>
      <c r="B1107"/>
      <c r="C1107"/>
      <c r="D1107"/>
      <c r="E1107"/>
      <c r="F1107"/>
      <c r="G1107"/>
      <c r="H1107" s="26"/>
      <c r="I1107"/>
      <c r="J1107"/>
    </row>
    <row r="1108" spans="1:10" x14ac:dyDescent="0.25">
      <c r="A1108"/>
      <c r="B1108"/>
      <c r="C1108"/>
      <c r="D1108"/>
      <c r="E1108"/>
      <c r="F1108"/>
      <c r="G1108"/>
      <c r="H1108" s="26"/>
      <c r="I1108"/>
      <c r="J1108"/>
    </row>
    <row r="1109" spans="1:10" x14ac:dyDescent="0.25">
      <c r="A1109"/>
      <c r="B1109"/>
      <c r="C1109"/>
      <c r="D1109"/>
      <c r="E1109"/>
      <c r="F1109"/>
      <c r="G1109"/>
      <c r="H1109" s="26"/>
      <c r="I1109"/>
      <c r="J1109"/>
    </row>
    <row r="1110" spans="1:10" x14ac:dyDescent="0.25">
      <c r="A1110"/>
      <c r="B1110"/>
      <c r="C1110"/>
      <c r="D1110"/>
      <c r="E1110"/>
      <c r="F1110"/>
      <c r="G1110"/>
      <c r="H1110" s="26"/>
      <c r="I1110"/>
      <c r="J1110"/>
    </row>
    <row r="1111" spans="1:10" x14ac:dyDescent="0.25">
      <c r="A1111"/>
      <c r="B1111"/>
      <c r="C1111"/>
      <c r="D1111"/>
      <c r="E1111"/>
      <c r="F1111"/>
      <c r="G1111"/>
      <c r="H1111" s="26"/>
      <c r="I1111"/>
      <c r="J1111"/>
    </row>
    <row r="1112" spans="1:10" x14ac:dyDescent="0.25">
      <c r="A1112"/>
      <c r="B1112"/>
      <c r="C1112"/>
      <c r="D1112"/>
      <c r="E1112"/>
      <c r="F1112"/>
      <c r="G1112"/>
      <c r="H1112" s="26"/>
      <c r="I1112"/>
      <c r="J1112"/>
    </row>
    <row r="1113" spans="1:10" x14ac:dyDescent="0.25">
      <c r="A1113"/>
      <c r="B1113"/>
      <c r="C1113"/>
      <c r="D1113"/>
      <c r="E1113"/>
      <c r="F1113"/>
      <c r="G1113"/>
      <c r="H1113" s="26"/>
      <c r="I1113"/>
      <c r="J1113"/>
    </row>
    <row r="1114" spans="1:10" x14ac:dyDescent="0.25">
      <c r="A1114"/>
      <c r="B1114"/>
      <c r="C1114"/>
      <c r="D1114"/>
      <c r="E1114"/>
      <c r="F1114"/>
      <c r="G1114"/>
      <c r="H1114" s="26"/>
      <c r="I1114"/>
      <c r="J1114"/>
    </row>
    <row r="1115" spans="1:10" x14ac:dyDescent="0.25">
      <c r="A1115"/>
      <c r="B1115"/>
      <c r="C1115"/>
      <c r="D1115"/>
      <c r="E1115"/>
      <c r="F1115"/>
      <c r="G1115"/>
      <c r="H1115" s="26"/>
      <c r="I1115"/>
      <c r="J1115"/>
    </row>
    <row r="1116" spans="1:10" x14ac:dyDescent="0.25">
      <c r="A1116"/>
      <c r="B1116"/>
      <c r="C1116"/>
      <c r="D1116"/>
      <c r="E1116"/>
      <c r="F1116"/>
      <c r="G1116"/>
      <c r="H1116" s="26"/>
      <c r="I1116"/>
      <c r="J1116"/>
    </row>
    <row r="1117" spans="1:10" x14ac:dyDescent="0.25">
      <c r="A1117"/>
      <c r="B1117"/>
      <c r="C1117"/>
      <c r="D1117"/>
      <c r="E1117"/>
      <c r="F1117"/>
      <c r="G1117"/>
      <c r="H1117" s="26"/>
      <c r="I1117"/>
      <c r="J1117"/>
    </row>
    <row r="1118" spans="1:10" x14ac:dyDescent="0.25">
      <c r="A1118"/>
      <c r="B1118"/>
      <c r="C1118"/>
      <c r="D1118"/>
      <c r="E1118"/>
      <c r="F1118"/>
      <c r="G1118"/>
      <c r="H1118" s="26"/>
      <c r="I1118"/>
      <c r="J1118"/>
    </row>
    <row r="1119" spans="1:10" x14ac:dyDescent="0.25">
      <c r="A1119"/>
      <c r="B1119"/>
      <c r="C1119"/>
      <c r="D1119"/>
      <c r="E1119"/>
      <c r="F1119"/>
      <c r="G1119"/>
      <c r="H1119" s="26"/>
      <c r="I1119"/>
      <c r="J1119"/>
    </row>
    <row r="1120" spans="1:10" x14ac:dyDescent="0.25">
      <c r="A1120"/>
      <c r="B1120"/>
      <c r="C1120"/>
      <c r="D1120"/>
      <c r="E1120"/>
      <c r="F1120"/>
      <c r="G1120"/>
      <c r="H1120" s="26"/>
      <c r="I1120"/>
      <c r="J1120"/>
    </row>
    <row r="1121" spans="1:10" x14ac:dyDescent="0.25">
      <c r="A1121"/>
      <c r="B1121"/>
      <c r="C1121"/>
      <c r="D1121"/>
      <c r="E1121"/>
      <c r="F1121"/>
      <c r="G1121"/>
      <c r="H1121" s="26"/>
      <c r="I1121"/>
      <c r="J1121"/>
    </row>
    <row r="1122" spans="1:10" x14ac:dyDescent="0.25">
      <c r="A1122"/>
      <c r="B1122"/>
      <c r="C1122"/>
      <c r="D1122"/>
      <c r="E1122"/>
      <c r="F1122"/>
      <c r="G1122"/>
      <c r="H1122" s="26"/>
      <c r="I1122"/>
      <c r="J1122"/>
    </row>
    <row r="1123" spans="1:10" x14ac:dyDescent="0.25">
      <c r="A1123"/>
      <c r="B1123"/>
      <c r="C1123"/>
      <c r="D1123"/>
      <c r="E1123"/>
      <c r="F1123"/>
      <c r="G1123"/>
      <c r="H1123" s="26"/>
      <c r="I1123"/>
      <c r="J1123"/>
    </row>
    <row r="1124" spans="1:10" x14ac:dyDescent="0.25">
      <c r="A1124"/>
      <c r="B1124"/>
      <c r="C1124"/>
      <c r="D1124"/>
      <c r="E1124"/>
      <c r="F1124"/>
      <c r="G1124"/>
      <c r="H1124" s="26"/>
      <c r="I1124"/>
      <c r="J1124"/>
    </row>
    <row r="1125" spans="1:10" x14ac:dyDescent="0.25">
      <c r="A1125"/>
      <c r="B1125"/>
      <c r="C1125"/>
      <c r="D1125"/>
      <c r="E1125"/>
      <c r="F1125"/>
      <c r="G1125"/>
      <c r="H1125" s="26"/>
      <c r="I1125"/>
      <c r="J1125"/>
    </row>
    <row r="1126" spans="1:10" x14ac:dyDescent="0.25">
      <c r="A1126"/>
      <c r="B1126"/>
      <c r="C1126"/>
      <c r="D1126"/>
      <c r="E1126"/>
      <c r="F1126"/>
      <c r="G1126"/>
      <c r="H1126" s="26"/>
      <c r="I1126"/>
      <c r="J1126"/>
    </row>
    <row r="1127" spans="1:10" x14ac:dyDescent="0.25">
      <c r="A1127"/>
      <c r="B1127"/>
      <c r="C1127"/>
      <c r="D1127"/>
      <c r="E1127"/>
      <c r="F1127"/>
      <c r="G1127"/>
      <c r="H1127" s="26"/>
      <c r="I1127"/>
      <c r="J1127"/>
    </row>
    <row r="1128" spans="1:10" x14ac:dyDescent="0.25">
      <c r="A1128"/>
      <c r="B1128"/>
      <c r="C1128"/>
      <c r="D1128"/>
      <c r="E1128"/>
      <c r="F1128"/>
      <c r="G1128"/>
      <c r="H1128" s="26"/>
      <c r="I1128"/>
      <c r="J1128"/>
    </row>
    <row r="1129" spans="1:10" x14ac:dyDescent="0.25">
      <c r="A1129"/>
      <c r="B1129"/>
      <c r="C1129"/>
      <c r="D1129"/>
      <c r="E1129"/>
      <c r="F1129"/>
      <c r="G1129"/>
      <c r="H1129" s="26"/>
      <c r="I1129"/>
      <c r="J1129"/>
    </row>
    <row r="1130" spans="1:10" x14ac:dyDescent="0.25">
      <c r="A1130"/>
      <c r="B1130"/>
      <c r="C1130"/>
      <c r="D1130"/>
      <c r="E1130"/>
      <c r="F1130"/>
      <c r="G1130"/>
      <c r="H1130" s="26"/>
      <c r="I1130"/>
      <c r="J1130"/>
    </row>
    <row r="1131" spans="1:10" x14ac:dyDescent="0.25">
      <c r="A1131"/>
      <c r="B1131"/>
      <c r="C1131"/>
      <c r="D1131"/>
      <c r="E1131"/>
      <c r="F1131"/>
      <c r="G1131"/>
      <c r="H1131" s="26"/>
      <c r="I1131"/>
      <c r="J1131"/>
    </row>
    <row r="1132" spans="1:10" x14ac:dyDescent="0.25">
      <c r="A1132"/>
      <c r="B1132"/>
      <c r="C1132"/>
      <c r="D1132"/>
      <c r="E1132"/>
      <c r="F1132"/>
      <c r="G1132"/>
      <c r="H1132" s="26"/>
      <c r="I1132"/>
      <c r="J1132"/>
    </row>
    <row r="1133" spans="1:10" x14ac:dyDescent="0.25">
      <c r="A1133"/>
      <c r="B1133"/>
      <c r="C1133"/>
      <c r="D1133"/>
      <c r="E1133"/>
      <c r="F1133"/>
      <c r="G1133"/>
      <c r="H1133" s="26"/>
      <c r="I1133"/>
      <c r="J1133"/>
    </row>
    <row r="1134" spans="1:10" x14ac:dyDescent="0.25">
      <c r="A1134"/>
      <c r="B1134"/>
      <c r="C1134"/>
      <c r="D1134"/>
      <c r="E1134"/>
      <c r="F1134"/>
      <c r="G1134"/>
      <c r="H1134" s="26"/>
      <c r="I1134"/>
      <c r="J1134"/>
    </row>
    <row r="1135" spans="1:10" x14ac:dyDescent="0.25">
      <c r="A1135"/>
      <c r="B1135"/>
      <c r="C1135"/>
      <c r="D1135"/>
      <c r="E1135"/>
      <c r="F1135"/>
      <c r="G1135"/>
      <c r="H1135" s="26"/>
      <c r="I1135"/>
      <c r="J1135"/>
    </row>
    <row r="1136" spans="1:10" x14ac:dyDescent="0.25">
      <c r="A1136"/>
      <c r="B1136"/>
      <c r="C1136"/>
      <c r="D1136"/>
      <c r="E1136"/>
      <c r="F1136"/>
      <c r="G1136"/>
      <c r="H1136" s="26"/>
      <c r="I1136"/>
      <c r="J1136"/>
    </row>
    <row r="1137" spans="1:10" x14ac:dyDescent="0.25">
      <c r="A1137"/>
      <c r="B1137"/>
      <c r="C1137"/>
      <c r="D1137"/>
      <c r="E1137"/>
      <c r="F1137"/>
      <c r="G1137"/>
      <c r="H1137" s="26"/>
      <c r="I1137"/>
      <c r="J1137"/>
    </row>
    <row r="1138" spans="1:10" x14ac:dyDescent="0.25">
      <c r="A1138"/>
      <c r="B1138"/>
      <c r="C1138"/>
      <c r="D1138"/>
      <c r="E1138"/>
      <c r="F1138"/>
      <c r="G1138"/>
      <c r="H1138" s="26"/>
      <c r="I1138"/>
      <c r="J1138"/>
    </row>
    <row r="1139" spans="1:10" x14ac:dyDescent="0.25">
      <c r="A1139"/>
      <c r="B1139"/>
      <c r="C1139"/>
      <c r="D1139"/>
      <c r="E1139"/>
      <c r="F1139"/>
      <c r="G1139"/>
      <c r="H1139" s="26"/>
      <c r="I1139"/>
      <c r="J1139"/>
    </row>
    <row r="1140" spans="1:10" x14ac:dyDescent="0.25">
      <c r="A1140"/>
      <c r="B1140"/>
      <c r="C1140"/>
      <c r="D1140"/>
      <c r="E1140"/>
      <c r="F1140"/>
      <c r="G1140"/>
      <c r="H1140" s="26"/>
      <c r="I1140"/>
      <c r="J1140"/>
    </row>
    <row r="1141" spans="1:10" x14ac:dyDescent="0.25">
      <c r="A1141"/>
      <c r="B1141"/>
      <c r="C1141"/>
      <c r="D1141"/>
      <c r="E1141"/>
      <c r="F1141"/>
      <c r="G1141"/>
      <c r="H1141" s="26"/>
      <c r="I1141"/>
      <c r="J1141"/>
    </row>
    <row r="1142" spans="1:10" x14ac:dyDescent="0.25">
      <c r="A1142"/>
      <c r="B1142"/>
      <c r="C1142"/>
      <c r="D1142"/>
      <c r="E1142"/>
      <c r="F1142"/>
      <c r="G1142"/>
      <c r="H1142" s="26"/>
      <c r="I1142"/>
      <c r="J1142"/>
    </row>
    <row r="1143" spans="1:10" x14ac:dyDescent="0.25">
      <c r="A1143"/>
      <c r="B1143"/>
      <c r="C1143"/>
      <c r="D1143"/>
      <c r="E1143"/>
      <c r="F1143"/>
      <c r="G1143"/>
      <c r="H1143" s="26"/>
      <c r="I1143"/>
      <c r="J1143"/>
    </row>
    <row r="1144" spans="1:10" x14ac:dyDescent="0.25">
      <c r="A1144"/>
      <c r="B1144"/>
      <c r="C1144"/>
      <c r="D1144"/>
      <c r="E1144"/>
      <c r="F1144"/>
      <c r="G1144"/>
      <c r="H1144" s="26"/>
      <c r="I1144"/>
      <c r="J1144"/>
    </row>
    <row r="1145" spans="1:10" x14ac:dyDescent="0.25">
      <c r="A1145"/>
      <c r="B1145"/>
      <c r="C1145"/>
      <c r="D1145"/>
      <c r="E1145"/>
      <c r="F1145"/>
      <c r="G1145"/>
      <c r="H1145" s="26"/>
      <c r="I1145"/>
      <c r="J1145"/>
    </row>
    <row r="1146" spans="1:10" x14ac:dyDescent="0.25">
      <c r="A1146"/>
      <c r="B1146"/>
      <c r="C1146"/>
      <c r="D1146"/>
      <c r="E1146"/>
      <c r="F1146"/>
      <c r="G1146"/>
      <c r="H1146" s="26"/>
      <c r="I1146"/>
      <c r="J1146"/>
    </row>
    <row r="1147" spans="1:10" x14ac:dyDescent="0.25">
      <c r="A1147"/>
      <c r="B1147"/>
      <c r="C1147"/>
      <c r="D1147"/>
      <c r="E1147"/>
      <c r="F1147"/>
      <c r="G1147"/>
      <c r="H1147" s="26"/>
      <c r="I1147"/>
      <c r="J1147"/>
    </row>
    <row r="1148" spans="1:10" x14ac:dyDescent="0.25">
      <c r="A1148"/>
      <c r="B1148"/>
      <c r="C1148"/>
      <c r="D1148"/>
      <c r="E1148"/>
      <c r="F1148"/>
      <c r="G1148"/>
      <c r="H1148" s="26"/>
      <c r="I1148"/>
      <c r="J1148"/>
    </row>
    <row r="1149" spans="1:10" x14ac:dyDescent="0.25">
      <c r="A1149"/>
      <c r="B1149"/>
      <c r="C1149"/>
      <c r="D1149"/>
      <c r="E1149"/>
      <c r="F1149"/>
      <c r="G1149"/>
      <c r="H1149" s="26"/>
      <c r="I1149"/>
      <c r="J1149"/>
    </row>
    <row r="1150" spans="1:10" x14ac:dyDescent="0.25">
      <c r="A1150"/>
      <c r="B1150"/>
      <c r="C1150"/>
      <c r="D1150"/>
      <c r="E1150"/>
      <c r="F1150"/>
      <c r="G1150"/>
      <c r="H1150" s="26"/>
      <c r="I1150"/>
      <c r="J1150"/>
    </row>
    <row r="1151" spans="1:10" x14ac:dyDescent="0.25">
      <c r="A1151"/>
      <c r="B1151"/>
      <c r="C1151"/>
      <c r="D1151"/>
      <c r="E1151"/>
      <c r="F1151"/>
      <c r="G1151"/>
      <c r="H1151" s="26"/>
      <c r="I1151"/>
      <c r="J1151"/>
    </row>
    <row r="1152" spans="1:10" x14ac:dyDescent="0.25">
      <c r="A1152"/>
      <c r="B1152"/>
      <c r="C1152"/>
      <c r="D1152"/>
      <c r="E1152"/>
      <c r="F1152"/>
      <c r="G1152"/>
      <c r="H1152" s="26"/>
      <c r="I1152"/>
      <c r="J1152"/>
    </row>
    <row r="1153" spans="1:10" x14ac:dyDescent="0.25">
      <c r="A1153"/>
      <c r="B1153"/>
      <c r="C1153"/>
      <c r="D1153"/>
      <c r="E1153"/>
      <c r="F1153"/>
      <c r="G1153"/>
      <c r="H1153" s="26"/>
      <c r="I1153"/>
      <c r="J1153"/>
    </row>
    <row r="1154" spans="1:10" x14ac:dyDescent="0.25">
      <c r="A1154"/>
      <c r="B1154"/>
      <c r="C1154"/>
      <c r="D1154"/>
      <c r="E1154"/>
      <c r="F1154"/>
      <c r="G1154"/>
      <c r="H1154" s="26"/>
      <c r="I1154"/>
      <c r="J1154"/>
    </row>
    <row r="1155" spans="1:10" x14ac:dyDescent="0.25">
      <c r="A1155"/>
      <c r="B1155"/>
      <c r="C1155"/>
      <c r="D1155"/>
      <c r="E1155"/>
      <c r="F1155"/>
      <c r="G1155"/>
      <c r="H1155" s="26"/>
      <c r="I1155"/>
      <c r="J1155"/>
    </row>
    <row r="1156" spans="1:10" x14ac:dyDescent="0.25">
      <c r="A1156"/>
      <c r="B1156"/>
      <c r="C1156"/>
      <c r="D1156"/>
      <c r="E1156"/>
      <c r="F1156"/>
      <c r="G1156"/>
      <c r="H1156" s="26"/>
      <c r="I1156"/>
      <c r="J1156"/>
    </row>
    <row r="1157" spans="1:10" x14ac:dyDescent="0.25">
      <c r="A1157"/>
      <c r="B1157"/>
      <c r="C1157"/>
      <c r="D1157"/>
      <c r="E1157"/>
      <c r="F1157"/>
      <c r="G1157"/>
      <c r="H1157" s="26"/>
      <c r="I1157"/>
      <c r="J1157"/>
    </row>
    <row r="1158" spans="1:10" x14ac:dyDescent="0.25">
      <c r="A1158"/>
      <c r="B1158"/>
      <c r="C1158"/>
      <c r="D1158"/>
      <c r="E1158"/>
      <c r="F1158"/>
      <c r="G1158"/>
      <c r="H1158" s="26"/>
      <c r="I1158"/>
      <c r="J1158"/>
    </row>
    <row r="1159" spans="1:10" x14ac:dyDescent="0.25">
      <c r="A1159"/>
      <c r="B1159"/>
      <c r="C1159"/>
      <c r="D1159"/>
      <c r="E1159"/>
      <c r="F1159"/>
      <c r="G1159"/>
      <c r="H1159" s="26"/>
      <c r="I1159"/>
      <c r="J1159"/>
    </row>
    <row r="1160" spans="1:10" x14ac:dyDescent="0.25">
      <c r="A1160"/>
      <c r="B1160"/>
      <c r="C1160"/>
      <c r="D1160"/>
      <c r="E1160"/>
      <c r="F1160"/>
      <c r="G1160"/>
      <c r="H1160" s="26"/>
      <c r="I1160"/>
      <c r="J1160"/>
    </row>
    <row r="1161" spans="1:10" x14ac:dyDescent="0.25">
      <c r="A1161"/>
      <c r="B1161"/>
      <c r="C1161"/>
      <c r="D1161"/>
      <c r="E1161"/>
      <c r="F1161"/>
      <c r="G1161"/>
      <c r="H1161" s="26"/>
      <c r="I1161"/>
      <c r="J1161"/>
    </row>
    <row r="1162" spans="1:10" x14ac:dyDescent="0.25">
      <c r="A1162"/>
      <c r="B1162"/>
      <c r="C1162"/>
      <c r="D1162"/>
      <c r="E1162"/>
      <c r="F1162"/>
      <c r="G1162"/>
      <c r="H1162" s="26"/>
      <c r="I1162"/>
      <c r="J1162"/>
    </row>
    <row r="1163" spans="1:10" x14ac:dyDescent="0.25">
      <c r="A1163"/>
      <c r="B1163"/>
      <c r="C1163"/>
      <c r="D1163"/>
      <c r="E1163"/>
      <c r="F1163"/>
      <c r="G1163"/>
      <c r="H1163" s="26"/>
      <c r="I1163"/>
      <c r="J1163"/>
    </row>
    <row r="1164" spans="1:10" x14ac:dyDescent="0.25">
      <c r="A1164"/>
      <c r="B1164"/>
      <c r="C1164"/>
      <c r="D1164"/>
      <c r="E1164"/>
      <c r="F1164"/>
      <c r="G1164"/>
      <c r="H1164" s="26"/>
      <c r="I1164"/>
      <c r="J1164"/>
    </row>
    <row r="1165" spans="1:10" x14ac:dyDescent="0.25">
      <c r="A1165"/>
      <c r="B1165"/>
      <c r="C1165"/>
      <c r="D1165"/>
      <c r="E1165"/>
      <c r="F1165"/>
      <c r="G1165"/>
      <c r="H1165" s="26"/>
      <c r="I1165"/>
      <c r="J1165"/>
    </row>
    <row r="1166" spans="1:10" x14ac:dyDescent="0.25">
      <c r="A1166"/>
      <c r="B1166"/>
      <c r="C1166"/>
      <c r="D1166"/>
      <c r="E1166"/>
      <c r="F1166"/>
      <c r="G1166"/>
      <c r="H1166" s="26"/>
      <c r="I1166"/>
      <c r="J1166"/>
    </row>
    <row r="1167" spans="1:10" x14ac:dyDescent="0.25">
      <c r="A1167"/>
      <c r="B1167"/>
      <c r="C1167"/>
      <c r="D1167"/>
      <c r="E1167"/>
      <c r="F1167"/>
      <c r="G1167"/>
      <c r="H1167" s="26"/>
      <c r="I1167"/>
      <c r="J1167"/>
    </row>
    <row r="1168" spans="1:10" x14ac:dyDescent="0.25">
      <c r="A1168"/>
      <c r="B1168"/>
      <c r="C1168"/>
      <c r="D1168"/>
      <c r="E1168"/>
      <c r="F1168"/>
      <c r="G1168"/>
      <c r="H1168" s="26"/>
      <c r="I1168"/>
      <c r="J1168"/>
    </row>
    <row r="1169" spans="1:10" x14ac:dyDescent="0.25">
      <c r="A1169"/>
      <c r="B1169"/>
      <c r="C1169"/>
      <c r="D1169"/>
      <c r="E1169"/>
      <c r="F1169"/>
      <c r="G1169"/>
      <c r="H1169" s="26"/>
      <c r="I1169"/>
      <c r="J1169"/>
    </row>
    <row r="1170" spans="1:10" x14ac:dyDescent="0.25">
      <c r="A1170"/>
      <c r="B1170"/>
      <c r="C1170"/>
      <c r="D1170"/>
      <c r="E1170"/>
      <c r="F1170"/>
      <c r="G1170"/>
      <c r="H1170" s="26"/>
      <c r="I1170"/>
      <c r="J1170"/>
    </row>
    <row r="1171" spans="1:10" x14ac:dyDescent="0.25">
      <c r="A1171"/>
      <c r="B1171"/>
      <c r="C1171"/>
      <c r="D1171"/>
      <c r="E1171"/>
      <c r="F1171"/>
      <c r="G1171"/>
      <c r="H1171" s="26"/>
      <c r="I1171"/>
      <c r="J1171"/>
    </row>
    <row r="1172" spans="1:10" x14ac:dyDescent="0.25">
      <c r="A1172"/>
      <c r="B1172"/>
      <c r="C1172"/>
      <c r="D1172"/>
      <c r="E1172"/>
      <c r="F1172"/>
      <c r="G1172"/>
      <c r="H1172" s="26"/>
      <c r="I1172"/>
      <c r="J1172"/>
    </row>
    <row r="1173" spans="1:10" x14ac:dyDescent="0.25">
      <c r="A1173"/>
      <c r="B1173"/>
      <c r="C1173"/>
      <c r="D1173"/>
      <c r="E1173"/>
      <c r="F1173"/>
      <c r="G1173"/>
      <c r="H1173" s="26"/>
      <c r="I1173"/>
      <c r="J1173"/>
    </row>
    <row r="1174" spans="1:10" x14ac:dyDescent="0.25">
      <c r="A1174"/>
      <c r="B1174"/>
      <c r="C1174"/>
      <c r="D1174"/>
      <c r="E1174"/>
      <c r="F1174"/>
      <c r="G1174"/>
      <c r="H1174" s="26"/>
      <c r="I1174"/>
      <c r="J1174"/>
    </row>
    <row r="1175" spans="1:10" x14ac:dyDescent="0.25">
      <c r="A1175"/>
      <c r="B1175"/>
      <c r="C1175"/>
      <c r="D1175"/>
      <c r="E1175"/>
      <c r="F1175"/>
      <c r="G1175"/>
      <c r="H1175" s="26"/>
      <c r="I1175"/>
      <c r="J1175"/>
    </row>
    <row r="1176" spans="1:10" x14ac:dyDescent="0.25">
      <c r="A1176"/>
      <c r="B1176"/>
      <c r="C1176"/>
      <c r="D1176"/>
      <c r="E1176"/>
      <c r="F1176"/>
      <c r="G1176"/>
      <c r="H1176" s="26"/>
      <c r="I1176"/>
      <c r="J1176"/>
    </row>
    <row r="1177" spans="1:10" x14ac:dyDescent="0.25">
      <c r="A1177"/>
      <c r="B1177"/>
      <c r="C1177"/>
      <c r="D1177"/>
      <c r="E1177"/>
      <c r="F1177"/>
      <c r="G1177"/>
      <c r="H1177" s="26"/>
      <c r="I1177"/>
      <c r="J1177"/>
    </row>
    <row r="1178" spans="1:10" x14ac:dyDescent="0.25">
      <c r="A1178"/>
      <c r="B1178"/>
      <c r="C1178"/>
      <c r="D1178"/>
      <c r="E1178"/>
      <c r="F1178"/>
      <c r="G1178"/>
      <c r="H1178" s="26"/>
      <c r="I1178"/>
      <c r="J1178"/>
    </row>
    <row r="1179" spans="1:10" x14ac:dyDescent="0.25">
      <c r="A1179"/>
      <c r="B1179"/>
      <c r="C1179"/>
      <c r="D1179"/>
      <c r="E1179"/>
      <c r="F1179"/>
      <c r="G1179"/>
      <c r="H1179" s="26"/>
      <c r="I1179"/>
      <c r="J1179"/>
    </row>
    <row r="1180" spans="1:10" x14ac:dyDescent="0.25">
      <c r="A1180"/>
      <c r="B1180"/>
      <c r="C1180"/>
      <c r="D1180"/>
      <c r="E1180"/>
      <c r="F1180"/>
      <c r="G1180"/>
      <c r="H1180" s="26"/>
      <c r="I1180"/>
      <c r="J1180"/>
    </row>
    <row r="1181" spans="1:10" x14ac:dyDescent="0.25">
      <c r="A1181"/>
      <c r="B1181"/>
      <c r="C1181"/>
      <c r="D1181"/>
      <c r="E1181"/>
      <c r="F1181"/>
      <c r="G1181"/>
      <c r="H1181" s="26"/>
      <c r="I1181"/>
      <c r="J1181"/>
    </row>
    <row r="1182" spans="1:10" x14ac:dyDescent="0.25">
      <c r="A1182"/>
      <c r="B1182"/>
      <c r="C1182"/>
      <c r="D1182"/>
      <c r="E1182"/>
      <c r="F1182"/>
      <c r="G1182"/>
      <c r="H1182" s="26"/>
      <c r="I1182"/>
      <c r="J1182"/>
    </row>
    <row r="1183" spans="1:10" x14ac:dyDescent="0.25">
      <c r="A1183"/>
      <c r="B1183"/>
      <c r="C1183"/>
      <c r="D1183"/>
      <c r="E1183"/>
      <c r="F1183"/>
      <c r="G1183"/>
      <c r="H1183" s="26"/>
      <c r="I1183"/>
      <c r="J1183"/>
    </row>
    <row r="1184" spans="1:10" x14ac:dyDescent="0.25">
      <c r="A1184"/>
      <c r="B1184"/>
      <c r="C1184"/>
      <c r="D1184"/>
      <c r="E1184"/>
      <c r="F1184"/>
      <c r="G1184"/>
      <c r="H1184" s="26"/>
      <c r="I1184"/>
      <c r="J1184"/>
    </row>
    <row r="1185" spans="1:10" x14ac:dyDescent="0.25">
      <c r="A1185"/>
      <c r="B1185"/>
      <c r="C1185"/>
      <c r="D1185"/>
      <c r="E1185"/>
      <c r="F1185"/>
      <c r="G1185"/>
      <c r="H1185" s="26"/>
      <c r="I1185"/>
      <c r="J1185"/>
    </row>
    <row r="1186" spans="1:10" x14ac:dyDescent="0.25">
      <c r="A1186"/>
      <c r="B1186"/>
      <c r="C1186"/>
      <c r="D1186"/>
      <c r="E1186"/>
      <c r="F1186"/>
      <c r="G1186"/>
      <c r="H1186" s="26"/>
      <c r="I1186"/>
      <c r="J1186"/>
    </row>
    <row r="1187" spans="1:10" x14ac:dyDescent="0.25">
      <c r="A1187"/>
      <c r="B1187"/>
      <c r="C1187"/>
      <c r="D1187"/>
      <c r="E1187"/>
      <c r="F1187"/>
      <c r="G1187"/>
      <c r="H1187" s="26"/>
      <c r="I1187"/>
      <c r="J1187"/>
    </row>
    <row r="1188" spans="1:10" x14ac:dyDescent="0.25">
      <c r="A1188"/>
      <c r="B1188"/>
      <c r="C1188"/>
      <c r="D1188"/>
      <c r="E1188"/>
      <c r="F1188"/>
      <c r="G1188"/>
      <c r="H1188" s="26"/>
      <c r="I1188"/>
      <c r="J1188"/>
    </row>
    <row r="1189" spans="1:10" x14ac:dyDescent="0.25">
      <c r="A1189"/>
      <c r="B1189"/>
      <c r="C1189"/>
      <c r="D1189"/>
      <c r="E1189"/>
      <c r="F1189"/>
      <c r="G1189"/>
      <c r="H1189" s="26"/>
      <c r="I1189"/>
      <c r="J1189"/>
    </row>
    <row r="1190" spans="1:10" x14ac:dyDescent="0.25">
      <c r="A1190"/>
      <c r="B1190"/>
      <c r="C1190"/>
      <c r="D1190"/>
      <c r="E1190"/>
      <c r="F1190"/>
      <c r="G1190"/>
      <c r="H1190" s="26"/>
      <c r="I1190"/>
      <c r="J1190"/>
    </row>
    <row r="1191" spans="1:10" x14ac:dyDescent="0.25">
      <c r="A1191"/>
      <c r="B1191"/>
      <c r="C1191"/>
      <c r="D1191"/>
      <c r="E1191"/>
      <c r="F1191"/>
      <c r="G1191"/>
      <c r="H1191" s="26"/>
      <c r="I1191"/>
      <c r="J1191"/>
    </row>
    <row r="1192" spans="1:10" x14ac:dyDescent="0.25">
      <c r="A1192"/>
      <c r="B1192"/>
      <c r="C1192"/>
      <c r="D1192"/>
      <c r="E1192"/>
      <c r="F1192"/>
      <c r="G1192"/>
      <c r="H1192" s="26"/>
      <c r="I1192"/>
      <c r="J1192"/>
    </row>
    <row r="1193" spans="1:10" x14ac:dyDescent="0.25">
      <c r="A1193"/>
      <c r="B1193"/>
      <c r="C1193"/>
      <c r="D1193"/>
      <c r="E1193"/>
      <c r="F1193"/>
      <c r="G1193"/>
      <c r="H1193" s="26"/>
      <c r="I1193"/>
      <c r="J1193"/>
    </row>
    <row r="1194" spans="1:10" x14ac:dyDescent="0.25">
      <c r="A1194"/>
      <c r="B1194"/>
      <c r="C1194"/>
      <c r="D1194"/>
      <c r="E1194"/>
      <c r="F1194"/>
      <c r="G1194"/>
      <c r="H1194" s="26"/>
      <c r="I1194"/>
      <c r="J1194"/>
    </row>
    <row r="1195" spans="1:10" x14ac:dyDescent="0.25">
      <c r="A1195"/>
      <c r="B1195"/>
      <c r="C1195"/>
      <c r="D1195"/>
      <c r="E1195"/>
      <c r="F1195"/>
      <c r="G1195"/>
      <c r="H1195" s="26"/>
      <c r="I1195"/>
      <c r="J1195"/>
    </row>
    <row r="1196" spans="1:10" x14ac:dyDescent="0.25">
      <c r="A1196"/>
      <c r="B1196"/>
      <c r="C1196"/>
      <c r="D1196"/>
      <c r="E1196"/>
      <c r="F1196"/>
      <c r="G1196"/>
      <c r="H1196" s="26"/>
      <c r="I1196"/>
      <c r="J1196"/>
    </row>
    <row r="1197" spans="1:10" x14ac:dyDescent="0.25">
      <c r="A1197"/>
      <c r="B1197"/>
      <c r="C1197"/>
      <c r="D1197"/>
      <c r="E1197"/>
      <c r="F1197"/>
      <c r="G1197"/>
      <c r="H1197" s="26"/>
      <c r="I1197"/>
      <c r="J1197"/>
    </row>
    <row r="1198" spans="1:10" x14ac:dyDescent="0.25">
      <c r="A1198"/>
      <c r="B1198"/>
      <c r="C1198"/>
      <c r="D1198"/>
      <c r="E1198"/>
      <c r="F1198"/>
      <c r="G1198"/>
      <c r="H1198" s="26"/>
      <c r="I1198"/>
      <c r="J1198"/>
    </row>
    <row r="1199" spans="1:10" x14ac:dyDescent="0.25">
      <c r="A1199"/>
      <c r="B1199"/>
      <c r="C1199"/>
      <c r="D1199"/>
      <c r="E1199"/>
      <c r="F1199"/>
      <c r="G1199"/>
      <c r="H1199" s="26"/>
      <c r="I1199"/>
      <c r="J1199"/>
    </row>
    <row r="1200" spans="1:10" x14ac:dyDescent="0.25">
      <c r="A1200"/>
      <c r="B1200"/>
      <c r="C1200"/>
      <c r="D1200"/>
      <c r="E1200"/>
      <c r="F1200"/>
      <c r="G1200"/>
      <c r="H1200" s="26"/>
      <c r="I1200"/>
      <c r="J1200"/>
    </row>
    <row r="1201" spans="1:10" x14ac:dyDescent="0.25">
      <c r="A1201"/>
      <c r="B1201"/>
      <c r="C1201"/>
      <c r="D1201"/>
      <c r="E1201"/>
      <c r="F1201"/>
      <c r="G1201"/>
      <c r="H1201" s="26"/>
      <c r="I1201"/>
      <c r="J1201"/>
    </row>
    <row r="1202" spans="1:10" x14ac:dyDescent="0.25">
      <c r="A1202"/>
      <c r="B1202"/>
      <c r="C1202"/>
      <c r="D1202"/>
      <c r="E1202"/>
      <c r="F1202"/>
      <c r="G1202"/>
      <c r="H1202" s="26"/>
      <c r="I1202"/>
      <c r="J1202"/>
    </row>
    <row r="1203" spans="1:10" x14ac:dyDescent="0.25">
      <c r="A1203"/>
      <c r="B1203"/>
      <c r="C1203"/>
      <c r="D1203"/>
      <c r="E1203"/>
      <c r="F1203"/>
      <c r="G1203"/>
      <c r="H1203" s="26"/>
      <c r="I1203"/>
      <c r="J1203"/>
    </row>
    <row r="1204" spans="1:10" x14ac:dyDescent="0.25">
      <c r="A1204"/>
      <c r="B1204"/>
      <c r="C1204"/>
      <c r="D1204"/>
      <c r="E1204"/>
      <c r="F1204"/>
      <c r="G1204"/>
      <c r="H1204" s="26"/>
      <c r="I1204"/>
      <c r="J1204"/>
    </row>
    <row r="1205" spans="1:10" x14ac:dyDescent="0.25">
      <c r="A1205"/>
      <c r="B1205"/>
      <c r="C1205"/>
      <c r="D1205"/>
      <c r="E1205"/>
      <c r="F1205"/>
      <c r="G1205"/>
      <c r="H1205" s="26"/>
      <c r="I1205"/>
      <c r="J1205"/>
    </row>
    <row r="1206" spans="1:10" x14ac:dyDescent="0.25">
      <c r="A1206"/>
      <c r="B1206"/>
      <c r="C1206"/>
      <c r="D1206"/>
      <c r="E1206"/>
      <c r="F1206"/>
      <c r="G1206"/>
      <c r="H1206" s="26"/>
      <c r="I1206"/>
      <c r="J1206"/>
    </row>
    <row r="1207" spans="1:10" x14ac:dyDescent="0.25">
      <c r="A1207"/>
      <c r="B1207"/>
      <c r="C1207"/>
      <c r="D1207"/>
      <c r="E1207"/>
      <c r="F1207"/>
      <c r="G1207"/>
      <c r="H1207" s="26"/>
      <c r="I1207"/>
      <c r="J1207"/>
    </row>
    <row r="1208" spans="1:10" x14ac:dyDescent="0.25">
      <c r="A1208"/>
      <c r="B1208"/>
      <c r="C1208"/>
      <c r="D1208"/>
      <c r="E1208"/>
      <c r="F1208"/>
      <c r="G1208"/>
      <c r="H1208" s="26"/>
      <c r="I1208"/>
      <c r="J1208"/>
    </row>
    <row r="1209" spans="1:10" x14ac:dyDescent="0.25">
      <c r="A1209"/>
      <c r="B1209"/>
      <c r="C1209"/>
      <c r="D1209"/>
      <c r="E1209"/>
      <c r="F1209"/>
      <c r="G1209"/>
      <c r="H1209" s="26"/>
      <c r="I1209"/>
      <c r="J1209"/>
    </row>
    <row r="1210" spans="1:10" x14ac:dyDescent="0.25">
      <c r="A1210"/>
      <c r="B1210"/>
      <c r="C1210"/>
      <c r="D1210"/>
      <c r="E1210"/>
      <c r="F1210"/>
      <c r="G1210"/>
      <c r="H1210" s="26"/>
      <c r="I1210"/>
      <c r="J1210"/>
    </row>
    <row r="1211" spans="1:10" x14ac:dyDescent="0.25">
      <c r="A1211"/>
      <c r="B1211"/>
      <c r="C1211"/>
      <c r="D1211"/>
      <c r="E1211"/>
      <c r="F1211"/>
      <c r="G1211"/>
      <c r="H1211" s="26"/>
      <c r="I1211"/>
      <c r="J1211"/>
    </row>
    <row r="1212" spans="1:10" x14ac:dyDescent="0.25">
      <c r="A1212"/>
      <c r="B1212"/>
      <c r="C1212"/>
      <c r="D1212"/>
      <c r="E1212"/>
      <c r="F1212"/>
      <c r="G1212"/>
      <c r="H1212" s="26"/>
      <c r="I1212"/>
      <c r="J1212"/>
    </row>
    <row r="1213" spans="1:10" x14ac:dyDescent="0.25">
      <c r="A1213"/>
      <c r="B1213"/>
      <c r="C1213"/>
      <c r="D1213"/>
      <c r="E1213"/>
      <c r="F1213"/>
      <c r="G1213"/>
      <c r="H1213" s="26"/>
      <c r="I1213"/>
      <c r="J1213"/>
    </row>
    <row r="1214" spans="1:10" x14ac:dyDescent="0.25">
      <c r="A1214"/>
      <c r="B1214"/>
      <c r="C1214"/>
      <c r="D1214"/>
      <c r="E1214"/>
      <c r="F1214"/>
      <c r="G1214"/>
      <c r="H1214" s="26"/>
      <c r="I1214"/>
      <c r="J1214"/>
    </row>
    <row r="1215" spans="1:10" x14ac:dyDescent="0.25">
      <c r="A1215"/>
      <c r="B1215"/>
      <c r="C1215"/>
      <c r="D1215"/>
      <c r="E1215"/>
      <c r="F1215"/>
      <c r="G1215"/>
      <c r="H1215" s="26"/>
      <c r="I1215"/>
      <c r="J1215"/>
    </row>
    <row r="1216" spans="1:10" x14ac:dyDescent="0.25">
      <c r="A1216"/>
      <c r="B1216"/>
      <c r="C1216"/>
      <c r="D1216"/>
      <c r="E1216"/>
      <c r="F1216"/>
      <c r="G1216"/>
      <c r="H1216" s="26"/>
      <c r="I1216"/>
      <c r="J1216"/>
    </row>
    <row r="1217" spans="1:10" x14ac:dyDescent="0.25">
      <c r="A1217"/>
      <c r="B1217"/>
      <c r="C1217"/>
      <c r="D1217"/>
      <c r="E1217"/>
      <c r="F1217"/>
      <c r="G1217"/>
      <c r="H1217" s="26"/>
      <c r="I1217"/>
      <c r="J1217"/>
    </row>
    <row r="1218" spans="1:10" x14ac:dyDescent="0.25">
      <c r="A1218"/>
      <c r="B1218"/>
      <c r="C1218"/>
      <c r="D1218"/>
      <c r="E1218"/>
      <c r="F1218"/>
      <c r="G1218"/>
      <c r="H1218" s="26"/>
      <c r="I1218"/>
      <c r="J1218"/>
    </row>
    <row r="1219" spans="1:10" x14ac:dyDescent="0.25">
      <c r="A1219"/>
      <c r="B1219"/>
      <c r="C1219"/>
      <c r="D1219"/>
      <c r="E1219"/>
      <c r="F1219"/>
      <c r="G1219"/>
      <c r="H1219" s="26"/>
      <c r="I1219"/>
      <c r="J1219"/>
    </row>
    <row r="1220" spans="1:10" x14ac:dyDescent="0.25">
      <c r="A1220"/>
      <c r="B1220"/>
      <c r="C1220"/>
      <c r="D1220"/>
      <c r="E1220"/>
      <c r="F1220"/>
      <c r="G1220"/>
      <c r="H1220" s="26"/>
      <c r="I1220"/>
      <c r="J1220"/>
    </row>
    <row r="1221" spans="1:10" x14ac:dyDescent="0.25">
      <c r="A1221"/>
      <c r="B1221"/>
      <c r="C1221"/>
      <c r="D1221"/>
      <c r="E1221"/>
      <c r="F1221"/>
      <c r="G1221"/>
      <c r="H1221" s="26"/>
      <c r="I1221"/>
      <c r="J1221"/>
    </row>
    <row r="1222" spans="1:10" x14ac:dyDescent="0.25">
      <c r="A1222"/>
      <c r="B1222"/>
      <c r="C1222"/>
      <c r="D1222"/>
      <c r="E1222"/>
      <c r="F1222"/>
      <c r="G1222"/>
      <c r="H1222" s="26"/>
      <c r="I1222"/>
      <c r="J1222"/>
    </row>
    <row r="1223" spans="1:10" x14ac:dyDescent="0.25">
      <c r="A1223"/>
      <c r="B1223"/>
      <c r="C1223"/>
      <c r="D1223"/>
      <c r="E1223"/>
      <c r="F1223"/>
      <c r="G1223"/>
      <c r="H1223" s="26"/>
      <c r="I1223"/>
      <c r="J1223"/>
    </row>
    <row r="1224" spans="1:10" x14ac:dyDescent="0.25">
      <c r="A1224"/>
      <c r="B1224"/>
      <c r="C1224"/>
      <c r="D1224"/>
      <c r="E1224"/>
      <c r="F1224"/>
      <c r="G1224"/>
      <c r="H1224" s="26"/>
      <c r="I1224"/>
      <c r="J1224"/>
    </row>
    <row r="1225" spans="1:10" x14ac:dyDescent="0.25">
      <c r="A1225"/>
      <c r="B1225"/>
      <c r="C1225"/>
      <c r="D1225"/>
      <c r="E1225"/>
      <c r="F1225"/>
      <c r="G1225"/>
      <c r="H1225" s="26"/>
      <c r="I1225"/>
      <c r="J1225"/>
    </row>
    <row r="1226" spans="1:10" x14ac:dyDescent="0.25">
      <c r="A1226"/>
      <c r="B1226"/>
      <c r="C1226"/>
      <c r="D1226"/>
      <c r="E1226"/>
      <c r="F1226"/>
      <c r="G1226"/>
      <c r="H1226" s="26"/>
      <c r="I1226"/>
      <c r="J1226"/>
    </row>
    <row r="1227" spans="1:10" x14ac:dyDescent="0.25">
      <c r="A1227"/>
      <c r="B1227"/>
      <c r="C1227"/>
      <c r="D1227"/>
      <c r="E1227"/>
      <c r="F1227"/>
      <c r="G1227"/>
      <c r="H1227" s="26"/>
      <c r="I1227"/>
      <c r="J1227"/>
    </row>
    <row r="1228" spans="1:10" x14ac:dyDescent="0.25">
      <c r="A1228"/>
      <c r="B1228"/>
      <c r="C1228"/>
      <c r="D1228"/>
      <c r="E1228"/>
      <c r="F1228"/>
      <c r="G1228"/>
      <c r="H1228" s="26"/>
      <c r="I1228"/>
      <c r="J1228"/>
    </row>
    <row r="1229" spans="1:10" x14ac:dyDescent="0.25">
      <c r="A1229"/>
      <c r="B1229"/>
      <c r="C1229"/>
      <c r="D1229"/>
      <c r="E1229"/>
      <c r="F1229"/>
      <c r="G1229"/>
      <c r="H1229" s="26"/>
      <c r="I1229"/>
      <c r="J1229"/>
    </row>
    <row r="1230" spans="1:10" x14ac:dyDescent="0.25">
      <c r="A1230"/>
      <c r="B1230"/>
      <c r="C1230"/>
      <c r="D1230"/>
      <c r="E1230"/>
      <c r="F1230"/>
      <c r="G1230"/>
      <c r="H1230" s="26"/>
      <c r="I1230"/>
      <c r="J1230"/>
    </row>
    <row r="1231" spans="1:10" x14ac:dyDescent="0.25">
      <c r="A1231"/>
      <c r="B1231"/>
      <c r="C1231"/>
      <c r="D1231"/>
      <c r="E1231"/>
      <c r="F1231"/>
      <c r="G1231"/>
      <c r="H1231" s="26"/>
      <c r="I1231"/>
      <c r="J1231"/>
    </row>
    <row r="1232" spans="1:10" x14ac:dyDescent="0.25">
      <c r="A1232"/>
      <c r="B1232"/>
      <c r="C1232"/>
      <c r="D1232"/>
      <c r="E1232"/>
      <c r="F1232"/>
      <c r="G1232"/>
      <c r="H1232" s="26"/>
      <c r="I1232"/>
      <c r="J1232"/>
    </row>
    <row r="1233" spans="1:10" x14ac:dyDescent="0.25">
      <c r="A1233"/>
      <c r="B1233"/>
      <c r="C1233"/>
      <c r="D1233"/>
      <c r="E1233"/>
      <c r="F1233"/>
      <c r="G1233"/>
      <c r="H1233" s="26"/>
      <c r="I1233"/>
      <c r="J1233"/>
    </row>
    <row r="1234" spans="1:10" x14ac:dyDescent="0.25">
      <c r="A1234"/>
      <c r="B1234"/>
      <c r="C1234"/>
      <c r="D1234"/>
      <c r="E1234"/>
      <c r="F1234"/>
      <c r="G1234"/>
      <c r="H1234" s="26"/>
      <c r="I1234"/>
      <c r="J1234"/>
    </row>
    <row r="1235" spans="1:10" x14ac:dyDescent="0.25">
      <c r="A1235"/>
      <c r="B1235"/>
      <c r="C1235"/>
      <c r="D1235"/>
      <c r="E1235"/>
      <c r="F1235"/>
      <c r="G1235"/>
      <c r="H1235" s="26"/>
      <c r="I1235"/>
      <c r="J1235"/>
    </row>
    <row r="1236" spans="1:10" x14ac:dyDescent="0.25">
      <c r="A1236"/>
      <c r="B1236"/>
      <c r="C1236"/>
      <c r="D1236"/>
      <c r="E1236"/>
      <c r="F1236"/>
      <c r="G1236"/>
      <c r="H1236" s="26"/>
      <c r="I1236"/>
      <c r="J1236"/>
    </row>
    <row r="1237" spans="1:10" x14ac:dyDescent="0.25">
      <c r="A1237"/>
      <c r="B1237"/>
      <c r="C1237"/>
      <c r="D1237"/>
      <c r="E1237"/>
      <c r="F1237"/>
      <c r="G1237"/>
      <c r="H1237" s="26"/>
      <c r="I1237"/>
      <c r="J1237"/>
    </row>
    <row r="1238" spans="1:10" x14ac:dyDescent="0.25">
      <c r="A1238"/>
      <c r="B1238"/>
      <c r="C1238"/>
      <c r="D1238"/>
      <c r="E1238"/>
      <c r="F1238"/>
      <c r="G1238"/>
      <c r="H1238" s="26"/>
      <c r="I1238"/>
      <c r="J1238"/>
    </row>
    <row r="1239" spans="1:10" x14ac:dyDescent="0.25">
      <c r="A1239"/>
      <c r="B1239"/>
      <c r="C1239"/>
      <c r="D1239"/>
      <c r="E1239"/>
      <c r="F1239"/>
      <c r="G1239"/>
      <c r="H1239" s="26"/>
      <c r="I1239"/>
      <c r="J1239"/>
    </row>
    <row r="1240" spans="1:10" x14ac:dyDescent="0.25">
      <c r="A1240"/>
      <c r="B1240"/>
      <c r="C1240"/>
      <c r="D1240"/>
      <c r="E1240"/>
      <c r="F1240"/>
      <c r="G1240"/>
      <c r="H1240" s="26"/>
      <c r="I1240"/>
      <c r="J1240"/>
    </row>
    <row r="1241" spans="1:10" x14ac:dyDescent="0.25">
      <c r="A1241"/>
      <c r="B1241"/>
      <c r="C1241"/>
      <c r="D1241"/>
      <c r="E1241"/>
      <c r="F1241"/>
      <c r="G1241"/>
      <c r="H1241" s="26"/>
      <c r="I1241"/>
      <c r="J1241"/>
    </row>
    <row r="1242" spans="1:10" x14ac:dyDescent="0.25">
      <c r="A1242"/>
      <c r="B1242"/>
      <c r="C1242"/>
      <c r="D1242"/>
      <c r="E1242"/>
      <c r="F1242"/>
      <c r="G1242"/>
      <c r="H1242" s="26"/>
      <c r="I1242"/>
      <c r="J1242"/>
    </row>
    <row r="1243" spans="1:10" x14ac:dyDescent="0.25">
      <c r="A1243"/>
      <c r="B1243"/>
      <c r="C1243"/>
      <c r="D1243"/>
      <c r="E1243"/>
      <c r="F1243"/>
      <c r="G1243"/>
      <c r="H1243" s="26"/>
      <c r="I1243"/>
      <c r="J1243"/>
    </row>
    <row r="1244" spans="1:10" x14ac:dyDescent="0.25">
      <c r="A1244"/>
      <c r="B1244"/>
      <c r="C1244"/>
      <c r="D1244"/>
      <c r="E1244"/>
      <c r="F1244"/>
      <c r="G1244"/>
      <c r="H1244" s="26"/>
      <c r="I1244"/>
      <c r="J1244"/>
    </row>
    <row r="1245" spans="1:10" x14ac:dyDescent="0.25">
      <c r="A1245"/>
      <c r="B1245"/>
      <c r="C1245"/>
      <c r="D1245"/>
      <c r="E1245"/>
      <c r="F1245"/>
      <c r="G1245"/>
      <c r="H1245" s="26"/>
      <c r="I1245"/>
      <c r="J1245"/>
    </row>
    <row r="1246" spans="1:10" x14ac:dyDescent="0.25">
      <c r="A1246"/>
      <c r="B1246"/>
      <c r="C1246"/>
      <c r="D1246"/>
      <c r="E1246"/>
      <c r="F1246"/>
      <c r="G1246"/>
      <c r="H1246" s="26"/>
      <c r="I1246"/>
      <c r="J1246"/>
    </row>
    <row r="1247" spans="1:10" x14ac:dyDescent="0.25">
      <c r="A1247"/>
      <c r="B1247"/>
      <c r="C1247"/>
      <c r="D1247"/>
      <c r="E1247"/>
      <c r="F1247"/>
      <c r="G1247"/>
      <c r="H1247" s="26"/>
      <c r="I1247"/>
      <c r="J1247"/>
    </row>
    <row r="1248" spans="1:10" x14ac:dyDescent="0.25">
      <c r="A1248"/>
      <c r="B1248"/>
      <c r="C1248"/>
      <c r="D1248"/>
      <c r="E1248"/>
      <c r="F1248"/>
      <c r="G1248"/>
      <c r="H1248" s="26"/>
      <c r="I1248"/>
      <c r="J1248"/>
    </row>
    <row r="1249" spans="1:10" x14ac:dyDescent="0.25">
      <c r="A1249"/>
      <c r="B1249"/>
      <c r="C1249"/>
      <c r="D1249"/>
      <c r="E1249"/>
      <c r="F1249"/>
      <c r="G1249"/>
      <c r="H1249" s="26"/>
      <c r="I1249"/>
      <c r="J1249"/>
    </row>
    <row r="1250" spans="1:10" x14ac:dyDescent="0.25">
      <c r="A1250"/>
      <c r="B1250"/>
      <c r="C1250"/>
      <c r="D1250"/>
      <c r="E1250"/>
      <c r="F1250"/>
      <c r="G1250"/>
      <c r="H1250" s="26"/>
      <c r="I1250"/>
      <c r="J1250"/>
    </row>
    <row r="1251" spans="1:10" x14ac:dyDescent="0.25">
      <c r="A1251"/>
      <c r="B1251"/>
      <c r="C1251"/>
      <c r="D1251"/>
      <c r="E1251"/>
      <c r="F1251"/>
      <c r="G1251"/>
      <c r="H1251" s="26"/>
      <c r="I1251"/>
      <c r="J1251"/>
    </row>
    <row r="1252" spans="1:10" x14ac:dyDescent="0.25">
      <c r="A1252"/>
      <c r="B1252"/>
      <c r="C1252"/>
      <c r="D1252"/>
      <c r="E1252"/>
      <c r="F1252"/>
      <c r="G1252"/>
      <c r="H1252" s="26"/>
      <c r="I1252"/>
      <c r="J1252"/>
    </row>
    <row r="1253" spans="1:10" x14ac:dyDescent="0.25">
      <c r="A1253"/>
      <c r="B1253"/>
      <c r="C1253"/>
      <c r="D1253"/>
      <c r="E1253"/>
      <c r="F1253"/>
      <c r="G1253"/>
      <c r="H1253" s="26"/>
      <c r="I1253"/>
      <c r="J1253"/>
    </row>
    <row r="1254" spans="1:10" x14ac:dyDescent="0.25">
      <c r="A1254"/>
      <c r="B1254"/>
      <c r="C1254"/>
      <c r="D1254"/>
      <c r="E1254"/>
      <c r="F1254"/>
      <c r="G1254"/>
      <c r="H1254" s="26"/>
      <c r="I1254"/>
      <c r="J1254"/>
    </row>
    <row r="1255" spans="1:10" x14ac:dyDescent="0.25">
      <c r="A1255"/>
      <c r="B1255"/>
      <c r="C1255"/>
      <c r="D1255"/>
      <c r="E1255"/>
      <c r="F1255"/>
      <c r="G1255"/>
      <c r="H1255" s="26"/>
      <c r="I1255"/>
      <c r="J1255"/>
    </row>
    <row r="1256" spans="1:10" x14ac:dyDescent="0.25">
      <c r="A1256"/>
      <c r="B1256"/>
      <c r="C1256"/>
      <c r="D1256"/>
      <c r="E1256"/>
      <c r="F1256"/>
      <c r="G1256"/>
      <c r="H1256" s="26"/>
      <c r="I1256"/>
      <c r="J1256"/>
    </row>
    <row r="1257" spans="1:10" x14ac:dyDescent="0.25">
      <c r="A1257"/>
      <c r="B1257"/>
      <c r="C1257"/>
      <c r="D1257"/>
      <c r="E1257"/>
      <c r="F1257"/>
      <c r="G1257"/>
      <c r="H1257" s="26"/>
      <c r="I1257"/>
      <c r="J1257"/>
    </row>
    <row r="1258" spans="1:10" x14ac:dyDescent="0.25">
      <c r="A1258"/>
      <c r="B1258"/>
      <c r="C1258"/>
      <c r="D1258"/>
      <c r="E1258"/>
      <c r="F1258"/>
      <c r="G1258"/>
      <c r="H1258" s="26"/>
      <c r="I1258"/>
      <c r="J1258"/>
    </row>
    <row r="1259" spans="1:10" x14ac:dyDescent="0.25">
      <c r="A1259"/>
      <c r="B1259"/>
      <c r="C1259"/>
      <c r="D1259"/>
      <c r="E1259"/>
      <c r="F1259"/>
      <c r="G1259"/>
      <c r="H1259" s="26"/>
      <c r="I1259"/>
      <c r="J1259"/>
    </row>
    <row r="1260" spans="1:10" x14ac:dyDescent="0.25">
      <c r="A1260"/>
      <c r="B1260"/>
      <c r="C1260"/>
      <c r="D1260"/>
      <c r="E1260"/>
      <c r="F1260"/>
      <c r="G1260"/>
      <c r="H1260" s="26"/>
      <c r="I1260"/>
      <c r="J1260"/>
    </row>
    <row r="1261" spans="1:10" x14ac:dyDescent="0.25">
      <c r="A1261"/>
      <c r="B1261"/>
      <c r="C1261"/>
      <c r="D1261"/>
      <c r="E1261"/>
      <c r="F1261"/>
      <c r="G1261"/>
      <c r="H1261" s="26"/>
      <c r="I1261"/>
      <c r="J1261"/>
    </row>
    <row r="1262" spans="1:10" x14ac:dyDescent="0.25">
      <c r="A1262"/>
      <c r="B1262"/>
      <c r="C1262"/>
      <c r="D1262"/>
      <c r="E1262"/>
      <c r="F1262"/>
      <c r="G1262"/>
      <c r="H1262" s="26"/>
      <c r="I1262"/>
      <c r="J1262"/>
    </row>
    <row r="1263" spans="1:10" x14ac:dyDescent="0.25">
      <c r="A1263"/>
      <c r="B1263"/>
      <c r="C1263"/>
      <c r="D1263"/>
      <c r="E1263"/>
      <c r="F1263"/>
      <c r="G1263"/>
      <c r="H1263" s="26"/>
      <c r="I1263"/>
      <c r="J1263"/>
    </row>
    <row r="1264" spans="1:10" x14ac:dyDescent="0.25">
      <c r="A1264"/>
      <c r="B1264"/>
      <c r="C1264"/>
      <c r="D1264"/>
      <c r="E1264"/>
      <c r="F1264"/>
      <c r="G1264"/>
      <c r="H1264" s="26"/>
      <c r="I1264"/>
      <c r="J1264"/>
    </row>
    <row r="1265" spans="1:10" x14ac:dyDescent="0.25">
      <c r="A1265"/>
      <c r="B1265"/>
      <c r="C1265"/>
      <c r="D1265"/>
      <c r="E1265"/>
      <c r="F1265"/>
      <c r="G1265"/>
      <c r="H1265" s="26"/>
      <c r="I1265"/>
      <c r="J1265"/>
    </row>
    <row r="1266" spans="1:10" x14ac:dyDescent="0.25">
      <c r="A1266"/>
      <c r="B1266"/>
      <c r="C1266"/>
      <c r="D1266"/>
      <c r="E1266"/>
      <c r="F1266"/>
      <c r="G1266"/>
      <c r="H1266" s="26"/>
      <c r="I1266"/>
      <c r="J1266"/>
    </row>
    <row r="1267" spans="1:10" x14ac:dyDescent="0.25">
      <c r="A1267"/>
      <c r="B1267"/>
      <c r="C1267"/>
      <c r="D1267"/>
      <c r="E1267"/>
      <c r="F1267"/>
      <c r="G1267"/>
      <c r="H1267" s="26"/>
      <c r="I1267"/>
      <c r="J1267"/>
    </row>
    <row r="1268" spans="1:10" x14ac:dyDescent="0.25">
      <c r="A1268"/>
      <c r="B1268"/>
      <c r="C1268"/>
      <c r="D1268"/>
      <c r="E1268"/>
      <c r="F1268"/>
      <c r="G1268"/>
      <c r="H1268" s="26"/>
      <c r="I1268"/>
      <c r="J1268"/>
    </row>
    <row r="1269" spans="1:10" x14ac:dyDescent="0.25">
      <c r="A1269"/>
      <c r="B1269"/>
      <c r="C1269"/>
      <c r="D1269"/>
      <c r="E1269"/>
      <c r="F1269"/>
      <c r="G1269"/>
      <c r="H1269" s="26"/>
      <c r="I1269"/>
      <c r="J1269"/>
    </row>
    <row r="1270" spans="1:10" x14ac:dyDescent="0.25">
      <c r="A1270"/>
      <c r="B1270"/>
      <c r="C1270"/>
      <c r="D1270"/>
      <c r="E1270"/>
      <c r="F1270"/>
      <c r="G1270"/>
      <c r="H1270" s="26"/>
      <c r="I1270"/>
      <c r="J1270"/>
    </row>
    <row r="1271" spans="1:10" x14ac:dyDescent="0.25">
      <c r="A1271"/>
      <c r="B1271"/>
      <c r="C1271"/>
      <c r="D1271"/>
      <c r="E1271"/>
      <c r="F1271"/>
      <c r="G1271"/>
      <c r="H1271" s="26"/>
      <c r="I1271"/>
      <c r="J1271"/>
    </row>
    <row r="1272" spans="1:10" x14ac:dyDescent="0.25">
      <c r="A1272"/>
      <c r="B1272"/>
      <c r="C1272"/>
      <c r="D1272"/>
      <c r="E1272"/>
      <c r="F1272"/>
      <c r="G1272"/>
      <c r="H1272" s="26"/>
      <c r="I1272"/>
      <c r="J1272"/>
    </row>
    <row r="1273" spans="1:10" x14ac:dyDescent="0.25">
      <c r="A1273"/>
      <c r="B1273"/>
      <c r="C1273"/>
      <c r="D1273"/>
      <c r="E1273"/>
      <c r="F1273"/>
      <c r="G1273"/>
      <c r="H1273" s="26"/>
      <c r="I1273"/>
      <c r="J1273"/>
    </row>
    <row r="1274" spans="1:10" x14ac:dyDescent="0.25">
      <c r="A1274"/>
      <c r="B1274"/>
      <c r="C1274"/>
      <c r="D1274"/>
      <c r="E1274"/>
      <c r="F1274"/>
      <c r="G1274"/>
      <c r="H1274" s="26"/>
      <c r="I1274"/>
      <c r="J1274"/>
    </row>
    <row r="1275" spans="1:10" x14ac:dyDescent="0.25">
      <c r="A1275"/>
      <c r="B1275"/>
      <c r="C1275"/>
      <c r="D1275"/>
      <c r="E1275"/>
      <c r="F1275"/>
      <c r="G1275"/>
      <c r="H1275" s="26"/>
      <c r="I1275"/>
      <c r="J1275"/>
    </row>
    <row r="1276" spans="1:10" x14ac:dyDescent="0.25">
      <c r="A1276"/>
      <c r="B1276"/>
      <c r="C1276"/>
      <c r="D1276"/>
      <c r="E1276"/>
      <c r="F1276"/>
      <c r="G1276"/>
      <c r="H1276" s="26"/>
      <c r="I1276"/>
      <c r="J1276"/>
    </row>
    <row r="1277" spans="1:10" x14ac:dyDescent="0.25">
      <c r="A1277"/>
      <c r="B1277"/>
      <c r="C1277"/>
      <c r="D1277"/>
      <c r="E1277"/>
      <c r="F1277"/>
      <c r="G1277"/>
      <c r="H1277" s="26"/>
      <c r="I1277"/>
      <c r="J1277"/>
    </row>
    <row r="1278" spans="1:10" x14ac:dyDescent="0.25">
      <c r="A1278"/>
      <c r="B1278"/>
      <c r="C1278"/>
      <c r="D1278"/>
      <c r="E1278"/>
      <c r="F1278"/>
      <c r="G1278"/>
      <c r="H1278" s="26"/>
      <c r="I1278"/>
      <c r="J1278"/>
    </row>
    <row r="1279" spans="1:10" x14ac:dyDescent="0.25">
      <c r="A1279"/>
      <c r="B1279"/>
      <c r="C1279"/>
      <c r="D1279"/>
      <c r="E1279"/>
      <c r="F1279"/>
      <c r="G1279"/>
      <c r="H1279" s="26"/>
      <c r="I1279"/>
      <c r="J1279"/>
    </row>
    <row r="1280" spans="1:10" x14ac:dyDescent="0.25">
      <c r="A1280"/>
      <c r="B1280"/>
      <c r="C1280"/>
      <c r="D1280"/>
      <c r="E1280"/>
      <c r="F1280"/>
      <c r="G1280"/>
      <c r="H1280" s="26"/>
      <c r="I1280"/>
      <c r="J1280"/>
    </row>
    <row r="1281" spans="1:10" x14ac:dyDescent="0.25">
      <c r="A1281"/>
      <c r="B1281"/>
      <c r="C1281"/>
      <c r="D1281"/>
      <c r="E1281"/>
      <c r="F1281"/>
      <c r="G1281"/>
      <c r="H1281" s="26"/>
      <c r="I1281"/>
      <c r="J1281"/>
    </row>
    <row r="1282" spans="1:10" x14ac:dyDescent="0.25">
      <c r="A1282"/>
      <c r="B1282"/>
      <c r="C1282"/>
      <c r="D1282"/>
      <c r="E1282"/>
      <c r="F1282"/>
      <c r="G1282"/>
      <c r="H1282" s="26"/>
      <c r="I1282"/>
      <c r="J1282"/>
    </row>
    <row r="1283" spans="1:10" x14ac:dyDescent="0.25">
      <c r="A1283"/>
      <c r="B1283"/>
      <c r="C1283"/>
      <c r="D1283"/>
      <c r="E1283"/>
      <c r="F1283"/>
      <c r="G1283"/>
      <c r="H1283" s="26"/>
      <c r="I1283"/>
      <c r="J1283"/>
    </row>
    <row r="1284" spans="1:10" x14ac:dyDescent="0.25">
      <c r="A1284"/>
      <c r="B1284"/>
      <c r="C1284"/>
      <c r="D1284"/>
      <c r="E1284"/>
      <c r="F1284"/>
      <c r="G1284"/>
      <c r="H1284" s="26"/>
      <c r="I1284"/>
      <c r="J1284"/>
    </row>
    <row r="1285" spans="1:10" x14ac:dyDescent="0.25">
      <c r="A1285"/>
      <c r="B1285"/>
      <c r="C1285"/>
      <c r="D1285"/>
      <c r="E1285"/>
      <c r="F1285"/>
      <c r="G1285"/>
      <c r="H1285" s="26"/>
      <c r="I1285"/>
      <c r="J1285"/>
    </row>
    <row r="1286" spans="1:10" x14ac:dyDescent="0.25">
      <c r="A1286"/>
      <c r="B1286"/>
      <c r="C1286"/>
      <c r="D1286"/>
      <c r="E1286"/>
      <c r="F1286"/>
      <c r="G1286"/>
      <c r="H1286" s="26"/>
      <c r="I1286"/>
      <c r="J1286"/>
    </row>
    <row r="1287" spans="1:10" x14ac:dyDescent="0.25">
      <c r="A1287"/>
      <c r="B1287"/>
      <c r="C1287"/>
      <c r="D1287"/>
      <c r="E1287"/>
      <c r="F1287"/>
      <c r="G1287"/>
      <c r="H1287" s="26"/>
      <c r="I1287"/>
      <c r="J1287"/>
    </row>
    <row r="1288" spans="1:10" x14ac:dyDescent="0.25">
      <c r="A1288"/>
      <c r="B1288"/>
      <c r="C1288"/>
      <c r="D1288"/>
      <c r="E1288"/>
      <c r="F1288"/>
      <c r="G1288"/>
      <c r="H1288" s="26"/>
      <c r="I1288"/>
      <c r="J1288"/>
    </row>
    <row r="1289" spans="1:10" x14ac:dyDescent="0.25">
      <c r="A1289"/>
      <c r="B1289"/>
      <c r="C1289"/>
      <c r="D1289"/>
      <c r="E1289"/>
      <c r="F1289"/>
      <c r="G1289"/>
      <c r="H1289" s="26"/>
      <c r="I1289"/>
      <c r="J1289"/>
    </row>
    <row r="1290" spans="1:10" x14ac:dyDescent="0.25">
      <c r="A1290"/>
      <c r="B1290"/>
      <c r="C1290"/>
      <c r="D1290"/>
      <c r="E1290"/>
      <c r="F1290"/>
      <c r="G1290"/>
      <c r="H1290" s="26"/>
      <c r="I1290"/>
      <c r="J1290"/>
    </row>
    <row r="1291" spans="1:10" x14ac:dyDescent="0.25">
      <c r="A1291"/>
      <c r="B1291"/>
      <c r="C1291"/>
      <c r="D1291"/>
      <c r="E1291"/>
      <c r="F1291"/>
      <c r="G1291"/>
      <c r="H1291" s="26"/>
      <c r="I1291"/>
      <c r="J1291"/>
    </row>
    <row r="1292" spans="1:10" x14ac:dyDescent="0.25">
      <c r="A1292"/>
      <c r="B1292"/>
      <c r="C1292"/>
      <c r="D1292"/>
      <c r="E1292"/>
      <c r="F1292"/>
      <c r="G1292"/>
      <c r="H1292" s="26"/>
      <c r="I1292"/>
      <c r="J1292"/>
    </row>
    <row r="1293" spans="1:10" x14ac:dyDescent="0.25">
      <c r="A1293"/>
      <c r="B1293"/>
      <c r="C1293"/>
      <c r="D1293"/>
      <c r="E1293"/>
      <c r="F1293"/>
      <c r="G1293"/>
      <c r="H1293" s="26"/>
      <c r="I1293"/>
      <c r="J1293"/>
    </row>
    <row r="1294" spans="1:10" x14ac:dyDescent="0.25">
      <c r="A1294"/>
      <c r="B1294"/>
      <c r="C1294"/>
      <c r="D1294"/>
      <c r="E1294"/>
      <c r="F1294"/>
      <c r="G1294"/>
      <c r="H1294" s="26"/>
      <c r="I1294"/>
      <c r="J1294"/>
    </row>
    <row r="1295" spans="1:10" x14ac:dyDescent="0.25">
      <c r="A1295"/>
      <c r="B1295"/>
      <c r="C1295"/>
      <c r="D1295"/>
      <c r="E1295"/>
      <c r="F1295"/>
      <c r="G1295"/>
      <c r="H1295" s="26"/>
      <c r="I1295"/>
      <c r="J1295"/>
    </row>
    <row r="1296" spans="1:10" x14ac:dyDescent="0.25">
      <c r="A1296"/>
      <c r="B1296"/>
      <c r="C1296"/>
      <c r="D1296"/>
      <c r="E1296"/>
      <c r="F1296"/>
      <c r="G1296"/>
      <c r="H1296" s="26"/>
      <c r="I1296"/>
      <c r="J1296"/>
    </row>
    <row r="1297" spans="1:10" x14ac:dyDescent="0.25">
      <c r="A1297"/>
      <c r="B1297"/>
      <c r="C1297"/>
      <c r="D1297"/>
      <c r="E1297"/>
      <c r="F1297"/>
      <c r="G1297"/>
      <c r="H1297" s="26"/>
      <c r="I1297"/>
      <c r="J1297"/>
    </row>
    <row r="1298" spans="1:10" x14ac:dyDescent="0.25">
      <c r="A1298"/>
      <c r="B1298"/>
      <c r="C1298"/>
      <c r="D1298"/>
      <c r="E1298"/>
      <c r="F1298"/>
      <c r="G1298"/>
      <c r="H1298" s="26"/>
      <c r="I1298"/>
      <c r="J1298"/>
    </row>
    <row r="1299" spans="1:10" x14ac:dyDescent="0.25">
      <c r="A1299"/>
      <c r="B1299"/>
      <c r="C1299"/>
      <c r="D1299"/>
      <c r="E1299"/>
      <c r="F1299"/>
      <c r="G1299"/>
      <c r="H1299" s="26"/>
      <c r="I1299"/>
      <c r="J1299"/>
    </row>
    <row r="1300" spans="1:10" x14ac:dyDescent="0.25">
      <c r="A1300"/>
      <c r="B1300"/>
      <c r="C1300"/>
      <c r="D1300"/>
      <c r="E1300"/>
      <c r="F1300"/>
      <c r="G1300"/>
      <c r="H1300" s="26"/>
      <c r="I1300"/>
      <c r="J1300"/>
    </row>
    <row r="1301" spans="1:10" x14ac:dyDescent="0.25">
      <c r="A1301"/>
      <c r="B1301"/>
      <c r="C1301"/>
      <c r="D1301"/>
      <c r="E1301"/>
      <c r="F1301"/>
      <c r="G1301"/>
      <c r="H1301" s="26"/>
      <c r="I1301"/>
      <c r="J1301"/>
    </row>
    <row r="1302" spans="1:10" x14ac:dyDescent="0.25">
      <c r="A1302"/>
      <c r="B1302"/>
      <c r="C1302"/>
      <c r="D1302"/>
      <c r="E1302"/>
      <c r="F1302"/>
      <c r="G1302"/>
      <c r="H1302" s="26"/>
      <c r="I1302"/>
      <c r="J1302"/>
    </row>
    <row r="1303" spans="1:10" x14ac:dyDescent="0.25">
      <c r="A1303"/>
      <c r="B1303"/>
      <c r="C1303"/>
      <c r="D1303"/>
      <c r="E1303"/>
      <c r="F1303"/>
      <c r="G1303"/>
      <c r="H1303" s="26"/>
      <c r="I1303"/>
      <c r="J1303"/>
    </row>
    <row r="1304" spans="1:10" x14ac:dyDescent="0.25">
      <c r="A1304"/>
      <c r="B1304"/>
      <c r="C1304"/>
      <c r="D1304"/>
      <c r="E1304"/>
      <c r="F1304"/>
      <c r="G1304"/>
      <c r="H1304" s="26"/>
      <c r="I1304"/>
      <c r="J1304"/>
    </row>
    <row r="1305" spans="1:10" x14ac:dyDescent="0.25">
      <c r="A1305"/>
      <c r="B1305"/>
      <c r="C1305"/>
      <c r="D1305"/>
      <c r="E1305"/>
      <c r="F1305"/>
      <c r="G1305"/>
      <c r="H1305" s="26"/>
      <c r="I1305"/>
      <c r="J1305"/>
    </row>
    <row r="1306" spans="1:10" x14ac:dyDescent="0.25">
      <c r="A1306"/>
      <c r="B1306"/>
      <c r="C1306"/>
      <c r="D1306"/>
      <c r="E1306"/>
      <c r="F1306"/>
      <c r="G1306"/>
      <c r="H1306" s="26"/>
      <c r="I1306"/>
      <c r="J1306"/>
    </row>
    <row r="1307" spans="1:10" x14ac:dyDescent="0.25">
      <c r="A1307"/>
      <c r="B1307"/>
      <c r="C1307"/>
      <c r="D1307"/>
      <c r="E1307"/>
      <c r="F1307"/>
      <c r="G1307"/>
      <c r="H1307" s="26"/>
      <c r="I1307"/>
      <c r="J1307"/>
    </row>
    <row r="1308" spans="1:10" x14ac:dyDescent="0.25">
      <c r="A1308"/>
      <c r="B1308"/>
      <c r="C1308"/>
      <c r="D1308"/>
      <c r="E1308"/>
      <c r="F1308"/>
      <c r="G1308"/>
      <c r="H1308" s="26"/>
      <c r="I1308"/>
      <c r="J1308"/>
    </row>
  </sheetData>
  <pageMargins left="0.7" right="0.7" top="0.75" bottom="0.75" header="0.3" footer="0.3"/>
  <pageSetup paperSize="9" scale="16" orientation="landscape" horizontalDpi="300" verticalDpi="30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26AD-3115-4D13-8B84-E12D44648599}">
  <sheetPr>
    <tabColor rgb="FF92D050"/>
  </sheetPr>
  <dimension ref="A1:K167"/>
  <sheetViews>
    <sheetView view="pageBreakPreview" zoomScaleNormal="100" zoomScaleSheetLayoutView="100" workbookViewId="0">
      <selection activeCell="D13" sqref="D13"/>
    </sheetView>
  </sheetViews>
  <sheetFormatPr defaultRowHeight="15" x14ac:dyDescent="0.25"/>
  <cols>
    <col min="1" max="1" width="13.85546875" style="7" customWidth="1"/>
    <col min="2" max="2" width="14.140625" style="6" customWidth="1"/>
    <col min="3" max="3" width="8.85546875" style="6" customWidth="1"/>
    <col min="4" max="4" width="25.85546875" style="6" customWidth="1"/>
    <col min="5" max="5" width="8.85546875" style="10" customWidth="1"/>
    <col min="6" max="6" width="8.85546875" style="7" customWidth="1"/>
    <col min="7" max="7" width="18.5703125" style="7" customWidth="1"/>
    <col min="8" max="10" width="8.85546875" style="7" customWidth="1"/>
    <col min="11" max="11" width="8.5703125" style="7"/>
  </cols>
  <sheetData>
    <row r="1" spans="1:11" ht="15.75" x14ac:dyDescent="0.25">
      <c r="A1" s="5" t="s">
        <v>239</v>
      </c>
      <c r="C1" s="7"/>
      <c r="E1" s="8"/>
    </row>
    <row r="2" spans="1:11" x14ac:dyDescent="0.25">
      <c r="C2" s="7"/>
      <c r="E2" s="8"/>
    </row>
    <row r="3" spans="1:11" x14ac:dyDescent="0.25">
      <c r="A3" s="7" t="s">
        <v>59</v>
      </c>
      <c r="C3" s="14">
        <v>22</v>
      </c>
      <c r="D3" s="6" t="s">
        <v>198</v>
      </c>
      <c r="E3" s="8"/>
    </row>
    <row r="4" spans="1:11" x14ac:dyDescent="0.25">
      <c r="A4" s="7" t="s">
        <v>240</v>
      </c>
      <c r="C4" s="15">
        <v>5960.12</v>
      </c>
      <c r="D4" s="6" t="s">
        <v>200</v>
      </c>
      <c r="E4" s="28">
        <f>C4-GETPIVOTDATA(" Total ers tkr",$A$7,"Program","Kompletterande utbildning")</f>
        <v>-0.16909999999916181</v>
      </c>
    </row>
    <row r="5" spans="1:11" x14ac:dyDescent="0.25">
      <c r="A5" s="21" t="s">
        <v>1</v>
      </c>
      <c r="B5" s="7" t="s">
        <v>37</v>
      </c>
      <c r="C5" s="7"/>
      <c r="D5" s="7"/>
      <c r="E5" s="8"/>
      <c r="F5" s="15"/>
    </row>
    <row r="7" spans="1:11" x14ac:dyDescent="0.25">
      <c r="B7" s="7"/>
      <c r="C7" s="7"/>
      <c r="D7" s="7"/>
      <c r="E7" s="21" t="s">
        <v>202</v>
      </c>
      <c r="H7"/>
      <c r="I7"/>
      <c r="J7"/>
      <c r="K7"/>
    </row>
    <row r="8" spans="1:11" ht="26.25" x14ac:dyDescent="0.25">
      <c r="A8" s="22" t="s">
        <v>2</v>
      </c>
      <c r="B8" s="21" t="s">
        <v>0</v>
      </c>
      <c r="C8" s="21" t="s">
        <v>6</v>
      </c>
      <c r="D8" s="22" t="s">
        <v>7</v>
      </c>
      <c r="E8" s="6" t="s">
        <v>204</v>
      </c>
      <c r="F8" s="7" t="s">
        <v>205</v>
      </c>
      <c r="G8" s="7" t="s">
        <v>264</v>
      </c>
      <c r="H8"/>
      <c r="I8"/>
      <c r="J8"/>
      <c r="K8"/>
    </row>
    <row r="9" spans="1:11" ht="26.25" x14ac:dyDescent="0.25">
      <c r="A9" s="6" t="s">
        <v>158</v>
      </c>
      <c r="B9" s="6" t="s">
        <v>36</v>
      </c>
      <c r="C9" s="7" t="s">
        <v>41</v>
      </c>
      <c r="D9" s="16" t="s">
        <v>56</v>
      </c>
      <c r="E9" s="18">
        <v>0</v>
      </c>
      <c r="F9" s="18">
        <v>0</v>
      </c>
      <c r="G9" s="41">
        <v>30</v>
      </c>
      <c r="H9"/>
      <c r="I9"/>
      <c r="J9"/>
      <c r="K9"/>
    </row>
    <row r="10" spans="1:11" x14ac:dyDescent="0.25">
      <c r="A10" s="6"/>
      <c r="C10" s="7"/>
      <c r="D10" s="16" t="s">
        <v>162</v>
      </c>
      <c r="E10" s="18">
        <v>0</v>
      </c>
      <c r="F10" s="18">
        <v>0</v>
      </c>
      <c r="G10" s="41">
        <v>65</v>
      </c>
      <c r="H10"/>
      <c r="I10"/>
      <c r="J10"/>
      <c r="K10"/>
    </row>
    <row r="11" spans="1:11" x14ac:dyDescent="0.25">
      <c r="A11" s="6"/>
      <c r="C11" s="7" t="s">
        <v>222</v>
      </c>
      <c r="D11" s="7"/>
      <c r="E11" s="18">
        <v>0</v>
      </c>
      <c r="F11" s="18">
        <v>0</v>
      </c>
      <c r="G11" s="41">
        <v>95</v>
      </c>
      <c r="H11"/>
      <c r="I11"/>
      <c r="J11"/>
      <c r="K11"/>
    </row>
    <row r="12" spans="1:11" ht="39" x14ac:dyDescent="0.25">
      <c r="A12" s="6"/>
      <c r="B12" s="6" t="s">
        <v>59</v>
      </c>
      <c r="C12" s="7" t="s">
        <v>94</v>
      </c>
      <c r="D12" s="16" t="s">
        <v>185</v>
      </c>
      <c r="E12" s="18">
        <v>1.1000000000000001</v>
      </c>
      <c r="F12" s="18">
        <v>278.18599999999998</v>
      </c>
      <c r="G12" s="41">
        <v>306.00459999999998</v>
      </c>
      <c r="H12"/>
      <c r="I12"/>
      <c r="J12"/>
      <c r="K12"/>
    </row>
    <row r="13" spans="1:11" ht="39" x14ac:dyDescent="0.25">
      <c r="A13" s="6"/>
      <c r="C13" s="7"/>
      <c r="D13" s="16" t="s">
        <v>177</v>
      </c>
      <c r="E13" s="18">
        <v>11</v>
      </c>
      <c r="F13" s="18">
        <v>278.18599999999998</v>
      </c>
      <c r="G13" s="41">
        <v>3060.0459999999998</v>
      </c>
      <c r="H13"/>
      <c r="I13"/>
      <c r="J13"/>
      <c r="K13"/>
    </row>
    <row r="14" spans="1:11" ht="39" x14ac:dyDescent="0.25">
      <c r="A14" s="6"/>
      <c r="C14" s="7"/>
      <c r="D14" s="16" t="s">
        <v>180</v>
      </c>
      <c r="E14" s="18">
        <v>8.25</v>
      </c>
      <c r="F14" s="18">
        <v>278.18599999999998</v>
      </c>
      <c r="G14" s="41">
        <v>2295.0344999999998</v>
      </c>
      <c r="H14"/>
      <c r="I14"/>
      <c r="J14"/>
      <c r="K14"/>
    </row>
    <row r="15" spans="1:11" x14ac:dyDescent="0.25">
      <c r="A15" s="6"/>
      <c r="C15" s="7" t="s">
        <v>214</v>
      </c>
      <c r="D15" s="7"/>
      <c r="E15" s="18">
        <v>20.350000000000001</v>
      </c>
      <c r="F15" s="18">
        <v>278.18599999999998</v>
      </c>
      <c r="G15" s="41">
        <v>5661.0850999999993</v>
      </c>
      <c r="H15"/>
      <c r="I15"/>
      <c r="J15"/>
      <c r="K15"/>
    </row>
    <row r="16" spans="1:11" ht="26.25" x14ac:dyDescent="0.25">
      <c r="A16" s="6"/>
      <c r="C16" s="7" t="s">
        <v>156</v>
      </c>
      <c r="D16" s="16" t="s">
        <v>182</v>
      </c>
      <c r="E16" s="18">
        <v>1.65</v>
      </c>
      <c r="F16" s="18">
        <v>123.76</v>
      </c>
      <c r="G16" s="41">
        <v>204.20400000000001</v>
      </c>
      <c r="H16"/>
      <c r="I16"/>
      <c r="J16"/>
      <c r="K16"/>
    </row>
    <row r="17" spans="1:11" x14ac:dyDescent="0.25">
      <c r="A17" s="6"/>
      <c r="C17" s="7" t="s">
        <v>238</v>
      </c>
      <c r="D17" s="7"/>
      <c r="E17" s="18">
        <v>1.65</v>
      </c>
      <c r="F17" s="18">
        <v>123.76</v>
      </c>
      <c r="G17" s="41">
        <v>204.20400000000001</v>
      </c>
      <c r="H17"/>
      <c r="I17"/>
      <c r="J17"/>
      <c r="K17"/>
    </row>
    <row r="18" spans="1:11" x14ac:dyDescent="0.25">
      <c r="A18" s="7" t="s">
        <v>241</v>
      </c>
      <c r="B18" s="7"/>
      <c r="C18" s="7"/>
      <c r="D18" s="7"/>
      <c r="E18" s="18">
        <v>22</v>
      </c>
      <c r="F18" s="18">
        <v>239.5795</v>
      </c>
      <c r="G18" s="41">
        <v>5960.2890999999991</v>
      </c>
      <c r="H18"/>
      <c r="I18"/>
      <c r="J18"/>
      <c r="K18"/>
    </row>
    <row r="19" spans="1:11" x14ac:dyDescent="0.25">
      <c r="A19" s="10" t="s">
        <v>227</v>
      </c>
      <c r="B19" s="10"/>
      <c r="C19" s="10"/>
      <c r="D19" s="10"/>
      <c r="E19" s="18">
        <v>22</v>
      </c>
      <c r="F19" s="18">
        <v>239.5795</v>
      </c>
      <c r="G19" s="41">
        <v>5960.2890999999991</v>
      </c>
      <c r="H19"/>
      <c r="I19"/>
      <c r="J19"/>
      <c r="K19"/>
    </row>
    <row r="20" spans="1:11" x14ac:dyDescent="0.25">
      <c r="A20"/>
      <c r="B20"/>
      <c r="C20"/>
      <c r="D20"/>
      <c r="E20"/>
      <c r="F20"/>
      <c r="G20"/>
      <c r="H20"/>
      <c r="I20"/>
      <c r="J20"/>
      <c r="K20"/>
    </row>
    <row r="21" spans="1:11" x14ac:dyDescent="0.25">
      <c r="A21"/>
      <c r="B21"/>
      <c r="C21"/>
      <c r="D21"/>
      <c r="E21"/>
      <c r="F21"/>
      <c r="G21"/>
      <c r="H21"/>
      <c r="I21"/>
      <c r="J21"/>
      <c r="K21"/>
    </row>
    <row r="22" spans="1:11" x14ac:dyDescent="0.25">
      <c r="A22"/>
      <c r="B22"/>
      <c r="C22"/>
      <c r="D22"/>
      <c r="E22"/>
      <c r="F22"/>
      <c r="G22"/>
      <c r="H22"/>
      <c r="I22"/>
      <c r="J22"/>
      <c r="K22"/>
    </row>
    <row r="23" spans="1:11" x14ac:dyDescent="0.25">
      <c r="A23"/>
      <c r="B23"/>
      <c r="C23"/>
      <c r="D23"/>
      <c r="E23"/>
      <c r="F23"/>
      <c r="G23"/>
      <c r="H23"/>
      <c r="I23"/>
      <c r="J23"/>
      <c r="K23"/>
    </row>
    <row r="24" spans="1:11" x14ac:dyDescent="0.25">
      <c r="A24"/>
      <c r="B24"/>
      <c r="C24"/>
      <c r="D24"/>
      <c r="E24"/>
      <c r="F24"/>
      <c r="G24"/>
      <c r="H24"/>
      <c r="I24"/>
      <c r="J24"/>
      <c r="K24"/>
    </row>
    <row r="25" spans="1:11" x14ac:dyDescent="0.25">
      <c r="A25"/>
      <c r="B25"/>
      <c r="C25"/>
      <c r="D25"/>
      <c r="E25"/>
      <c r="F25"/>
      <c r="G25"/>
      <c r="H25"/>
      <c r="I25"/>
      <c r="J25"/>
      <c r="K25"/>
    </row>
    <row r="26" spans="1:11" x14ac:dyDescent="0.25">
      <c r="A26"/>
      <c r="B26"/>
      <c r="C26"/>
      <c r="D26"/>
      <c r="E26"/>
      <c r="F26"/>
      <c r="G26"/>
      <c r="H26"/>
      <c r="I26"/>
      <c r="J26"/>
      <c r="K26"/>
    </row>
    <row r="27" spans="1:11" x14ac:dyDescent="0.25">
      <c r="A27"/>
      <c r="B27"/>
      <c r="C27"/>
      <c r="D27"/>
      <c r="E27"/>
      <c r="F27"/>
      <c r="G27"/>
      <c r="H27"/>
      <c r="I27"/>
      <c r="J27"/>
      <c r="K27"/>
    </row>
    <row r="28" spans="1:11" x14ac:dyDescent="0.25">
      <c r="A28"/>
      <c r="B28"/>
      <c r="C28"/>
      <c r="D28"/>
      <c r="E28"/>
      <c r="F28"/>
      <c r="G28"/>
      <c r="H28"/>
      <c r="I28"/>
      <c r="J28"/>
      <c r="K28"/>
    </row>
    <row r="29" spans="1:11" x14ac:dyDescent="0.25">
      <c r="A29"/>
      <c r="B29"/>
      <c r="C29"/>
      <c r="D29"/>
      <c r="E29"/>
      <c r="F29"/>
      <c r="G29"/>
      <c r="H29"/>
      <c r="I29"/>
      <c r="J29"/>
      <c r="K29"/>
    </row>
    <row r="30" spans="1:11" x14ac:dyDescent="0.25">
      <c r="A30"/>
      <c r="B30"/>
      <c r="C30"/>
      <c r="D30"/>
      <c r="E30"/>
      <c r="F30"/>
      <c r="G30"/>
      <c r="H30"/>
      <c r="I30"/>
      <c r="J30"/>
      <c r="K30"/>
    </row>
    <row r="31" spans="1:11" x14ac:dyDescent="0.25">
      <c r="A31"/>
      <c r="B31"/>
      <c r="C31"/>
      <c r="D31"/>
      <c r="E31"/>
      <c r="F31"/>
      <c r="G31"/>
      <c r="H31"/>
      <c r="I31"/>
      <c r="J31"/>
      <c r="K31"/>
    </row>
    <row r="32" spans="1:11" x14ac:dyDescent="0.25">
      <c r="A32"/>
      <c r="B32"/>
      <c r="C32"/>
      <c r="D32"/>
      <c r="E32"/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spans="1:11" x14ac:dyDescent="0.25">
      <c r="A49"/>
      <c r="B49"/>
      <c r="C49"/>
      <c r="D49"/>
      <c r="E49"/>
      <c r="F49"/>
      <c r="G49"/>
      <c r="H49"/>
      <c r="I49"/>
      <c r="J49"/>
      <c r="K49"/>
    </row>
    <row r="50" spans="1:11" x14ac:dyDescent="0.25">
      <c r="A50"/>
      <c r="B50"/>
      <c r="C50"/>
      <c r="D50"/>
      <c r="E50"/>
      <c r="F50"/>
      <c r="G50"/>
      <c r="H50"/>
      <c r="I50"/>
      <c r="J50"/>
    </row>
    <row r="51" spans="1:11" x14ac:dyDescent="0.25">
      <c r="A51"/>
      <c r="B51"/>
      <c r="C51"/>
      <c r="D51"/>
      <c r="E51"/>
      <c r="F51"/>
      <c r="G51"/>
      <c r="H51"/>
      <c r="I51"/>
      <c r="J51"/>
    </row>
    <row r="52" spans="1:11" x14ac:dyDescent="0.25">
      <c r="A52"/>
      <c r="B52"/>
      <c r="C52"/>
      <c r="D52"/>
      <c r="E52"/>
      <c r="F52"/>
      <c r="G52"/>
      <c r="H52"/>
      <c r="I52"/>
      <c r="J52"/>
    </row>
    <row r="53" spans="1:11" x14ac:dyDescent="0.25">
      <c r="A53"/>
      <c r="B53"/>
      <c r="C53"/>
      <c r="D53"/>
      <c r="E53"/>
      <c r="F53"/>
      <c r="G53"/>
      <c r="H53"/>
      <c r="I53"/>
      <c r="J53"/>
    </row>
    <row r="54" spans="1:11" x14ac:dyDescent="0.25">
      <c r="A54"/>
      <c r="B54"/>
      <c r="C54"/>
      <c r="D54"/>
      <c r="E54"/>
      <c r="F54"/>
      <c r="G54"/>
      <c r="H54"/>
      <c r="I54"/>
      <c r="J54"/>
    </row>
    <row r="55" spans="1:11" x14ac:dyDescent="0.25">
      <c r="A55"/>
      <c r="B55"/>
      <c r="C55"/>
      <c r="D55"/>
      <c r="E55"/>
      <c r="F55"/>
      <c r="G55"/>
      <c r="H55"/>
      <c r="I55"/>
      <c r="J55"/>
    </row>
    <row r="56" spans="1:11" x14ac:dyDescent="0.25">
      <c r="A56"/>
      <c r="B56"/>
      <c r="C56"/>
      <c r="D56"/>
      <c r="E56"/>
      <c r="F56"/>
      <c r="G56"/>
      <c r="H56"/>
      <c r="I56"/>
      <c r="J56"/>
    </row>
    <row r="57" spans="1:11" x14ac:dyDescent="0.25">
      <c r="A57"/>
      <c r="B57"/>
      <c r="C57"/>
      <c r="D57"/>
      <c r="E57"/>
      <c r="F57"/>
      <c r="G57"/>
      <c r="H57"/>
      <c r="I57"/>
      <c r="J57"/>
    </row>
    <row r="58" spans="1:11" x14ac:dyDescent="0.25">
      <c r="A58"/>
      <c r="B58"/>
      <c r="C58"/>
      <c r="D58"/>
      <c r="E58"/>
      <c r="F58"/>
      <c r="G58"/>
      <c r="H58"/>
      <c r="I58"/>
      <c r="J58"/>
    </row>
    <row r="59" spans="1:11" x14ac:dyDescent="0.25">
      <c r="A59"/>
      <c r="B59"/>
      <c r="C59"/>
      <c r="D59"/>
      <c r="E59"/>
      <c r="F59"/>
      <c r="G59"/>
      <c r="H59"/>
      <c r="I59"/>
      <c r="J59"/>
    </row>
    <row r="60" spans="1:11" x14ac:dyDescent="0.25">
      <c r="A60"/>
      <c r="B60"/>
      <c r="C60"/>
      <c r="D60"/>
      <c r="E60"/>
      <c r="F60"/>
      <c r="G60"/>
      <c r="H60"/>
      <c r="I60"/>
      <c r="J60"/>
    </row>
    <row r="61" spans="1:11" x14ac:dyDescent="0.25">
      <c r="A61"/>
      <c r="B61"/>
      <c r="C61"/>
      <c r="D61"/>
      <c r="E61"/>
      <c r="F61"/>
      <c r="G61"/>
      <c r="H61"/>
      <c r="I61"/>
      <c r="J61"/>
    </row>
    <row r="62" spans="1:11" x14ac:dyDescent="0.25">
      <c r="A62"/>
      <c r="B62"/>
      <c r="C62"/>
      <c r="D62"/>
      <c r="E62"/>
      <c r="F62"/>
      <c r="G62"/>
      <c r="H62"/>
      <c r="I62"/>
      <c r="J62"/>
    </row>
    <row r="63" spans="1:11" x14ac:dyDescent="0.25">
      <c r="A63"/>
      <c r="B63"/>
      <c r="C63"/>
      <c r="D63"/>
      <c r="E63"/>
      <c r="F63"/>
      <c r="G63"/>
      <c r="H63"/>
      <c r="I63"/>
      <c r="J63"/>
    </row>
    <row r="64" spans="1:11" x14ac:dyDescent="0.25">
      <c r="A64"/>
      <c r="B64"/>
      <c r="C64"/>
      <c r="D64"/>
      <c r="E64"/>
      <c r="F64"/>
      <c r="G64"/>
      <c r="H64"/>
      <c r="I64"/>
      <c r="J64"/>
    </row>
    <row r="65" spans="1:10" x14ac:dyDescent="0.25">
      <c r="A65"/>
      <c r="B65"/>
      <c r="C65"/>
      <c r="D65"/>
      <c r="E65"/>
      <c r="F65"/>
      <c r="G65"/>
      <c r="H65"/>
      <c r="I65"/>
      <c r="J65"/>
    </row>
    <row r="66" spans="1:10" x14ac:dyDescent="0.25">
      <c r="A66"/>
      <c r="B66"/>
      <c r="C66"/>
      <c r="D66"/>
      <c r="E66"/>
      <c r="F66"/>
      <c r="G66"/>
      <c r="H66"/>
      <c r="I66"/>
      <c r="J66"/>
    </row>
    <row r="67" spans="1:10" x14ac:dyDescent="0.25">
      <c r="A67"/>
      <c r="B67"/>
      <c r="C67"/>
      <c r="D67"/>
      <c r="E67"/>
      <c r="F67"/>
      <c r="G67"/>
      <c r="H67"/>
      <c r="I67"/>
      <c r="J67"/>
    </row>
    <row r="68" spans="1:10" x14ac:dyDescent="0.25">
      <c r="A68"/>
      <c r="B68"/>
      <c r="C68"/>
      <c r="D68"/>
      <c r="E68"/>
      <c r="F68"/>
      <c r="G68"/>
      <c r="H68"/>
      <c r="I68"/>
      <c r="J68"/>
    </row>
    <row r="69" spans="1:10" x14ac:dyDescent="0.25">
      <c r="A69"/>
      <c r="B69"/>
      <c r="C69"/>
      <c r="D69"/>
      <c r="E69"/>
      <c r="F69"/>
      <c r="G69"/>
      <c r="H69"/>
      <c r="I69"/>
      <c r="J69"/>
    </row>
    <row r="70" spans="1:10" x14ac:dyDescent="0.25">
      <c r="A70"/>
      <c r="B70"/>
      <c r="C70"/>
      <c r="D70"/>
      <c r="E70"/>
      <c r="F70"/>
      <c r="G70"/>
      <c r="H70"/>
      <c r="I70"/>
      <c r="J70"/>
    </row>
    <row r="71" spans="1:10" x14ac:dyDescent="0.25">
      <c r="A71"/>
      <c r="B71"/>
      <c r="C71"/>
      <c r="D71"/>
      <c r="E71"/>
      <c r="F71"/>
      <c r="G71"/>
      <c r="H71"/>
      <c r="I71"/>
      <c r="J71"/>
    </row>
    <row r="72" spans="1:10" x14ac:dyDescent="0.25">
      <c r="A72"/>
      <c r="B72"/>
      <c r="C72"/>
      <c r="D72"/>
      <c r="E72"/>
      <c r="F72"/>
      <c r="G72"/>
      <c r="H72"/>
      <c r="I72"/>
      <c r="J72"/>
    </row>
    <row r="73" spans="1:10" x14ac:dyDescent="0.25">
      <c r="A73"/>
      <c r="B73"/>
      <c r="C73"/>
      <c r="D73"/>
      <c r="E73"/>
      <c r="F73"/>
      <c r="G73"/>
      <c r="H73"/>
      <c r="I73"/>
      <c r="J73"/>
    </row>
    <row r="74" spans="1:10" x14ac:dyDescent="0.25">
      <c r="A74"/>
      <c r="B74"/>
      <c r="C74"/>
      <c r="D74"/>
      <c r="E74"/>
      <c r="F74"/>
      <c r="G74"/>
      <c r="H74"/>
      <c r="I74"/>
      <c r="J74"/>
    </row>
    <row r="75" spans="1:10" x14ac:dyDescent="0.25">
      <c r="A75"/>
      <c r="B75"/>
      <c r="C75"/>
      <c r="D75"/>
      <c r="E75"/>
      <c r="F75"/>
      <c r="G75"/>
      <c r="H75"/>
      <c r="I75"/>
      <c r="J75"/>
    </row>
    <row r="76" spans="1:10" x14ac:dyDescent="0.25">
      <c r="A76"/>
      <c r="B76"/>
      <c r="C76"/>
      <c r="D76"/>
      <c r="E76"/>
      <c r="F76"/>
      <c r="G76"/>
      <c r="H76"/>
      <c r="I76"/>
      <c r="J76"/>
    </row>
    <row r="77" spans="1:10" x14ac:dyDescent="0.25">
      <c r="A77"/>
      <c r="B77"/>
      <c r="C77"/>
      <c r="D77"/>
      <c r="E77"/>
      <c r="F77"/>
      <c r="G77"/>
      <c r="H77"/>
      <c r="I77"/>
      <c r="J77"/>
    </row>
    <row r="78" spans="1:10" x14ac:dyDescent="0.25">
      <c r="A78"/>
      <c r="B78"/>
      <c r="C78"/>
      <c r="D78"/>
      <c r="E78"/>
      <c r="F78"/>
      <c r="G78"/>
      <c r="H78"/>
      <c r="I78"/>
      <c r="J78"/>
    </row>
    <row r="79" spans="1:10" x14ac:dyDescent="0.25">
      <c r="A79"/>
      <c r="B79"/>
      <c r="C79"/>
      <c r="D79"/>
      <c r="E79"/>
      <c r="F79"/>
      <c r="G79"/>
      <c r="H79"/>
      <c r="I79"/>
      <c r="J79"/>
    </row>
    <row r="80" spans="1:10" x14ac:dyDescent="0.25">
      <c r="A80"/>
      <c r="B80"/>
      <c r="C80"/>
      <c r="D80"/>
      <c r="E80"/>
      <c r="F80"/>
      <c r="G80"/>
      <c r="H80"/>
      <c r="I80"/>
      <c r="J80"/>
    </row>
    <row r="81" spans="1:10" x14ac:dyDescent="0.25">
      <c r="A81"/>
      <c r="B81"/>
      <c r="C81"/>
      <c r="D81"/>
      <c r="E81"/>
      <c r="F81"/>
      <c r="G81"/>
      <c r="H81"/>
      <c r="I81"/>
      <c r="J81"/>
    </row>
    <row r="82" spans="1:10" x14ac:dyDescent="0.25">
      <c r="A82"/>
      <c r="B82"/>
      <c r="C82"/>
      <c r="D82"/>
      <c r="E82"/>
      <c r="F82"/>
      <c r="G82"/>
      <c r="H82"/>
      <c r="I82"/>
      <c r="J82"/>
    </row>
    <row r="83" spans="1:10" x14ac:dyDescent="0.25">
      <c r="A83"/>
      <c r="B83"/>
      <c r="C83"/>
      <c r="D83"/>
      <c r="E83"/>
      <c r="F83"/>
      <c r="G83"/>
      <c r="H83"/>
      <c r="I83"/>
      <c r="J83"/>
    </row>
    <row r="84" spans="1:10" x14ac:dyDescent="0.25">
      <c r="A84"/>
      <c r="B84"/>
      <c r="C84"/>
      <c r="D84"/>
      <c r="E84"/>
      <c r="F84"/>
      <c r="G84"/>
      <c r="H84"/>
      <c r="I84"/>
      <c r="J84"/>
    </row>
    <row r="85" spans="1:10" x14ac:dyDescent="0.25">
      <c r="A85"/>
      <c r="B85"/>
      <c r="C85"/>
      <c r="D85"/>
      <c r="E85"/>
      <c r="F85"/>
      <c r="G85"/>
      <c r="H85"/>
      <c r="I85"/>
      <c r="J85"/>
    </row>
    <row r="86" spans="1:10" x14ac:dyDescent="0.25">
      <c r="A86"/>
      <c r="B86"/>
      <c r="C86"/>
      <c r="D86"/>
      <c r="E86"/>
      <c r="F86"/>
      <c r="G86"/>
      <c r="H86"/>
      <c r="I86"/>
      <c r="J86"/>
    </row>
    <row r="87" spans="1:10" x14ac:dyDescent="0.25">
      <c r="A87"/>
      <c r="B87"/>
      <c r="C87"/>
      <c r="D87"/>
      <c r="E87"/>
      <c r="F87"/>
      <c r="G87"/>
      <c r="H87"/>
      <c r="I87"/>
      <c r="J87"/>
    </row>
    <row r="88" spans="1:10" x14ac:dyDescent="0.25">
      <c r="A88"/>
      <c r="B88"/>
      <c r="C88"/>
      <c r="D88"/>
      <c r="E88"/>
      <c r="F88"/>
      <c r="G88"/>
      <c r="H88"/>
      <c r="I88"/>
      <c r="J88"/>
    </row>
    <row r="89" spans="1:10" x14ac:dyDescent="0.25">
      <c r="A89"/>
      <c r="B89"/>
      <c r="C89"/>
      <c r="D89"/>
      <c r="E89"/>
      <c r="F89"/>
      <c r="G89"/>
      <c r="H89"/>
      <c r="I89"/>
      <c r="J89"/>
    </row>
    <row r="90" spans="1:10" x14ac:dyDescent="0.25">
      <c r="A90"/>
      <c r="B90"/>
      <c r="C90"/>
      <c r="D90"/>
      <c r="E90"/>
      <c r="F90"/>
      <c r="G90"/>
      <c r="H90"/>
      <c r="I90"/>
      <c r="J90"/>
    </row>
    <row r="91" spans="1:10" x14ac:dyDescent="0.25">
      <c r="A91"/>
      <c r="B91"/>
      <c r="C91"/>
      <c r="D91"/>
      <c r="E91"/>
      <c r="F91"/>
      <c r="G91"/>
      <c r="H91"/>
      <c r="I91"/>
      <c r="J91"/>
    </row>
    <row r="92" spans="1:10" x14ac:dyDescent="0.25">
      <c r="A92"/>
      <c r="B92"/>
      <c r="C92"/>
      <c r="D92"/>
      <c r="E92"/>
      <c r="F92"/>
      <c r="G92"/>
      <c r="H92"/>
      <c r="I92"/>
      <c r="J92"/>
    </row>
    <row r="93" spans="1:10" x14ac:dyDescent="0.25">
      <c r="A93"/>
      <c r="B93"/>
      <c r="C93"/>
      <c r="D93"/>
      <c r="E93"/>
      <c r="F93"/>
      <c r="G93"/>
      <c r="H93"/>
      <c r="I93"/>
      <c r="J93"/>
    </row>
    <row r="94" spans="1:10" x14ac:dyDescent="0.25">
      <c r="A94"/>
      <c r="B94"/>
      <c r="C94"/>
      <c r="D94"/>
      <c r="E94"/>
      <c r="F94"/>
      <c r="G94"/>
      <c r="H94"/>
      <c r="I94"/>
      <c r="J94"/>
    </row>
    <row r="95" spans="1:10" x14ac:dyDescent="0.25">
      <c r="A95"/>
      <c r="B95"/>
      <c r="C95"/>
      <c r="D95"/>
      <c r="E95"/>
      <c r="F95"/>
      <c r="G95"/>
      <c r="H95"/>
      <c r="I95"/>
      <c r="J95"/>
    </row>
    <row r="96" spans="1:10" x14ac:dyDescent="0.25">
      <c r="A96"/>
      <c r="B96"/>
      <c r="C96"/>
      <c r="D96"/>
      <c r="E96"/>
      <c r="F96"/>
      <c r="G96"/>
      <c r="H96"/>
      <c r="I96"/>
      <c r="J96"/>
    </row>
    <row r="97" spans="1:10" x14ac:dyDescent="0.25">
      <c r="A97"/>
      <c r="B97"/>
      <c r="C97"/>
      <c r="D97"/>
      <c r="E97"/>
      <c r="F97"/>
      <c r="G97"/>
      <c r="H97"/>
      <c r="I97"/>
      <c r="J97"/>
    </row>
    <row r="98" spans="1:10" x14ac:dyDescent="0.25">
      <c r="A98"/>
      <c r="B98"/>
      <c r="C98"/>
      <c r="D98"/>
      <c r="E98"/>
      <c r="F98"/>
      <c r="G98"/>
      <c r="H98"/>
      <c r="I98"/>
      <c r="J98"/>
    </row>
    <row r="99" spans="1:10" x14ac:dyDescent="0.25">
      <c r="A99"/>
      <c r="B99"/>
      <c r="C99"/>
      <c r="D99"/>
      <c r="E99"/>
      <c r="F99"/>
      <c r="G99"/>
      <c r="H99"/>
      <c r="I99"/>
      <c r="J99"/>
    </row>
    <row r="100" spans="1:10" x14ac:dyDescent="0.25">
      <c r="A100"/>
      <c r="B100"/>
      <c r="C100"/>
      <c r="D100"/>
      <c r="E100"/>
      <c r="F100"/>
      <c r="G100"/>
      <c r="H100"/>
      <c r="I100"/>
      <c r="J100"/>
    </row>
    <row r="101" spans="1:10" x14ac:dyDescent="0.25">
      <c r="A101"/>
      <c r="B101"/>
      <c r="C101"/>
      <c r="D101"/>
      <c r="E101"/>
      <c r="F101"/>
      <c r="G101"/>
      <c r="H101"/>
      <c r="I101"/>
      <c r="J101"/>
    </row>
    <row r="102" spans="1:10" x14ac:dyDescent="0.25">
      <c r="A102"/>
      <c r="B102"/>
      <c r="C102"/>
      <c r="D102"/>
      <c r="E102"/>
      <c r="F102"/>
      <c r="G102"/>
      <c r="H102"/>
      <c r="I102"/>
      <c r="J102"/>
    </row>
    <row r="103" spans="1:10" x14ac:dyDescent="0.25">
      <c r="A103"/>
      <c r="B103"/>
      <c r="C103"/>
      <c r="D103"/>
      <c r="E103"/>
      <c r="F103"/>
      <c r="G103"/>
      <c r="H103"/>
      <c r="I103"/>
      <c r="J103"/>
    </row>
    <row r="104" spans="1:10" x14ac:dyDescent="0.25">
      <c r="A104"/>
      <c r="B104"/>
      <c r="C104"/>
      <c r="D104"/>
      <c r="E104"/>
      <c r="F104"/>
      <c r="G104"/>
      <c r="H104"/>
      <c r="I104"/>
      <c r="J104"/>
    </row>
    <row r="105" spans="1:10" x14ac:dyDescent="0.25">
      <c r="A105"/>
      <c r="B105"/>
      <c r="C105"/>
      <c r="D105"/>
      <c r="E105"/>
      <c r="F105"/>
      <c r="G105"/>
      <c r="H105"/>
      <c r="I105"/>
      <c r="J105"/>
    </row>
    <row r="106" spans="1:10" x14ac:dyDescent="0.25">
      <c r="A106"/>
      <c r="B106"/>
      <c r="C106"/>
      <c r="D106"/>
      <c r="E106"/>
      <c r="F106"/>
      <c r="G106"/>
      <c r="H106"/>
      <c r="I106"/>
      <c r="J106"/>
    </row>
    <row r="107" spans="1:10" x14ac:dyDescent="0.25">
      <c r="A107"/>
      <c r="B107"/>
      <c r="C107"/>
      <c r="D107"/>
      <c r="E107"/>
      <c r="F107"/>
      <c r="G107"/>
      <c r="H107"/>
      <c r="I107"/>
      <c r="J107"/>
    </row>
    <row r="108" spans="1:10" x14ac:dyDescent="0.25">
      <c r="A108"/>
      <c r="B108"/>
      <c r="C108"/>
      <c r="D108"/>
      <c r="E108"/>
      <c r="F108"/>
      <c r="G108"/>
      <c r="H108"/>
      <c r="I108"/>
      <c r="J108"/>
    </row>
    <row r="109" spans="1:10" x14ac:dyDescent="0.25">
      <c r="A109"/>
      <c r="B109"/>
      <c r="C109"/>
      <c r="D109"/>
      <c r="E109"/>
      <c r="F109"/>
      <c r="G109"/>
      <c r="H109"/>
      <c r="I109"/>
      <c r="J109"/>
    </row>
    <row r="110" spans="1:10" x14ac:dyDescent="0.25">
      <c r="A110"/>
      <c r="B110"/>
      <c r="C110"/>
      <c r="D110"/>
      <c r="E110"/>
      <c r="F110"/>
      <c r="G110"/>
      <c r="H110"/>
      <c r="I110"/>
      <c r="J110"/>
    </row>
    <row r="111" spans="1:10" x14ac:dyDescent="0.25">
      <c r="A111"/>
      <c r="B111"/>
      <c r="C111"/>
      <c r="D111"/>
      <c r="E111"/>
      <c r="F111"/>
      <c r="G111"/>
      <c r="H111"/>
      <c r="I111"/>
      <c r="J111"/>
    </row>
    <row r="112" spans="1:10" x14ac:dyDescent="0.25">
      <c r="A112"/>
      <c r="B112"/>
      <c r="C112"/>
      <c r="D112"/>
      <c r="E112"/>
      <c r="F112"/>
      <c r="G112"/>
      <c r="H112"/>
      <c r="I112"/>
      <c r="J112"/>
    </row>
    <row r="113" spans="1:10" x14ac:dyDescent="0.25">
      <c r="A113"/>
      <c r="B113"/>
      <c r="C113"/>
      <c r="D113"/>
      <c r="E113"/>
      <c r="F113"/>
      <c r="G113"/>
      <c r="H113"/>
      <c r="I113"/>
      <c r="J113"/>
    </row>
    <row r="114" spans="1:10" x14ac:dyDescent="0.25">
      <c r="A114"/>
      <c r="B114"/>
      <c r="C114"/>
      <c r="D114"/>
      <c r="E114"/>
      <c r="F114"/>
      <c r="G114"/>
      <c r="H114"/>
      <c r="I114"/>
      <c r="J114"/>
    </row>
    <row r="115" spans="1:10" x14ac:dyDescent="0.25">
      <c r="A115"/>
      <c r="B115"/>
      <c r="C115"/>
      <c r="D115"/>
      <c r="E115"/>
      <c r="F115"/>
      <c r="G115"/>
      <c r="H115"/>
      <c r="I115"/>
      <c r="J115"/>
    </row>
    <row r="116" spans="1:10" x14ac:dyDescent="0.25">
      <c r="A116"/>
      <c r="B116"/>
      <c r="C116"/>
      <c r="D116"/>
      <c r="E116"/>
      <c r="F116"/>
      <c r="G116"/>
      <c r="H116"/>
      <c r="I116"/>
      <c r="J116"/>
    </row>
    <row r="117" spans="1:10" x14ac:dyDescent="0.25">
      <c r="A117"/>
      <c r="B117"/>
      <c r="C117"/>
      <c r="D117"/>
      <c r="E117"/>
      <c r="F117"/>
      <c r="G117"/>
      <c r="H117"/>
      <c r="I117"/>
      <c r="J117"/>
    </row>
    <row r="118" spans="1:10" x14ac:dyDescent="0.25">
      <c r="A118"/>
      <c r="B118"/>
      <c r="C118"/>
      <c r="D118"/>
      <c r="E118"/>
      <c r="F118"/>
      <c r="G118"/>
      <c r="H118"/>
      <c r="I118"/>
      <c r="J118"/>
    </row>
    <row r="119" spans="1:10" x14ac:dyDescent="0.25">
      <c r="A119"/>
      <c r="B119"/>
      <c r="C119"/>
      <c r="D119"/>
      <c r="E119"/>
      <c r="F119"/>
      <c r="G119"/>
      <c r="H119"/>
      <c r="I119"/>
      <c r="J119"/>
    </row>
    <row r="120" spans="1:10" x14ac:dyDescent="0.25">
      <c r="A120"/>
      <c r="B120"/>
      <c r="C120"/>
      <c r="D120"/>
      <c r="E120"/>
      <c r="F120"/>
      <c r="G120"/>
      <c r="H120"/>
      <c r="I120"/>
      <c r="J120"/>
    </row>
    <row r="121" spans="1:10" x14ac:dyDescent="0.25">
      <c r="A121"/>
      <c r="B121"/>
      <c r="C121"/>
      <c r="D121"/>
      <c r="E121"/>
      <c r="F121"/>
      <c r="G121"/>
      <c r="H121"/>
      <c r="I121"/>
      <c r="J121"/>
    </row>
    <row r="122" spans="1:10" x14ac:dyDescent="0.25">
      <c r="A122"/>
      <c r="B122"/>
      <c r="C122"/>
      <c r="D122"/>
      <c r="E122"/>
      <c r="F122"/>
      <c r="G122"/>
      <c r="H122"/>
      <c r="I122"/>
      <c r="J122"/>
    </row>
    <row r="123" spans="1:10" x14ac:dyDescent="0.25">
      <c r="A123"/>
      <c r="B123"/>
      <c r="C123"/>
      <c r="D123"/>
      <c r="E123"/>
      <c r="F123"/>
      <c r="G123"/>
      <c r="H123"/>
      <c r="I123"/>
      <c r="J123"/>
    </row>
    <row r="124" spans="1:10" x14ac:dyDescent="0.25">
      <c r="A124"/>
      <c r="B124"/>
      <c r="C124"/>
      <c r="D124"/>
      <c r="E124"/>
      <c r="F124"/>
      <c r="G124"/>
      <c r="H124"/>
      <c r="I124"/>
      <c r="J124"/>
    </row>
    <row r="125" spans="1:10" x14ac:dyDescent="0.25">
      <c r="A125"/>
      <c r="B125"/>
      <c r="C125"/>
      <c r="D125"/>
      <c r="E125"/>
      <c r="F125"/>
      <c r="G125"/>
      <c r="H125"/>
      <c r="I125"/>
      <c r="J125"/>
    </row>
    <row r="126" spans="1:10" x14ac:dyDescent="0.25">
      <c r="A126"/>
      <c r="B126"/>
      <c r="C126"/>
      <c r="D126"/>
      <c r="E126"/>
      <c r="F126"/>
      <c r="G126"/>
      <c r="H126"/>
      <c r="I126"/>
      <c r="J126"/>
    </row>
    <row r="127" spans="1:10" x14ac:dyDescent="0.25">
      <c r="A127"/>
      <c r="B127"/>
      <c r="C127"/>
      <c r="D127"/>
      <c r="E127"/>
      <c r="F127"/>
      <c r="G127"/>
      <c r="H127"/>
      <c r="I127"/>
      <c r="J127"/>
    </row>
    <row r="128" spans="1:10" x14ac:dyDescent="0.25">
      <c r="A128"/>
      <c r="B128"/>
      <c r="C128"/>
      <c r="D128"/>
      <c r="E128"/>
      <c r="F128"/>
      <c r="G128"/>
      <c r="H128"/>
      <c r="I128"/>
      <c r="J128"/>
    </row>
    <row r="129" spans="1:10" x14ac:dyDescent="0.25">
      <c r="A129"/>
      <c r="B129"/>
      <c r="C129"/>
      <c r="D129"/>
      <c r="E129"/>
      <c r="F129"/>
      <c r="G129"/>
      <c r="H129"/>
      <c r="I129"/>
      <c r="J129"/>
    </row>
    <row r="130" spans="1:10" x14ac:dyDescent="0.25">
      <c r="A130"/>
      <c r="B130"/>
      <c r="C130"/>
      <c r="D130"/>
      <c r="E130"/>
      <c r="F130"/>
      <c r="G130"/>
      <c r="H130"/>
      <c r="I130"/>
      <c r="J130"/>
    </row>
    <row r="131" spans="1:10" x14ac:dyDescent="0.25">
      <c r="A131"/>
      <c r="B131"/>
      <c r="C131"/>
      <c r="D131"/>
      <c r="E131"/>
      <c r="F131"/>
      <c r="G131"/>
      <c r="H131"/>
      <c r="I131"/>
      <c r="J131"/>
    </row>
    <row r="132" spans="1:10" x14ac:dyDescent="0.25">
      <c r="A132"/>
      <c r="B132"/>
      <c r="C132"/>
      <c r="D132"/>
      <c r="E132"/>
      <c r="F132"/>
      <c r="G132"/>
      <c r="H132"/>
      <c r="I132"/>
      <c r="J132"/>
    </row>
    <row r="133" spans="1:10" x14ac:dyDescent="0.25">
      <c r="A133"/>
      <c r="B133"/>
      <c r="C133"/>
      <c r="D133"/>
      <c r="E133"/>
      <c r="F133"/>
      <c r="G133"/>
      <c r="H133"/>
      <c r="I133"/>
      <c r="J133"/>
    </row>
    <row r="134" spans="1:10" x14ac:dyDescent="0.25">
      <c r="A134"/>
      <c r="B134"/>
      <c r="C134"/>
      <c r="D134"/>
      <c r="E134"/>
      <c r="F134"/>
      <c r="G134"/>
      <c r="H134"/>
      <c r="I134"/>
      <c r="J134"/>
    </row>
    <row r="135" spans="1:10" x14ac:dyDescent="0.25">
      <c r="A135"/>
      <c r="B135"/>
      <c r="C135"/>
      <c r="D135"/>
      <c r="E135"/>
      <c r="F135"/>
      <c r="G135"/>
      <c r="H135"/>
      <c r="I135"/>
      <c r="J135"/>
    </row>
    <row r="136" spans="1:10" x14ac:dyDescent="0.25">
      <c r="A136"/>
      <c r="B136"/>
      <c r="C136"/>
      <c r="D136"/>
      <c r="E136"/>
      <c r="F136"/>
      <c r="G136"/>
      <c r="H136"/>
      <c r="I136"/>
      <c r="J136"/>
    </row>
    <row r="137" spans="1:10" x14ac:dyDescent="0.25">
      <c r="A137"/>
      <c r="B137"/>
      <c r="C137"/>
      <c r="D137"/>
      <c r="E137"/>
      <c r="F137"/>
      <c r="G137"/>
      <c r="H137"/>
      <c r="I137"/>
      <c r="J137"/>
    </row>
    <row r="138" spans="1:10" x14ac:dyDescent="0.25">
      <c r="A138"/>
      <c r="B138"/>
      <c r="C138"/>
      <c r="D138"/>
      <c r="E138"/>
      <c r="F138"/>
      <c r="G138"/>
      <c r="H138"/>
      <c r="I138"/>
      <c r="J138"/>
    </row>
    <row r="139" spans="1:10" x14ac:dyDescent="0.25">
      <c r="A139"/>
      <c r="B139"/>
      <c r="C139"/>
      <c r="D139"/>
      <c r="E139"/>
      <c r="F139"/>
      <c r="G139"/>
      <c r="H139"/>
      <c r="I139"/>
      <c r="J139"/>
    </row>
    <row r="140" spans="1:10" x14ac:dyDescent="0.25">
      <c r="A140"/>
      <c r="B140"/>
      <c r="C140"/>
      <c r="D140"/>
      <c r="E140"/>
      <c r="F140"/>
      <c r="G140"/>
      <c r="H140"/>
      <c r="I140"/>
      <c r="J140"/>
    </row>
    <row r="141" spans="1:10" x14ac:dyDescent="0.25">
      <c r="A141"/>
      <c r="B141"/>
      <c r="C141"/>
      <c r="D141"/>
      <c r="E141"/>
      <c r="F141"/>
      <c r="G141"/>
      <c r="H141"/>
      <c r="I141"/>
      <c r="J141"/>
    </row>
    <row r="142" spans="1:10" x14ac:dyDescent="0.25">
      <c r="A142"/>
      <c r="B142"/>
      <c r="C142"/>
      <c r="D142"/>
      <c r="E142"/>
      <c r="F142"/>
      <c r="G142"/>
      <c r="H142"/>
      <c r="I142"/>
      <c r="J142"/>
    </row>
    <row r="143" spans="1:10" x14ac:dyDescent="0.25">
      <c r="A143"/>
      <c r="B143"/>
      <c r="C143"/>
      <c r="D143"/>
      <c r="E143"/>
      <c r="F143"/>
      <c r="G143"/>
      <c r="H143"/>
      <c r="I143"/>
      <c r="J143"/>
    </row>
    <row r="144" spans="1:10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</sheetData>
  <pageMargins left="0.7" right="0.7" top="0.75" bottom="0.75" header="0.3" footer="0.3"/>
  <pageSetup paperSize="9" scale="56" orientation="portrait" horizontalDpi="1200" verticalDpi="120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B506C-4572-4407-B181-288EB16F6BF9}">
  <sheetPr>
    <tabColor rgb="FF92D050"/>
  </sheetPr>
  <dimension ref="A3:F88"/>
  <sheetViews>
    <sheetView view="pageBreakPreview" topLeftCell="A41" zoomScaleNormal="100" zoomScaleSheetLayoutView="100" workbookViewId="0">
      <selection activeCell="C58" sqref="C58"/>
    </sheetView>
  </sheetViews>
  <sheetFormatPr defaultRowHeight="15" x14ac:dyDescent="0.25"/>
  <cols>
    <col min="1" max="1" width="14.42578125" customWidth="1"/>
    <col min="2" max="2" width="22.140625" bestFit="1" customWidth="1"/>
    <col min="3" max="3" width="8.140625" customWidth="1"/>
    <col min="4" max="4" width="8.140625" bestFit="1" customWidth="1"/>
    <col min="5" max="5" width="7.7109375" bestFit="1" customWidth="1"/>
    <col min="6" max="6" width="13.140625" style="20" customWidth="1"/>
  </cols>
  <sheetData>
    <row r="3" spans="1:6" x14ac:dyDescent="0.25">
      <c r="A3" s="19" t="s">
        <v>242</v>
      </c>
      <c r="F3" s="29"/>
    </row>
    <row r="4" spans="1:6" ht="60" x14ac:dyDescent="0.25">
      <c r="A4" s="19" t="s">
        <v>2</v>
      </c>
      <c r="B4" s="19" t="s">
        <v>13</v>
      </c>
      <c r="C4" s="19" t="s">
        <v>9</v>
      </c>
      <c r="D4" s="19" t="s">
        <v>12</v>
      </c>
      <c r="E4" t="s">
        <v>243</v>
      </c>
      <c r="F4" s="30" t="s">
        <v>244</v>
      </c>
    </row>
    <row r="5" spans="1:6" x14ac:dyDescent="0.25">
      <c r="A5" t="s">
        <v>38</v>
      </c>
      <c r="B5">
        <v>3</v>
      </c>
      <c r="C5">
        <v>0.5</v>
      </c>
      <c r="D5" t="s">
        <v>63</v>
      </c>
      <c r="E5" s="20">
        <v>19.5</v>
      </c>
      <c r="F5" s="20">
        <f>E5*C5</f>
        <v>9.75</v>
      </c>
    </row>
    <row r="6" spans="1:6" x14ac:dyDescent="0.25">
      <c r="C6">
        <v>1</v>
      </c>
      <c r="D6" t="s">
        <v>63</v>
      </c>
      <c r="E6" s="20">
        <v>20.25</v>
      </c>
      <c r="F6" s="31">
        <f>F5</f>
        <v>9.75</v>
      </c>
    </row>
    <row r="7" spans="1:6" x14ac:dyDescent="0.25">
      <c r="B7" t="s">
        <v>247</v>
      </c>
      <c r="E7" s="20">
        <v>39.75</v>
      </c>
      <c r="F7" s="20">
        <f>E7*C7</f>
        <v>0</v>
      </c>
    </row>
    <row r="8" spans="1:6" x14ac:dyDescent="0.25">
      <c r="B8">
        <v>4</v>
      </c>
      <c r="C8">
        <v>0.25</v>
      </c>
      <c r="D8" t="s">
        <v>76</v>
      </c>
      <c r="E8" s="20">
        <v>47.099999999999994</v>
      </c>
      <c r="F8" s="20">
        <f>E8*C8</f>
        <v>11.774999999999999</v>
      </c>
    </row>
    <row r="9" spans="1:6" x14ac:dyDescent="0.25">
      <c r="C9">
        <v>0.25</v>
      </c>
      <c r="D9" t="s">
        <v>63</v>
      </c>
      <c r="E9" s="20">
        <v>47.099999999999987</v>
      </c>
      <c r="F9" s="31">
        <f>SUM(F7:F8)</f>
        <v>11.774999999999999</v>
      </c>
    </row>
    <row r="10" spans="1:6" x14ac:dyDescent="0.25">
      <c r="C10">
        <v>0.5</v>
      </c>
      <c r="D10" t="s">
        <v>76</v>
      </c>
      <c r="E10" s="20">
        <v>3.75</v>
      </c>
      <c r="F10" s="20">
        <f>E10*C10</f>
        <v>1.875</v>
      </c>
    </row>
    <row r="11" spans="1:6" x14ac:dyDescent="0.25">
      <c r="C11">
        <v>0.5</v>
      </c>
      <c r="D11" t="s">
        <v>63</v>
      </c>
      <c r="E11" s="20">
        <v>3.75</v>
      </c>
      <c r="F11" s="20">
        <f t="shared" ref="F11:F13" si="0">E11*C11</f>
        <v>1.875</v>
      </c>
    </row>
    <row r="12" spans="1:6" x14ac:dyDescent="0.25">
      <c r="C12">
        <v>1</v>
      </c>
      <c r="D12" t="s">
        <v>76</v>
      </c>
      <c r="E12" s="20">
        <v>16.350000000000001</v>
      </c>
      <c r="F12" s="20">
        <f t="shared" si="0"/>
        <v>16.350000000000001</v>
      </c>
    </row>
    <row r="13" spans="1:6" x14ac:dyDescent="0.25">
      <c r="C13">
        <v>1</v>
      </c>
      <c r="D13" t="s">
        <v>63</v>
      </c>
      <c r="E13" s="20">
        <v>16.350000000000001</v>
      </c>
      <c r="F13" s="20">
        <f t="shared" si="0"/>
        <v>16.350000000000001</v>
      </c>
    </row>
    <row r="14" spans="1:6" x14ac:dyDescent="0.25">
      <c r="B14" t="s">
        <v>248</v>
      </c>
      <c r="E14" s="20">
        <v>134.39999999999998</v>
      </c>
      <c r="F14" s="31">
        <f>SUM(F10:F13)</f>
        <v>36.450000000000003</v>
      </c>
    </row>
    <row r="15" spans="1:6" x14ac:dyDescent="0.25">
      <c r="B15">
        <v>5</v>
      </c>
      <c r="C15">
        <v>0.25</v>
      </c>
      <c r="D15" t="s">
        <v>76</v>
      </c>
      <c r="E15" s="20">
        <v>102.00000000000001</v>
      </c>
      <c r="F15" s="20">
        <f t="shared" ref="F15:F35" si="1">E15*C15</f>
        <v>25.500000000000004</v>
      </c>
    </row>
    <row r="16" spans="1:6" x14ac:dyDescent="0.25">
      <c r="C16">
        <v>0.25</v>
      </c>
      <c r="D16" t="s">
        <v>63</v>
      </c>
      <c r="E16" s="20">
        <v>102</v>
      </c>
      <c r="F16" s="20">
        <f t="shared" si="1"/>
        <v>25.5</v>
      </c>
    </row>
    <row r="17" spans="2:6" x14ac:dyDescent="0.25">
      <c r="C17">
        <v>1</v>
      </c>
      <c r="D17" t="s">
        <v>76</v>
      </c>
      <c r="E17" s="20">
        <v>4.5</v>
      </c>
      <c r="F17" s="20">
        <f t="shared" si="1"/>
        <v>4.5</v>
      </c>
    </row>
    <row r="18" spans="2:6" x14ac:dyDescent="0.25">
      <c r="C18">
        <v>1</v>
      </c>
      <c r="D18" t="s">
        <v>63</v>
      </c>
      <c r="E18" s="20">
        <v>4.5</v>
      </c>
      <c r="F18" s="20">
        <f t="shared" si="1"/>
        <v>4.5</v>
      </c>
    </row>
    <row r="19" spans="2:6" x14ac:dyDescent="0.25">
      <c r="B19" t="s">
        <v>249</v>
      </c>
      <c r="E19" s="20">
        <v>213</v>
      </c>
      <c r="F19" s="20">
        <f t="shared" si="1"/>
        <v>0</v>
      </c>
    </row>
    <row r="20" spans="2:6" x14ac:dyDescent="0.25">
      <c r="B20">
        <v>6</v>
      </c>
      <c r="C20">
        <v>0.25</v>
      </c>
      <c r="D20" t="s">
        <v>76</v>
      </c>
      <c r="E20" s="20">
        <v>90.000000000000014</v>
      </c>
      <c r="F20" s="20">
        <f t="shared" si="1"/>
        <v>22.500000000000004</v>
      </c>
    </row>
    <row r="21" spans="2:6" x14ac:dyDescent="0.25">
      <c r="C21">
        <v>0.25</v>
      </c>
      <c r="D21" t="s">
        <v>63</v>
      </c>
      <c r="E21" s="20">
        <v>90.000000000000014</v>
      </c>
      <c r="F21" s="31">
        <f>SUM(F15:F20)</f>
        <v>82.5</v>
      </c>
    </row>
    <row r="22" spans="2:6" x14ac:dyDescent="0.25">
      <c r="C22">
        <v>1</v>
      </c>
      <c r="D22" t="s">
        <v>76</v>
      </c>
      <c r="E22" s="20">
        <v>7.5</v>
      </c>
      <c r="F22" s="20">
        <f t="shared" si="1"/>
        <v>7.5</v>
      </c>
    </row>
    <row r="23" spans="2:6" x14ac:dyDescent="0.25">
      <c r="C23">
        <v>1</v>
      </c>
      <c r="D23" t="s">
        <v>63</v>
      </c>
      <c r="E23" s="20">
        <v>7.5</v>
      </c>
      <c r="F23" s="20">
        <f t="shared" si="1"/>
        <v>7.5</v>
      </c>
    </row>
    <row r="24" spans="2:6" x14ac:dyDescent="0.25">
      <c r="B24" t="s">
        <v>250</v>
      </c>
      <c r="E24" s="20">
        <v>195.00000000000003</v>
      </c>
      <c r="F24" s="20">
        <f t="shared" si="1"/>
        <v>0</v>
      </c>
    </row>
    <row r="25" spans="2:6" x14ac:dyDescent="0.25">
      <c r="B25">
        <v>7</v>
      </c>
      <c r="C25">
        <v>0.25</v>
      </c>
      <c r="D25" t="s">
        <v>76</v>
      </c>
      <c r="E25" s="20">
        <v>108</v>
      </c>
      <c r="F25" s="20">
        <f t="shared" si="1"/>
        <v>27</v>
      </c>
    </row>
    <row r="26" spans="2:6" x14ac:dyDescent="0.25">
      <c r="C26">
        <v>0.25</v>
      </c>
      <c r="D26" t="s">
        <v>63</v>
      </c>
      <c r="E26" s="20">
        <v>108</v>
      </c>
      <c r="F26" s="31">
        <f>SUM(F22:F25)</f>
        <v>42</v>
      </c>
    </row>
    <row r="27" spans="2:6" x14ac:dyDescent="0.25">
      <c r="C27">
        <v>1</v>
      </c>
      <c r="D27" t="s">
        <v>76</v>
      </c>
      <c r="E27" s="20">
        <v>3</v>
      </c>
      <c r="F27" s="20">
        <f t="shared" si="1"/>
        <v>3</v>
      </c>
    </row>
    <row r="28" spans="2:6" x14ac:dyDescent="0.25">
      <c r="C28">
        <v>1</v>
      </c>
      <c r="D28" t="s">
        <v>63</v>
      </c>
      <c r="E28" s="20">
        <v>3</v>
      </c>
      <c r="F28" s="20">
        <f t="shared" si="1"/>
        <v>3</v>
      </c>
    </row>
    <row r="29" spans="2:6" x14ac:dyDescent="0.25">
      <c r="B29" t="s">
        <v>251</v>
      </c>
      <c r="E29" s="20">
        <v>222</v>
      </c>
      <c r="F29" s="20">
        <f t="shared" si="1"/>
        <v>0</v>
      </c>
    </row>
    <row r="30" spans="2:6" x14ac:dyDescent="0.25">
      <c r="B30">
        <v>8</v>
      </c>
      <c r="C30">
        <v>1</v>
      </c>
      <c r="D30" t="s">
        <v>76</v>
      </c>
      <c r="E30" s="20">
        <v>30</v>
      </c>
      <c r="F30" s="20">
        <f t="shared" si="1"/>
        <v>30</v>
      </c>
    </row>
    <row r="31" spans="2:6" x14ac:dyDescent="0.25">
      <c r="C31">
        <v>1</v>
      </c>
      <c r="D31" t="s">
        <v>63</v>
      </c>
      <c r="E31" s="20">
        <v>30</v>
      </c>
      <c r="F31" s="31">
        <f>SUM(F27:F30)</f>
        <v>36</v>
      </c>
    </row>
    <row r="32" spans="2:6" x14ac:dyDescent="0.25">
      <c r="B32" t="s">
        <v>252</v>
      </c>
      <c r="E32" s="20">
        <v>60</v>
      </c>
      <c r="F32" s="20">
        <f t="shared" si="1"/>
        <v>0</v>
      </c>
    </row>
    <row r="33" spans="2:6" x14ac:dyDescent="0.25">
      <c r="B33">
        <v>9</v>
      </c>
      <c r="C33">
        <v>0.1</v>
      </c>
      <c r="D33" t="s">
        <v>76</v>
      </c>
      <c r="E33" s="20">
        <v>4.05</v>
      </c>
      <c r="F33" s="20">
        <f t="shared" si="1"/>
        <v>0.40500000000000003</v>
      </c>
    </row>
    <row r="34" spans="2:6" x14ac:dyDescent="0.25">
      <c r="C34">
        <v>0.1</v>
      </c>
      <c r="D34" t="s">
        <v>63</v>
      </c>
      <c r="E34" s="20">
        <v>4.05</v>
      </c>
      <c r="F34" s="20">
        <f t="shared" si="1"/>
        <v>0.40500000000000003</v>
      </c>
    </row>
    <row r="35" spans="2:6" x14ac:dyDescent="0.25">
      <c r="C35">
        <v>0.9</v>
      </c>
      <c r="D35" t="s">
        <v>76</v>
      </c>
      <c r="E35" s="20">
        <v>4.05</v>
      </c>
      <c r="F35" s="20">
        <f t="shared" si="1"/>
        <v>3.645</v>
      </c>
    </row>
    <row r="36" spans="2:6" x14ac:dyDescent="0.25">
      <c r="C36">
        <v>0.9</v>
      </c>
      <c r="D36" t="s">
        <v>63</v>
      </c>
      <c r="E36" s="20">
        <v>4.05</v>
      </c>
      <c r="F36" s="31">
        <f>SUM(F32:F35)</f>
        <v>4.4550000000000001</v>
      </c>
    </row>
    <row r="37" spans="2:6" x14ac:dyDescent="0.25">
      <c r="C37">
        <v>1</v>
      </c>
      <c r="D37" t="s">
        <v>76</v>
      </c>
      <c r="E37" s="20">
        <v>25.95</v>
      </c>
      <c r="F37" s="20">
        <f t="shared" ref="F37:F38" si="2">E37*C37</f>
        <v>25.95</v>
      </c>
    </row>
    <row r="38" spans="2:6" x14ac:dyDescent="0.25">
      <c r="C38">
        <v>1</v>
      </c>
      <c r="D38" t="s">
        <v>63</v>
      </c>
      <c r="E38" s="20">
        <v>25.95</v>
      </c>
      <c r="F38" s="20">
        <f t="shared" si="2"/>
        <v>25.95</v>
      </c>
    </row>
    <row r="39" spans="2:6" x14ac:dyDescent="0.25">
      <c r="B39" t="s">
        <v>253</v>
      </c>
      <c r="E39" s="20">
        <v>68.099999999999994</v>
      </c>
      <c r="F39" s="31">
        <f>SUM(F37:F38)</f>
        <v>51.9</v>
      </c>
    </row>
    <row r="40" spans="2:6" x14ac:dyDescent="0.25">
      <c r="B40">
        <v>10</v>
      </c>
      <c r="C40">
        <v>0.25</v>
      </c>
      <c r="D40" t="s">
        <v>76</v>
      </c>
      <c r="E40" s="20">
        <v>40.799999999999997</v>
      </c>
      <c r="F40" s="20">
        <f t="shared" ref="F40:F55" si="3">E40*C40</f>
        <v>10.199999999999999</v>
      </c>
    </row>
    <row r="41" spans="2:6" x14ac:dyDescent="0.25">
      <c r="C41">
        <v>0.25</v>
      </c>
      <c r="D41" t="s">
        <v>63</v>
      </c>
      <c r="E41" s="20">
        <v>40.799999999999997</v>
      </c>
      <c r="F41" s="20">
        <f t="shared" si="3"/>
        <v>10.199999999999999</v>
      </c>
    </row>
    <row r="42" spans="2:6" x14ac:dyDescent="0.25">
      <c r="C42">
        <v>0.33329999999999999</v>
      </c>
      <c r="D42" t="s">
        <v>76</v>
      </c>
      <c r="E42" s="20">
        <v>23.85</v>
      </c>
      <c r="F42" s="20">
        <f t="shared" si="3"/>
        <v>7.9492050000000001</v>
      </c>
    </row>
    <row r="43" spans="2:6" x14ac:dyDescent="0.25">
      <c r="C43">
        <v>0.33329999999999999</v>
      </c>
      <c r="D43" t="s">
        <v>63</v>
      </c>
      <c r="E43" s="20">
        <v>23.85</v>
      </c>
      <c r="F43" s="20">
        <f t="shared" si="3"/>
        <v>7.9492050000000001</v>
      </c>
    </row>
    <row r="44" spans="2:6" x14ac:dyDescent="0.25">
      <c r="C44">
        <v>1</v>
      </c>
      <c r="D44" t="s">
        <v>76</v>
      </c>
      <c r="E44" s="20">
        <v>11.85</v>
      </c>
      <c r="F44" s="20">
        <f t="shared" si="3"/>
        <v>11.85</v>
      </c>
    </row>
    <row r="45" spans="2:6" x14ac:dyDescent="0.25">
      <c r="C45">
        <v>1</v>
      </c>
      <c r="D45" t="s">
        <v>63</v>
      </c>
      <c r="E45" s="20">
        <v>11.85</v>
      </c>
      <c r="F45" s="20">
        <f t="shared" si="3"/>
        <v>11.85</v>
      </c>
    </row>
    <row r="46" spans="2:6" x14ac:dyDescent="0.25">
      <c r="B46" t="s">
        <v>254</v>
      </c>
      <c r="E46" s="20">
        <v>152.99999999999997</v>
      </c>
      <c r="F46" s="31">
        <f>SUM(F40:F45)</f>
        <v>59.99841</v>
      </c>
    </row>
    <row r="47" spans="2:6" x14ac:dyDescent="0.25">
      <c r="B47">
        <v>11</v>
      </c>
      <c r="C47">
        <v>1</v>
      </c>
      <c r="D47" t="s">
        <v>76</v>
      </c>
      <c r="E47" s="20">
        <v>30</v>
      </c>
      <c r="F47" s="20">
        <f t="shared" si="3"/>
        <v>30</v>
      </c>
    </row>
    <row r="48" spans="2:6" x14ac:dyDescent="0.25">
      <c r="C48">
        <v>1</v>
      </c>
      <c r="D48" t="s">
        <v>63</v>
      </c>
      <c r="E48" s="20">
        <v>30</v>
      </c>
      <c r="F48" s="20">
        <f t="shared" si="3"/>
        <v>30</v>
      </c>
    </row>
    <row r="49" spans="1:6" x14ac:dyDescent="0.25">
      <c r="B49" t="s">
        <v>255</v>
      </c>
      <c r="E49" s="20">
        <v>60</v>
      </c>
      <c r="F49" s="20">
        <f t="shared" si="3"/>
        <v>0</v>
      </c>
    </row>
    <row r="50" spans="1:6" x14ac:dyDescent="0.25">
      <c r="B50" t="s">
        <v>221</v>
      </c>
      <c r="C50">
        <v>1</v>
      </c>
      <c r="D50" t="s">
        <v>221</v>
      </c>
      <c r="E50" s="20">
        <v>60</v>
      </c>
      <c r="F50" s="20">
        <f t="shared" si="3"/>
        <v>60</v>
      </c>
    </row>
    <row r="51" spans="1:6" x14ac:dyDescent="0.25">
      <c r="C51">
        <v>1</v>
      </c>
      <c r="D51" t="s">
        <v>40</v>
      </c>
      <c r="E51" s="20">
        <v>120</v>
      </c>
      <c r="F51" s="20">
        <f t="shared" si="3"/>
        <v>120</v>
      </c>
    </row>
    <row r="52" spans="1:6" x14ac:dyDescent="0.25">
      <c r="B52" t="s">
        <v>256</v>
      </c>
      <c r="E52" s="20">
        <v>180</v>
      </c>
      <c r="F52" s="20">
        <f t="shared" si="3"/>
        <v>0</v>
      </c>
    </row>
    <row r="53" spans="1:6" x14ac:dyDescent="0.25">
      <c r="A53" t="s">
        <v>225</v>
      </c>
      <c r="E53" s="20">
        <v>1325.2499999999995</v>
      </c>
      <c r="F53" s="31">
        <f>SUM(F47:F52)</f>
        <v>240</v>
      </c>
    </row>
    <row r="54" spans="1:6" x14ac:dyDescent="0.25">
      <c r="A54" t="s">
        <v>74</v>
      </c>
      <c r="B54">
        <v>1</v>
      </c>
      <c r="C54">
        <v>1</v>
      </c>
      <c r="D54" t="s">
        <v>76</v>
      </c>
      <c r="E54" s="20">
        <v>30</v>
      </c>
      <c r="F54" s="20">
        <f t="shared" si="3"/>
        <v>30</v>
      </c>
    </row>
    <row r="55" spans="1:6" x14ac:dyDescent="0.25">
      <c r="C55">
        <v>1</v>
      </c>
      <c r="D55" t="s">
        <v>63</v>
      </c>
      <c r="E55" s="20">
        <v>30</v>
      </c>
      <c r="F55" s="20">
        <f t="shared" si="3"/>
        <v>30</v>
      </c>
    </row>
    <row r="56" spans="1:6" x14ac:dyDescent="0.25">
      <c r="B56" t="s">
        <v>245</v>
      </c>
      <c r="E56" s="20">
        <v>60</v>
      </c>
      <c r="F56" s="31">
        <f>SUM(F54:F55)</f>
        <v>60</v>
      </c>
    </row>
    <row r="57" spans="1:6" x14ac:dyDescent="0.25">
      <c r="B57">
        <v>2</v>
      </c>
      <c r="C57">
        <v>1</v>
      </c>
      <c r="D57" t="s">
        <v>76</v>
      </c>
      <c r="E57" s="20">
        <v>30</v>
      </c>
    </row>
    <row r="58" spans="1:6" x14ac:dyDescent="0.25">
      <c r="C58">
        <v>1</v>
      </c>
      <c r="D58" t="s">
        <v>63</v>
      </c>
      <c r="E58" s="20">
        <v>30</v>
      </c>
    </row>
    <row r="59" spans="1:6" x14ac:dyDescent="0.25">
      <c r="B59" t="s">
        <v>246</v>
      </c>
      <c r="E59" s="20">
        <v>60</v>
      </c>
      <c r="F59" s="31"/>
    </row>
    <row r="60" spans="1:6" x14ac:dyDescent="0.25">
      <c r="B60">
        <v>3</v>
      </c>
      <c r="C60">
        <v>1</v>
      </c>
      <c r="D60" t="s">
        <v>76</v>
      </c>
      <c r="E60" s="20">
        <v>30</v>
      </c>
    </row>
    <row r="61" spans="1:6" x14ac:dyDescent="0.25">
      <c r="B61" t="s">
        <v>247</v>
      </c>
      <c r="E61" s="20">
        <v>30</v>
      </c>
    </row>
    <row r="62" spans="1:6" x14ac:dyDescent="0.25">
      <c r="B62" t="s">
        <v>221</v>
      </c>
      <c r="C62">
        <v>1</v>
      </c>
      <c r="D62" t="s">
        <v>221</v>
      </c>
      <c r="E62" s="20"/>
      <c r="F62" s="31"/>
    </row>
    <row r="63" spans="1:6" x14ac:dyDescent="0.25">
      <c r="C63">
        <v>1</v>
      </c>
      <c r="D63" t="s">
        <v>40</v>
      </c>
      <c r="E63" s="20"/>
    </row>
    <row r="64" spans="1:6" x14ac:dyDescent="0.25">
      <c r="C64" t="s">
        <v>221</v>
      </c>
      <c r="D64" t="s">
        <v>221</v>
      </c>
      <c r="E64" s="20"/>
      <c r="F64" s="31"/>
    </row>
    <row r="65" spans="1:6" x14ac:dyDescent="0.25">
      <c r="B65" t="s">
        <v>256</v>
      </c>
      <c r="E65" s="20"/>
    </row>
    <row r="66" spans="1:6" x14ac:dyDescent="0.25">
      <c r="A66" t="s">
        <v>226</v>
      </c>
      <c r="E66" s="20">
        <v>150</v>
      </c>
    </row>
    <row r="67" spans="1:6" x14ac:dyDescent="0.25">
      <c r="A67" t="s">
        <v>227</v>
      </c>
      <c r="E67" s="20">
        <v>1475.2499999999995</v>
      </c>
    </row>
    <row r="68" spans="1:6" x14ac:dyDescent="0.25">
      <c r="E68" s="20"/>
    </row>
    <row r="69" spans="1:6" x14ac:dyDescent="0.25">
      <c r="E69" s="20"/>
    </row>
    <row r="70" spans="1:6" x14ac:dyDescent="0.25">
      <c r="E70" s="20"/>
    </row>
    <row r="71" spans="1:6" x14ac:dyDescent="0.25">
      <c r="F71"/>
    </row>
    <row r="72" spans="1:6" x14ac:dyDescent="0.25">
      <c r="F72"/>
    </row>
    <row r="73" spans="1:6" x14ac:dyDescent="0.25">
      <c r="F73"/>
    </row>
    <row r="74" spans="1:6" x14ac:dyDescent="0.25">
      <c r="F74"/>
    </row>
    <row r="75" spans="1:6" x14ac:dyDescent="0.25">
      <c r="F75"/>
    </row>
    <row r="76" spans="1:6" x14ac:dyDescent="0.25">
      <c r="F76"/>
    </row>
    <row r="77" spans="1:6" x14ac:dyDescent="0.25">
      <c r="F77"/>
    </row>
    <row r="78" spans="1:6" x14ac:dyDescent="0.25">
      <c r="F78"/>
    </row>
    <row r="79" spans="1:6" x14ac:dyDescent="0.25">
      <c r="F79"/>
    </row>
    <row r="80" spans="1:6" x14ac:dyDescent="0.25">
      <c r="F80"/>
    </row>
    <row r="81" spans="6:6" x14ac:dyDescent="0.25">
      <c r="F81"/>
    </row>
    <row r="82" spans="6:6" x14ac:dyDescent="0.25">
      <c r="F82"/>
    </row>
    <row r="83" spans="6:6" x14ac:dyDescent="0.25">
      <c r="F83"/>
    </row>
    <row r="84" spans="6:6" x14ac:dyDescent="0.25">
      <c r="F84" s="32"/>
    </row>
    <row r="85" spans="6:6" x14ac:dyDescent="0.25">
      <c r="F85"/>
    </row>
    <row r="86" spans="6:6" x14ac:dyDescent="0.25">
      <c r="F86"/>
    </row>
    <row r="87" spans="6:6" x14ac:dyDescent="0.25">
      <c r="F87" s="32"/>
    </row>
    <row r="88" spans="6:6" x14ac:dyDescent="0.25">
      <c r="F88" s="33"/>
    </row>
  </sheetData>
  <pageMargins left="0.7" right="0.7" top="0.75" bottom="0.75" header="0.3" footer="0.3"/>
  <pageSetup paperSize="9" scale="55" orientation="portrait" horizontalDpi="1200" verticalDpi="1200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EE85D-AF76-4A46-920C-AE779C86777C}">
  <sheetPr>
    <tabColor rgb="FF92D050"/>
  </sheetPr>
  <dimension ref="A1:J424"/>
  <sheetViews>
    <sheetView view="pageBreakPreview" zoomScaleNormal="100" zoomScaleSheetLayoutView="100" workbookViewId="0">
      <selection activeCell="G12" sqref="G12"/>
    </sheetView>
  </sheetViews>
  <sheetFormatPr defaultRowHeight="15" x14ac:dyDescent="0.25"/>
  <cols>
    <col min="1" max="1" width="10.5703125" style="7" customWidth="1"/>
    <col min="2" max="2" width="9.5703125" style="7" customWidth="1"/>
    <col min="3" max="3" width="8.42578125" style="8" customWidth="1"/>
    <col min="4" max="4" width="25.140625" style="6" customWidth="1"/>
    <col min="5" max="5" width="8.5703125" style="10" customWidth="1"/>
    <col min="6" max="6" width="7.5703125" style="7" customWidth="1"/>
    <col min="7" max="7" width="20.5703125" style="7" customWidth="1"/>
    <col min="8" max="8" width="16.5703125" style="7" customWidth="1"/>
    <col min="9" max="9" width="15.42578125" style="7" customWidth="1"/>
    <col min="10" max="10" width="16.5703125" style="7" customWidth="1"/>
  </cols>
  <sheetData>
    <row r="1" spans="1:10" ht="15.75" x14ac:dyDescent="0.25">
      <c r="A1" s="5" t="s">
        <v>257</v>
      </c>
    </row>
    <row r="2" spans="1:10" x14ac:dyDescent="0.25">
      <c r="A2" s="32" t="s">
        <v>258</v>
      </c>
    </row>
    <row r="3" spans="1:10" x14ac:dyDescent="0.25">
      <c r="A3" s="34" t="s">
        <v>11</v>
      </c>
      <c r="B3" s="34" t="s">
        <v>259</v>
      </c>
    </row>
    <row r="5" spans="1:10" x14ac:dyDescent="0.25">
      <c r="A5" s="34"/>
      <c r="B5" s="34"/>
      <c r="C5" s="34"/>
      <c r="D5" s="34"/>
      <c r="E5" s="34"/>
      <c r="F5" s="34"/>
      <c r="G5" s="34"/>
      <c r="H5" s="34"/>
      <c r="I5" s="34" t="s">
        <v>202</v>
      </c>
      <c r="J5" s="34"/>
    </row>
    <row r="6" spans="1:10" ht="26.25" x14ac:dyDescent="0.25">
      <c r="A6" s="34" t="s">
        <v>2</v>
      </c>
      <c r="B6" s="35" t="s">
        <v>234</v>
      </c>
      <c r="C6" s="34" t="s">
        <v>8</v>
      </c>
      <c r="D6" s="35" t="s">
        <v>7</v>
      </c>
      <c r="E6" s="36" t="s">
        <v>13</v>
      </c>
      <c r="F6" s="36" t="s">
        <v>12</v>
      </c>
      <c r="G6" s="35" t="s">
        <v>260</v>
      </c>
      <c r="H6" s="35" t="s">
        <v>14</v>
      </c>
      <c r="I6" s="37" t="s">
        <v>261</v>
      </c>
      <c r="J6" s="36" t="s">
        <v>262</v>
      </c>
    </row>
    <row r="7" spans="1:10" x14ac:dyDescent="0.25">
      <c r="A7" s="34" t="s">
        <v>38</v>
      </c>
      <c r="B7" s="34" t="s">
        <v>152</v>
      </c>
      <c r="C7" s="37" t="s">
        <v>154</v>
      </c>
      <c r="D7" s="37" t="s">
        <v>153</v>
      </c>
      <c r="E7" s="34">
        <v>11</v>
      </c>
      <c r="F7" s="38" t="s">
        <v>63</v>
      </c>
      <c r="G7" s="40">
        <v>1</v>
      </c>
      <c r="H7" s="34">
        <v>143</v>
      </c>
      <c r="I7" s="39">
        <v>4.8</v>
      </c>
      <c r="J7" s="39">
        <v>11.44</v>
      </c>
    </row>
    <row r="8" spans="1:10" x14ac:dyDescent="0.25">
      <c r="A8" s="34"/>
      <c r="B8" s="34"/>
      <c r="C8" s="37" t="s">
        <v>154</v>
      </c>
      <c r="D8" s="37" t="s">
        <v>153</v>
      </c>
      <c r="E8" s="34">
        <v>11</v>
      </c>
      <c r="F8" s="38" t="s">
        <v>76</v>
      </c>
      <c r="G8" s="40">
        <v>1</v>
      </c>
      <c r="H8" s="34">
        <v>131</v>
      </c>
      <c r="I8" s="39">
        <v>4.8</v>
      </c>
      <c r="J8" s="39">
        <v>10.479999999999999</v>
      </c>
    </row>
    <row r="9" spans="1:10" x14ac:dyDescent="0.25">
      <c r="A9" s="34"/>
      <c r="B9" s="34" t="s">
        <v>51</v>
      </c>
      <c r="C9" s="37" t="s">
        <v>151</v>
      </c>
      <c r="D9" s="37" t="s">
        <v>150</v>
      </c>
      <c r="E9" s="34">
        <v>11</v>
      </c>
      <c r="F9" s="38" t="s">
        <v>63</v>
      </c>
      <c r="G9" s="40">
        <v>1</v>
      </c>
      <c r="H9" s="34">
        <v>143</v>
      </c>
      <c r="I9" s="39">
        <v>2.7</v>
      </c>
      <c r="J9" s="39">
        <v>6.4350000000000005</v>
      </c>
    </row>
    <row r="10" spans="1:10" x14ac:dyDescent="0.25">
      <c r="A10" s="34"/>
      <c r="B10" s="34"/>
      <c r="C10" s="37" t="s">
        <v>151</v>
      </c>
      <c r="D10" s="37" t="s">
        <v>150</v>
      </c>
      <c r="E10" s="34">
        <v>11</v>
      </c>
      <c r="F10" s="38" t="s">
        <v>76</v>
      </c>
      <c r="G10" s="40">
        <v>1</v>
      </c>
      <c r="H10" s="34">
        <v>131</v>
      </c>
      <c r="I10" s="39">
        <v>2.7</v>
      </c>
      <c r="J10" s="39">
        <v>5.8950000000000005</v>
      </c>
    </row>
    <row r="11" spans="1:10" x14ac:dyDescent="0.25">
      <c r="A11" s="34"/>
      <c r="B11" s="34"/>
      <c r="C11" s="37" t="s">
        <v>154</v>
      </c>
      <c r="D11" s="37" t="s">
        <v>153</v>
      </c>
      <c r="E11" s="34">
        <v>11</v>
      </c>
      <c r="F11" s="38" t="s">
        <v>63</v>
      </c>
      <c r="G11" s="40">
        <v>1</v>
      </c>
      <c r="H11" s="34">
        <v>143</v>
      </c>
      <c r="I11" s="39">
        <v>3</v>
      </c>
      <c r="J11" s="39">
        <v>7.15</v>
      </c>
    </row>
    <row r="12" spans="1:10" x14ac:dyDescent="0.25">
      <c r="A12" s="34"/>
      <c r="B12" s="34"/>
      <c r="C12" s="37" t="s">
        <v>154</v>
      </c>
      <c r="D12" s="37" t="s">
        <v>153</v>
      </c>
      <c r="E12" s="34">
        <v>11</v>
      </c>
      <c r="F12" s="38" t="s">
        <v>76</v>
      </c>
      <c r="G12" s="40">
        <v>1</v>
      </c>
      <c r="H12" s="34">
        <v>131</v>
      </c>
      <c r="I12" s="39">
        <v>3</v>
      </c>
      <c r="J12" s="39">
        <v>6.55</v>
      </c>
    </row>
    <row r="13" spans="1:10" x14ac:dyDescent="0.25">
      <c r="A13" s="34"/>
      <c r="B13" s="34" t="s">
        <v>61</v>
      </c>
      <c r="C13" s="37" t="s">
        <v>151</v>
      </c>
      <c r="D13" s="37" t="s">
        <v>150</v>
      </c>
      <c r="E13" s="34">
        <v>11</v>
      </c>
      <c r="F13" s="38" t="s">
        <v>63</v>
      </c>
      <c r="G13" s="40">
        <v>1</v>
      </c>
      <c r="H13" s="34">
        <v>143</v>
      </c>
      <c r="I13" s="39">
        <v>0.3</v>
      </c>
      <c r="J13" s="39">
        <v>0.71499999999999997</v>
      </c>
    </row>
    <row r="14" spans="1:10" x14ac:dyDescent="0.25">
      <c r="A14" s="34"/>
      <c r="B14" s="34"/>
      <c r="C14" s="37" t="s">
        <v>151</v>
      </c>
      <c r="D14" s="37" t="s">
        <v>150</v>
      </c>
      <c r="E14" s="34">
        <v>11</v>
      </c>
      <c r="F14" s="38" t="s">
        <v>76</v>
      </c>
      <c r="G14" s="40">
        <v>1</v>
      </c>
      <c r="H14" s="34">
        <v>131</v>
      </c>
      <c r="I14" s="39">
        <v>0.3</v>
      </c>
      <c r="J14" s="39">
        <v>0.65499999999999992</v>
      </c>
    </row>
    <row r="15" spans="1:10" x14ac:dyDescent="0.25">
      <c r="A15" s="34"/>
      <c r="B15" s="34"/>
      <c r="C15" s="37" t="s">
        <v>154</v>
      </c>
      <c r="D15" s="37" t="s">
        <v>153</v>
      </c>
      <c r="E15" s="34">
        <v>11</v>
      </c>
      <c r="F15" s="38" t="s">
        <v>63</v>
      </c>
      <c r="G15" s="40">
        <v>1</v>
      </c>
      <c r="H15" s="34">
        <v>143</v>
      </c>
      <c r="I15" s="39">
        <v>1.5</v>
      </c>
      <c r="J15" s="39">
        <v>3.5750000000000002</v>
      </c>
    </row>
    <row r="16" spans="1:10" x14ac:dyDescent="0.25">
      <c r="A16" s="34"/>
      <c r="B16" s="34"/>
      <c r="C16" s="37" t="s">
        <v>154</v>
      </c>
      <c r="D16" s="37" t="s">
        <v>153</v>
      </c>
      <c r="E16" s="34">
        <v>11</v>
      </c>
      <c r="F16" s="38" t="s">
        <v>76</v>
      </c>
      <c r="G16" s="40">
        <v>1</v>
      </c>
      <c r="H16" s="34">
        <v>131</v>
      </c>
      <c r="I16" s="39">
        <v>1.5</v>
      </c>
      <c r="J16" s="39">
        <v>3.2749999999999999</v>
      </c>
    </row>
    <row r="17" spans="1:10" x14ac:dyDescent="0.25">
      <c r="A17" s="34"/>
      <c r="B17" s="34" t="s">
        <v>156</v>
      </c>
      <c r="C17" s="37" t="s">
        <v>154</v>
      </c>
      <c r="D17" s="37" t="s">
        <v>153</v>
      </c>
      <c r="E17" s="34">
        <v>11</v>
      </c>
      <c r="F17" s="38" t="s">
        <v>63</v>
      </c>
      <c r="G17" s="40">
        <v>1</v>
      </c>
      <c r="H17" s="34">
        <v>143</v>
      </c>
      <c r="I17" s="39">
        <v>2.7</v>
      </c>
      <c r="J17" s="39">
        <v>6.4350000000000005</v>
      </c>
    </row>
    <row r="18" spans="1:10" x14ac:dyDescent="0.25">
      <c r="A18" s="34"/>
      <c r="B18" s="34"/>
      <c r="C18" s="37" t="s">
        <v>154</v>
      </c>
      <c r="D18" s="37" t="s">
        <v>153</v>
      </c>
      <c r="E18" s="34">
        <v>11</v>
      </c>
      <c r="F18" s="38" t="s">
        <v>76</v>
      </c>
      <c r="G18" s="40">
        <v>1</v>
      </c>
      <c r="H18" s="34">
        <v>131</v>
      </c>
      <c r="I18" s="39">
        <v>2.7</v>
      </c>
      <c r="J18" s="39">
        <v>5.8950000000000005</v>
      </c>
    </row>
    <row r="19" spans="1:10" x14ac:dyDescent="0.25">
      <c r="A19" s="34"/>
      <c r="B19" s="34" t="s">
        <v>41</v>
      </c>
      <c r="C19" s="37" t="s">
        <v>40</v>
      </c>
      <c r="D19" s="37" t="s">
        <v>123</v>
      </c>
      <c r="E19" s="34">
        <v>11</v>
      </c>
      <c r="F19" s="38" t="s">
        <v>63</v>
      </c>
      <c r="G19" s="40">
        <v>1</v>
      </c>
      <c r="H19" s="34">
        <v>143</v>
      </c>
      <c r="I19" s="39">
        <v>15</v>
      </c>
      <c r="J19" s="39">
        <v>35.75</v>
      </c>
    </row>
    <row r="20" spans="1:10" x14ac:dyDescent="0.25">
      <c r="A20" s="34"/>
      <c r="B20" s="34"/>
      <c r="C20" s="37" t="s">
        <v>40</v>
      </c>
      <c r="D20" s="37" t="s">
        <v>123</v>
      </c>
      <c r="E20" s="34">
        <v>11</v>
      </c>
      <c r="F20" s="38" t="s">
        <v>76</v>
      </c>
      <c r="G20" s="40">
        <v>1</v>
      </c>
      <c r="H20" s="34">
        <v>131</v>
      </c>
      <c r="I20" s="39">
        <v>15</v>
      </c>
      <c r="J20" s="39">
        <v>32.75</v>
      </c>
    </row>
    <row r="21" spans="1:10" x14ac:dyDescent="0.25">
      <c r="A21" s="34" t="s">
        <v>225</v>
      </c>
      <c r="B21" s="34"/>
      <c r="C21" s="34"/>
      <c r="D21" s="34"/>
      <c r="E21" s="34"/>
      <c r="F21" s="34"/>
      <c r="G21" s="34"/>
      <c r="H21" s="34"/>
      <c r="I21" s="39">
        <v>60</v>
      </c>
      <c r="J21" s="39">
        <v>137</v>
      </c>
    </row>
    <row r="22" spans="1:10" x14ac:dyDescent="0.25">
      <c r="A22"/>
      <c r="B22"/>
      <c r="C22"/>
      <c r="D22"/>
      <c r="E22"/>
      <c r="F22"/>
      <c r="G22"/>
      <c r="H22"/>
      <c r="I22"/>
      <c r="J22"/>
    </row>
    <row r="23" spans="1:10" x14ac:dyDescent="0.25">
      <c r="A23"/>
      <c r="B23"/>
      <c r="C23"/>
      <c r="D23"/>
      <c r="E23"/>
      <c r="F23"/>
      <c r="G23"/>
      <c r="H23"/>
      <c r="I23"/>
      <c r="J23"/>
    </row>
    <row r="24" spans="1:10" x14ac:dyDescent="0.25">
      <c r="A24"/>
      <c r="B24"/>
      <c r="C24"/>
      <c r="D24"/>
      <c r="E24"/>
      <c r="F24"/>
      <c r="G24"/>
      <c r="H24"/>
      <c r="I24"/>
      <c r="J24"/>
    </row>
    <row r="25" spans="1:10" x14ac:dyDescent="0.25">
      <c r="A25"/>
      <c r="B25"/>
      <c r="C25"/>
      <c r="D25"/>
      <c r="E25"/>
      <c r="F25"/>
      <c r="G25"/>
      <c r="H25"/>
      <c r="I25"/>
      <c r="J25"/>
    </row>
    <row r="26" spans="1:10" x14ac:dyDescent="0.25">
      <c r="A26"/>
      <c r="B26"/>
      <c r="C26"/>
      <c r="D26"/>
      <c r="E26"/>
      <c r="F26"/>
      <c r="G26"/>
      <c r="H26"/>
      <c r="I26"/>
      <c r="J26"/>
    </row>
    <row r="27" spans="1:10" x14ac:dyDescent="0.25">
      <c r="A27"/>
      <c r="B27"/>
      <c r="C27"/>
      <c r="D27"/>
      <c r="E27"/>
      <c r="F27"/>
      <c r="G27"/>
      <c r="H27"/>
      <c r="I27"/>
      <c r="J27"/>
    </row>
    <row r="28" spans="1:10" x14ac:dyDescent="0.25">
      <c r="A28"/>
      <c r="B28"/>
      <c r="C28"/>
      <c r="D28"/>
      <c r="E28"/>
      <c r="F28"/>
      <c r="G28"/>
      <c r="H28"/>
      <c r="I28"/>
      <c r="J28"/>
    </row>
    <row r="29" spans="1:10" x14ac:dyDescent="0.25">
      <c r="A29"/>
      <c r="B29"/>
      <c r="C29"/>
      <c r="D29"/>
      <c r="E29"/>
      <c r="F29"/>
      <c r="G29"/>
      <c r="H29"/>
      <c r="I29"/>
      <c r="J29"/>
    </row>
    <row r="30" spans="1:10" x14ac:dyDescent="0.25">
      <c r="A30"/>
      <c r="B30"/>
      <c r="C30"/>
      <c r="D30"/>
      <c r="E30"/>
      <c r="F30"/>
      <c r="G30"/>
      <c r="H30"/>
      <c r="I30"/>
      <c r="J30"/>
    </row>
    <row r="31" spans="1:10" x14ac:dyDescent="0.25">
      <c r="A31"/>
      <c r="B31"/>
      <c r="C31"/>
      <c r="D31"/>
      <c r="E31"/>
      <c r="F31"/>
      <c r="G31"/>
      <c r="H31"/>
      <c r="I31"/>
      <c r="J31"/>
    </row>
    <row r="32" spans="1:10" x14ac:dyDescent="0.25">
      <c r="A32"/>
      <c r="B32"/>
      <c r="C32"/>
      <c r="D32"/>
      <c r="E32"/>
      <c r="F32"/>
      <c r="G32"/>
      <c r="H32"/>
      <c r="I32"/>
      <c r="J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</sheetData>
  <pageMargins left="0.7" right="0.7" top="0.75" bottom="0.75" header="0.3" footer="0.3"/>
  <pageSetup paperSize="9" scale="18"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D0C84-9373-4ABD-AF71-AC1773655D39}">
  <sheetPr>
    <tabColor rgb="FF92D050"/>
  </sheetPr>
  <dimension ref="A1:N1304"/>
  <sheetViews>
    <sheetView view="pageBreakPreview" topLeftCell="A137" zoomScale="90" zoomScaleNormal="90" zoomScaleSheetLayoutView="90" workbookViewId="0">
      <selection activeCell="F148" sqref="F148"/>
    </sheetView>
  </sheetViews>
  <sheetFormatPr defaultRowHeight="15" x14ac:dyDescent="0.25"/>
  <cols>
    <col min="1" max="1" width="9.5703125" style="7" customWidth="1"/>
    <col min="2" max="2" width="20" style="6" customWidth="1"/>
    <col min="3" max="4" width="8.7109375" style="6" customWidth="1"/>
    <col min="5" max="5" width="8.7109375" style="10" customWidth="1"/>
    <col min="6" max="6" width="23.42578125" style="7" customWidth="1"/>
    <col min="7" max="7" width="11.42578125" style="7" customWidth="1"/>
    <col min="8" max="8" width="15.5703125" style="7" customWidth="1"/>
    <col min="9" max="9" width="18.7109375" style="7" customWidth="1"/>
    <col min="10" max="10" width="10.7109375" style="7" customWidth="1"/>
    <col min="11" max="11" width="8.7109375" style="7"/>
    <col min="12" max="12" width="6.7109375" style="7" customWidth="1"/>
    <col min="13" max="13" width="5.7109375" style="7" customWidth="1"/>
    <col min="14" max="14" width="10.28515625" style="7" customWidth="1"/>
  </cols>
  <sheetData>
    <row r="1" spans="1:14" ht="15.75" x14ac:dyDescent="0.25">
      <c r="A1" s="5" t="s">
        <v>514</v>
      </c>
      <c r="C1" s="7"/>
      <c r="E1" s="8"/>
    </row>
    <row r="2" spans="1:14" ht="15.75" x14ac:dyDescent="0.25">
      <c r="A2" s="5"/>
      <c r="C2" s="7"/>
      <c r="E2" s="8"/>
    </row>
    <row r="3" spans="1:14" x14ac:dyDescent="0.25">
      <c r="A3" s="9" t="s">
        <v>515</v>
      </c>
      <c r="B3" s="7"/>
      <c r="C3" s="7"/>
      <c r="D3" s="11"/>
      <c r="E3" s="9" t="s">
        <v>516</v>
      </c>
      <c r="G3" s="11"/>
      <c r="H3" s="6"/>
    </row>
    <row r="4" spans="1:14" x14ac:dyDescent="0.25">
      <c r="A4" s="7" t="s">
        <v>197</v>
      </c>
      <c r="B4" s="7"/>
      <c r="C4" s="14">
        <v>68</v>
      </c>
      <c r="D4" s="11" t="s">
        <v>198</v>
      </c>
      <c r="E4" s="7" t="s">
        <v>197</v>
      </c>
      <c r="F4" s="14">
        <v>127</v>
      </c>
      <c r="G4" s="6" t="s">
        <v>198</v>
      </c>
    </row>
    <row r="5" spans="1:14" x14ac:dyDescent="0.25">
      <c r="A5" s="7" t="s">
        <v>199</v>
      </c>
      <c r="B5" s="7"/>
      <c r="C5" s="15">
        <v>8900.2999999999993</v>
      </c>
      <c r="D5" s="11" t="s">
        <v>200</v>
      </c>
      <c r="E5" s="7" t="s">
        <v>199</v>
      </c>
      <c r="F5" s="15">
        <v>17544.13</v>
      </c>
      <c r="G5" s="6" t="s">
        <v>200</v>
      </c>
    </row>
    <row r="7" spans="1:14" ht="15.75" x14ac:dyDescent="0.25">
      <c r="A7" s="5"/>
      <c r="C7" s="7"/>
      <c r="E7" s="9" t="s">
        <v>307</v>
      </c>
    </row>
    <row r="8" spans="1:14" x14ac:dyDescent="0.25">
      <c r="A8" s="9" t="s">
        <v>517</v>
      </c>
      <c r="B8" s="7"/>
      <c r="C8" s="7"/>
      <c r="D8" s="7"/>
      <c r="E8" s="7" t="s">
        <v>515</v>
      </c>
      <c r="I8" s="45">
        <f>C5-GETPIVOTDATA(" Total ers tkr",$A$15,"Program","Audionom")</f>
        <v>0</v>
      </c>
    </row>
    <row r="9" spans="1:14" x14ac:dyDescent="0.25">
      <c r="A9" s="7" t="s">
        <v>197</v>
      </c>
      <c r="B9" s="7"/>
      <c r="C9" s="14">
        <v>110</v>
      </c>
      <c r="D9" s="7" t="s">
        <v>198</v>
      </c>
      <c r="E9" s="7" t="s">
        <v>516</v>
      </c>
      <c r="I9" s="45">
        <f>F5-GETPIVOTDATA(" Total ers tkr",$A$15,"Program","Logoped")</f>
        <v>0</v>
      </c>
    </row>
    <row r="10" spans="1:14" x14ac:dyDescent="0.25">
      <c r="A10" s="7" t="s">
        <v>199</v>
      </c>
      <c r="B10" s="7"/>
      <c r="C10" s="15">
        <v>11816.89</v>
      </c>
      <c r="D10" s="6" t="s">
        <v>200</v>
      </c>
      <c r="E10" s="7" t="s">
        <v>517</v>
      </c>
      <c r="I10" s="45">
        <f>C10-GETPIVOTDATA(" Total ers tkr",$A$15,"Program","Röntgensjuksköterske")</f>
        <v>0</v>
      </c>
    </row>
    <row r="11" spans="1:14" x14ac:dyDescent="0.25">
      <c r="E11" s="8"/>
    </row>
    <row r="12" spans="1:14" x14ac:dyDescent="0.25">
      <c r="C12" s="15"/>
      <c r="E12" s="8"/>
    </row>
    <row r="13" spans="1:14" x14ac:dyDescent="0.25">
      <c r="A13" s="21" t="s">
        <v>1</v>
      </c>
      <c r="B13" s="7" t="s">
        <v>322</v>
      </c>
      <c r="C13" s="7"/>
      <c r="D13" s="7"/>
      <c r="E13" s="8"/>
      <c r="F13" s="15"/>
    </row>
    <row r="15" spans="1:14" x14ac:dyDescent="0.25">
      <c r="B15" s="7"/>
      <c r="C15" s="7"/>
      <c r="D15" s="7"/>
      <c r="E15" s="7"/>
      <c r="G15" s="21" t="s">
        <v>202</v>
      </c>
      <c r="J15"/>
      <c r="K15"/>
    </row>
    <row r="16" spans="1:14" ht="39" x14ac:dyDescent="0.25">
      <c r="A16" s="22" t="s">
        <v>2</v>
      </c>
      <c r="B16" s="21" t="s">
        <v>0</v>
      </c>
      <c r="C16" s="21" t="s">
        <v>4</v>
      </c>
      <c r="D16" s="22" t="s">
        <v>313</v>
      </c>
      <c r="E16" s="23" t="s">
        <v>8</v>
      </c>
      <c r="F16" s="22" t="s">
        <v>7</v>
      </c>
      <c r="G16" s="6" t="s">
        <v>204</v>
      </c>
      <c r="H16" s="7" t="s">
        <v>205</v>
      </c>
      <c r="I16" s="7" t="s">
        <v>264</v>
      </c>
      <c r="J16"/>
      <c r="K16"/>
      <c r="L16" s="6"/>
      <c r="M16" s="6"/>
      <c r="N16" s="6"/>
    </row>
    <row r="17" spans="1:11" ht="39" x14ac:dyDescent="0.25">
      <c r="A17" s="7" t="s">
        <v>323</v>
      </c>
      <c r="B17" s="6" t="s">
        <v>36</v>
      </c>
      <c r="C17" s="7" t="s">
        <v>40</v>
      </c>
      <c r="D17" s="7" t="s">
        <v>61</v>
      </c>
      <c r="E17" s="16" t="s">
        <v>40</v>
      </c>
      <c r="F17" s="16" t="s">
        <v>42</v>
      </c>
      <c r="G17" s="13">
        <v>0</v>
      </c>
      <c r="H17" s="13">
        <v>0</v>
      </c>
      <c r="I17" s="17">
        <v>45</v>
      </c>
      <c r="J17"/>
      <c r="K17"/>
    </row>
    <row r="18" spans="1:11" x14ac:dyDescent="0.25">
      <c r="C18" s="7"/>
      <c r="D18" s="7"/>
      <c r="E18" s="16" t="s">
        <v>40</v>
      </c>
      <c r="F18" s="16" t="s">
        <v>56</v>
      </c>
      <c r="G18" s="13">
        <v>0</v>
      </c>
      <c r="H18" s="13">
        <v>0</v>
      </c>
      <c r="I18" s="17">
        <v>800.85</v>
      </c>
      <c r="J18"/>
      <c r="K18"/>
    </row>
    <row r="19" spans="1:11" ht="26.25" x14ac:dyDescent="0.25">
      <c r="C19" s="7"/>
      <c r="D19" s="7"/>
      <c r="E19" s="16" t="s">
        <v>40</v>
      </c>
      <c r="F19" s="16" t="s">
        <v>49</v>
      </c>
      <c r="G19" s="13">
        <v>0</v>
      </c>
      <c r="H19" s="13">
        <v>0</v>
      </c>
      <c r="I19" s="17">
        <v>325</v>
      </c>
      <c r="J19"/>
      <c r="K19"/>
    </row>
    <row r="20" spans="1:11" ht="26.25" x14ac:dyDescent="0.25">
      <c r="C20" s="7"/>
      <c r="D20" s="7"/>
      <c r="E20" s="16" t="s">
        <v>40</v>
      </c>
      <c r="F20" s="16" t="s">
        <v>295</v>
      </c>
      <c r="G20" s="13">
        <v>0</v>
      </c>
      <c r="H20" s="13">
        <v>0</v>
      </c>
      <c r="I20" s="17">
        <v>945</v>
      </c>
      <c r="J20"/>
      <c r="K20"/>
    </row>
    <row r="21" spans="1:11" ht="26.25" x14ac:dyDescent="0.25">
      <c r="C21" s="7"/>
      <c r="D21" s="7"/>
      <c r="E21" s="16" t="s">
        <v>40</v>
      </c>
      <c r="F21" s="16" t="s">
        <v>44</v>
      </c>
      <c r="G21" s="13">
        <v>0</v>
      </c>
      <c r="H21" s="13">
        <v>0</v>
      </c>
      <c r="I21" s="17">
        <v>36</v>
      </c>
      <c r="J21"/>
      <c r="K21"/>
    </row>
    <row r="22" spans="1:11" x14ac:dyDescent="0.25">
      <c r="C22" s="7"/>
      <c r="D22" s="7" t="s">
        <v>215</v>
      </c>
      <c r="E22" s="7"/>
      <c r="G22" s="13">
        <v>0</v>
      </c>
      <c r="H22" s="13">
        <v>0</v>
      </c>
      <c r="I22" s="17">
        <v>2151.85</v>
      </c>
      <c r="J22"/>
      <c r="K22"/>
    </row>
    <row r="23" spans="1:11" x14ac:dyDescent="0.25">
      <c r="B23" s="7" t="s">
        <v>235</v>
      </c>
      <c r="C23" s="7"/>
      <c r="D23" s="7"/>
      <c r="E23" s="7"/>
      <c r="G23" s="13">
        <v>0</v>
      </c>
      <c r="H23" s="13">
        <v>0</v>
      </c>
      <c r="I23" s="17">
        <v>2151.85</v>
      </c>
      <c r="J23"/>
      <c r="K23"/>
    </row>
    <row r="24" spans="1:11" x14ac:dyDescent="0.25">
      <c r="B24" s="6" t="s">
        <v>59</v>
      </c>
      <c r="C24" s="7" t="s">
        <v>60</v>
      </c>
      <c r="D24" s="7" t="s">
        <v>61</v>
      </c>
      <c r="E24" s="16" t="s">
        <v>40</v>
      </c>
      <c r="F24" s="16" t="s">
        <v>381</v>
      </c>
      <c r="G24" s="13">
        <v>3</v>
      </c>
      <c r="H24" s="13">
        <v>79</v>
      </c>
      <c r="I24" s="17">
        <v>237</v>
      </c>
      <c r="J24"/>
      <c r="K24"/>
    </row>
    <row r="25" spans="1:11" x14ac:dyDescent="0.25">
      <c r="C25" s="7"/>
      <c r="D25" s="7"/>
      <c r="E25" s="16" t="s">
        <v>40</v>
      </c>
      <c r="F25" s="16" t="s">
        <v>365</v>
      </c>
      <c r="G25" s="13">
        <v>2.25</v>
      </c>
      <c r="H25" s="13">
        <v>70</v>
      </c>
      <c r="I25" s="17">
        <v>157.5</v>
      </c>
      <c r="J25"/>
      <c r="K25"/>
    </row>
    <row r="26" spans="1:11" x14ac:dyDescent="0.25">
      <c r="C26" s="7"/>
      <c r="D26" s="7"/>
      <c r="E26" s="16" t="s">
        <v>356</v>
      </c>
      <c r="F26" s="16" t="s">
        <v>355</v>
      </c>
      <c r="G26" s="13">
        <v>2.25</v>
      </c>
      <c r="H26" s="13">
        <v>110</v>
      </c>
      <c r="I26" s="17">
        <v>247.5</v>
      </c>
      <c r="J26"/>
      <c r="K26"/>
    </row>
    <row r="27" spans="1:11" x14ac:dyDescent="0.25">
      <c r="C27" s="7"/>
      <c r="D27" s="7"/>
      <c r="E27" s="16" t="s">
        <v>373</v>
      </c>
      <c r="F27" s="16" t="s">
        <v>372</v>
      </c>
      <c r="G27" s="13">
        <v>4.5</v>
      </c>
      <c r="H27" s="13">
        <v>100</v>
      </c>
      <c r="I27" s="17">
        <v>450</v>
      </c>
      <c r="J27"/>
      <c r="K27"/>
    </row>
    <row r="28" spans="1:11" x14ac:dyDescent="0.25">
      <c r="C28" s="7"/>
      <c r="D28" s="7"/>
      <c r="E28" s="16" t="s">
        <v>337</v>
      </c>
      <c r="F28" s="16" t="s">
        <v>336</v>
      </c>
      <c r="G28" s="13">
        <v>0.6</v>
      </c>
      <c r="H28" s="13">
        <v>95</v>
      </c>
      <c r="I28" s="17">
        <v>57</v>
      </c>
      <c r="J28"/>
      <c r="K28"/>
    </row>
    <row r="29" spans="1:11" x14ac:dyDescent="0.25">
      <c r="C29" s="7"/>
      <c r="D29" s="7"/>
      <c r="E29" s="16" t="s">
        <v>346</v>
      </c>
      <c r="F29" s="16" t="s">
        <v>345</v>
      </c>
      <c r="G29" s="13">
        <v>0.55000000000000004</v>
      </c>
      <c r="H29" s="13">
        <v>95</v>
      </c>
      <c r="I29" s="17">
        <v>52.250000000000007</v>
      </c>
      <c r="J29"/>
      <c r="K29"/>
    </row>
    <row r="30" spans="1:11" x14ac:dyDescent="0.25">
      <c r="C30" s="7"/>
      <c r="D30" s="7"/>
      <c r="E30" s="16" t="s">
        <v>358</v>
      </c>
      <c r="F30" s="16" t="s">
        <v>357</v>
      </c>
      <c r="G30" s="13">
        <v>0.45</v>
      </c>
      <c r="H30" s="13">
        <v>98</v>
      </c>
      <c r="I30" s="17">
        <v>44.1</v>
      </c>
      <c r="J30"/>
      <c r="K30"/>
    </row>
    <row r="31" spans="1:11" x14ac:dyDescent="0.25">
      <c r="C31" s="7"/>
      <c r="D31" s="7"/>
      <c r="E31" s="16" t="s">
        <v>375</v>
      </c>
      <c r="F31" s="16" t="s">
        <v>374</v>
      </c>
      <c r="G31" s="13">
        <v>0.45</v>
      </c>
      <c r="H31" s="13">
        <v>98</v>
      </c>
      <c r="I31" s="17">
        <v>44.1</v>
      </c>
      <c r="J31"/>
      <c r="K31"/>
    </row>
    <row r="32" spans="1:11" ht="26.25" x14ac:dyDescent="0.25">
      <c r="C32" s="7"/>
      <c r="D32" s="7"/>
      <c r="E32" s="16" t="s">
        <v>348</v>
      </c>
      <c r="F32" s="16" t="s">
        <v>347</v>
      </c>
      <c r="G32" s="13">
        <v>3.85</v>
      </c>
      <c r="H32" s="13">
        <v>100</v>
      </c>
      <c r="I32" s="17">
        <v>385</v>
      </c>
      <c r="J32"/>
      <c r="K32"/>
    </row>
    <row r="33" spans="3:11" ht="26.25" x14ac:dyDescent="0.25">
      <c r="C33" s="7"/>
      <c r="D33" s="7"/>
      <c r="E33" s="16" t="s">
        <v>325</v>
      </c>
      <c r="F33" s="16" t="s">
        <v>324</v>
      </c>
      <c r="G33" s="13">
        <v>0.75</v>
      </c>
      <c r="H33" s="13">
        <v>96</v>
      </c>
      <c r="I33" s="17">
        <v>72</v>
      </c>
      <c r="J33"/>
      <c r="K33"/>
    </row>
    <row r="34" spans="3:11" x14ac:dyDescent="0.25">
      <c r="C34" s="7"/>
      <c r="D34" s="7"/>
      <c r="E34" s="16" t="s">
        <v>350</v>
      </c>
      <c r="F34" s="16" t="s">
        <v>349</v>
      </c>
      <c r="G34" s="13">
        <v>1.1000000000000001</v>
      </c>
      <c r="H34" s="13">
        <v>100</v>
      </c>
      <c r="I34" s="17">
        <v>110.00000000000001</v>
      </c>
      <c r="J34"/>
      <c r="K34"/>
    </row>
    <row r="35" spans="3:11" x14ac:dyDescent="0.25">
      <c r="C35" s="7"/>
      <c r="D35" s="7"/>
      <c r="E35" s="16" t="s">
        <v>352</v>
      </c>
      <c r="F35" s="16" t="s">
        <v>351</v>
      </c>
      <c r="G35" s="13">
        <v>2.2000000000000002</v>
      </c>
      <c r="H35" s="13">
        <v>80</v>
      </c>
      <c r="I35" s="17">
        <v>176</v>
      </c>
      <c r="J35"/>
      <c r="K35"/>
    </row>
    <row r="36" spans="3:11" x14ac:dyDescent="0.25">
      <c r="C36" s="7"/>
      <c r="D36" s="7"/>
      <c r="E36" s="16" t="s">
        <v>367</v>
      </c>
      <c r="F36" s="16" t="s">
        <v>366</v>
      </c>
      <c r="G36" s="13">
        <v>2.25</v>
      </c>
      <c r="H36" s="13">
        <v>100</v>
      </c>
      <c r="I36" s="17">
        <v>225</v>
      </c>
      <c r="J36"/>
      <c r="K36"/>
    </row>
    <row r="37" spans="3:11" x14ac:dyDescent="0.25">
      <c r="C37" s="7"/>
      <c r="D37" s="7"/>
      <c r="E37" s="16" t="s">
        <v>369</v>
      </c>
      <c r="F37" s="16" t="s">
        <v>368</v>
      </c>
      <c r="G37" s="13">
        <v>1.8</v>
      </c>
      <c r="H37" s="13">
        <v>98</v>
      </c>
      <c r="I37" s="17">
        <v>176.4</v>
      </c>
      <c r="J37"/>
      <c r="K37"/>
    </row>
    <row r="38" spans="3:11" ht="39" x14ac:dyDescent="0.25">
      <c r="C38" s="7"/>
      <c r="D38" s="7"/>
      <c r="E38" s="16" t="s">
        <v>371</v>
      </c>
      <c r="F38" s="16" t="s">
        <v>370</v>
      </c>
      <c r="G38" s="13">
        <v>2.7</v>
      </c>
      <c r="H38" s="13">
        <v>98</v>
      </c>
      <c r="I38" s="17">
        <v>264.60000000000002</v>
      </c>
      <c r="J38"/>
      <c r="K38"/>
    </row>
    <row r="39" spans="3:11" x14ac:dyDescent="0.25">
      <c r="C39" s="7"/>
      <c r="D39" s="7"/>
      <c r="E39" s="16" t="s">
        <v>328</v>
      </c>
      <c r="F39" s="16" t="s">
        <v>327</v>
      </c>
      <c r="G39" s="13">
        <v>4.3499999999999996</v>
      </c>
      <c r="H39" s="13">
        <v>100</v>
      </c>
      <c r="I39" s="17">
        <v>435</v>
      </c>
      <c r="J39"/>
      <c r="K39"/>
    </row>
    <row r="40" spans="3:11" x14ac:dyDescent="0.25">
      <c r="C40" s="7"/>
      <c r="D40" s="7"/>
      <c r="E40" s="16" t="s">
        <v>339</v>
      </c>
      <c r="F40" s="16" t="s">
        <v>338</v>
      </c>
      <c r="G40" s="13">
        <v>3</v>
      </c>
      <c r="H40" s="13">
        <v>100</v>
      </c>
      <c r="I40" s="17">
        <v>300</v>
      </c>
      <c r="J40"/>
      <c r="K40"/>
    </row>
    <row r="41" spans="3:11" x14ac:dyDescent="0.25">
      <c r="C41" s="7"/>
      <c r="D41" s="7"/>
      <c r="E41" s="16" t="s">
        <v>377</v>
      </c>
      <c r="F41" s="16" t="s">
        <v>376</v>
      </c>
      <c r="G41" s="13">
        <v>0.45</v>
      </c>
      <c r="H41" s="13">
        <v>75</v>
      </c>
      <c r="I41" s="17">
        <v>33.75</v>
      </c>
      <c r="J41"/>
      <c r="K41"/>
    </row>
    <row r="42" spans="3:11" ht="26.25" x14ac:dyDescent="0.25">
      <c r="C42" s="7"/>
      <c r="D42" s="7"/>
      <c r="E42" s="16" t="s">
        <v>380</v>
      </c>
      <c r="F42" s="16" t="s">
        <v>379</v>
      </c>
      <c r="G42" s="13">
        <v>3.6</v>
      </c>
      <c r="H42" s="13">
        <v>120</v>
      </c>
      <c r="I42" s="17">
        <v>432</v>
      </c>
      <c r="J42"/>
      <c r="K42"/>
    </row>
    <row r="43" spans="3:11" x14ac:dyDescent="0.25">
      <c r="C43" s="7"/>
      <c r="D43" s="7"/>
      <c r="E43" s="16" t="s">
        <v>330</v>
      </c>
      <c r="F43" s="16" t="s">
        <v>329</v>
      </c>
      <c r="G43" s="13">
        <v>3.75</v>
      </c>
      <c r="H43" s="13">
        <v>100</v>
      </c>
      <c r="I43" s="17">
        <v>375</v>
      </c>
      <c r="J43"/>
      <c r="K43"/>
    </row>
    <row r="44" spans="3:11" ht="26.25" x14ac:dyDescent="0.25">
      <c r="C44" s="7"/>
      <c r="D44" s="7"/>
      <c r="E44" s="16" t="s">
        <v>332</v>
      </c>
      <c r="F44" s="16" t="s">
        <v>331</v>
      </c>
      <c r="G44" s="13">
        <v>3.75</v>
      </c>
      <c r="H44" s="13">
        <v>95</v>
      </c>
      <c r="I44" s="17">
        <v>356.25</v>
      </c>
      <c r="J44"/>
      <c r="K44"/>
    </row>
    <row r="45" spans="3:11" x14ac:dyDescent="0.25">
      <c r="C45" s="7"/>
      <c r="D45" s="7"/>
      <c r="E45" s="16" t="s">
        <v>341</v>
      </c>
      <c r="F45" s="16" t="s">
        <v>340</v>
      </c>
      <c r="G45" s="13">
        <v>4.8</v>
      </c>
      <c r="H45" s="13">
        <v>110</v>
      </c>
      <c r="I45" s="17">
        <v>528</v>
      </c>
      <c r="J45"/>
      <c r="K45"/>
    </row>
    <row r="46" spans="3:11" x14ac:dyDescent="0.25">
      <c r="C46" s="7"/>
      <c r="D46" s="7"/>
      <c r="E46" s="16" t="s">
        <v>334</v>
      </c>
      <c r="F46" s="16" t="s">
        <v>333</v>
      </c>
      <c r="G46" s="13">
        <v>3</v>
      </c>
      <c r="H46" s="13">
        <v>100</v>
      </c>
      <c r="I46" s="17">
        <v>300</v>
      </c>
      <c r="J46"/>
      <c r="K46"/>
    </row>
    <row r="47" spans="3:11" x14ac:dyDescent="0.25">
      <c r="C47" s="7"/>
      <c r="D47" s="7"/>
      <c r="E47" s="16" t="s">
        <v>354</v>
      </c>
      <c r="F47" s="16" t="s">
        <v>353</v>
      </c>
      <c r="G47" s="13">
        <v>3.3</v>
      </c>
      <c r="H47" s="13">
        <v>100</v>
      </c>
      <c r="I47" s="17">
        <v>330</v>
      </c>
      <c r="J47"/>
      <c r="K47"/>
    </row>
    <row r="48" spans="3:11" x14ac:dyDescent="0.25">
      <c r="C48" s="7"/>
      <c r="D48" s="7"/>
      <c r="E48" s="16" t="s">
        <v>360</v>
      </c>
      <c r="F48" s="16" t="s">
        <v>359</v>
      </c>
      <c r="G48" s="13">
        <v>1.8</v>
      </c>
      <c r="H48" s="13">
        <v>100</v>
      </c>
      <c r="I48" s="17">
        <v>180</v>
      </c>
      <c r="J48"/>
      <c r="K48"/>
    </row>
    <row r="49" spans="1:11" x14ac:dyDescent="0.25">
      <c r="C49" s="7"/>
      <c r="D49" s="7"/>
      <c r="E49" s="16" t="s">
        <v>362</v>
      </c>
      <c r="F49" s="16" t="s">
        <v>361</v>
      </c>
      <c r="G49" s="13">
        <v>2.25</v>
      </c>
      <c r="H49" s="13">
        <v>100</v>
      </c>
      <c r="I49" s="17">
        <v>225</v>
      </c>
      <c r="J49"/>
      <c r="K49"/>
    </row>
    <row r="50" spans="1:11" x14ac:dyDescent="0.25">
      <c r="C50" s="7"/>
      <c r="D50" s="7"/>
      <c r="E50" s="16" t="s">
        <v>364</v>
      </c>
      <c r="F50" s="16" t="s">
        <v>363</v>
      </c>
      <c r="G50" s="13">
        <v>2.25</v>
      </c>
      <c r="H50" s="13">
        <v>100</v>
      </c>
      <c r="I50" s="17">
        <v>225</v>
      </c>
      <c r="J50"/>
      <c r="K50"/>
    </row>
    <row r="51" spans="1:11" x14ac:dyDescent="0.25">
      <c r="C51" s="7"/>
      <c r="D51" s="7"/>
      <c r="E51" s="16" t="s">
        <v>343</v>
      </c>
      <c r="F51" s="16" t="s">
        <v>342</v>
      </c>
      <c r="G51" s="13">
        <v>3</v>
      </c>
      <c r="H51" s="13">
        <v>110</v>
      </c>
      <c r="I51" s="17">
        <v>330</v>
      </c>
      <c r="J51"/>
      <c r="K51"/>
    </row>
    <row r="52" spans="1:11" x14ac:dyDescent="0.25">
      <c r="C52" s="7"/>
      <c r="D52" s="7" t="s">
        <v>215</v>
      </c>
      <c r="E52" s="7"/>
      <c r="G52" s="13">
        <v>68</v>
      </c>
      <c r="H52" s="13">
        <v>97.482758620689651</v>
      </c>
      <c r="I52" s="17">
        <v>6748.45</v>
      </c>
      <c r="J52"/>
      <c r="K52"/>
    </row>
    <row r="53" spans="1:11" x14ac:dyDescent="0.25">
      <c r="B53" s="7" t="s">
        <v>224</v>
      </c>
      <c r="C53" s="7"/>
      <c r="D53" s="7"/>
      <c r="E53" s="7"/>
      <c r="G53" s="13">
        <v>68</v>
      </c>
      <c r="H53" s="13">
        <v>97.482758620689651</v>
      </c>
      <c r="I53" s="17">
        <v>6748.45</v>
      </c>
      <c r="J53"/>
      <c r="K53"/>
    </row>
    <row r="54" spans="1:11" x14ac:dyDescent="0.25">
      <c r="A54" s="7" t="s">
        <v>518</v>
      </c>
      <c r="B54" s="7"/>
      <c r="C54" s="7"/>
      <c r="D54" s="7"/>
      <c r="E54" s="7"/>
      <c r="G54" s="13">
        <v>68</v>
      </c>
      <c r="H54" s="13">
        <v>97.482758620689651</v>
      </c>
      <c r="I54" s="17">
        <v>8900.2999999999993</v>
      </c>
      <c r="J54"/>
      <c r="K54"/>
    </row>
    <row r="55" spans="1:11" ht="39" x14ac:dyDescent="0.25">
      <c r="A55" s="7" t="s">
        <v>382</v>
      </c>
      <c r="B55" s="6" t="s">
        <v>36</v>
      </c>
      <c r="C55" s="7" t="s">
        <v>40</v>
      </c>
      <c r="D55" s="7" t="s">
        <v>61</v>
      </c>
      <c r="E55" s="16" t="s">
        <v>40</v>
      </c>
      <c r="F55" s="16" t="s">
        <v>42</v>
      </c>
      <c r="G55" s="13">
        <v>0</v>
      </c>
      <c r="H55" s="13">
        <v>0</v>
      </c>
      <c r="I55" s="17">
        <v>50</v>
      </c>
      <c r="J55"/>
      <c r="K55"/>
    </row>
    <row r="56" spans="1:11" x14ac:dyDescent="0.25">
      <c r="C56" s="7"/>
      <c r="D56" s="7"/>
      <c r="E56" s="16" t="s">
        <v>40</v>
      </c>
      <c r="F56" s="16" t="s">
        <v>56</v>
      </c>
      <c r="G56" s="13">
        <v>0</v>
      </c>
      <c r="H56" s="13">
        <v>0</v>
      </c>
      <c r="I56" s="17">
        <v>600.42999999999995</v>
      </c>
      <c r="J56"/>
      <c r="K56"/>
    </row>
    <row r="57" spans="1:11" ht="26.25" x14ac:dyDescent="0.25">
      <c r="C57" s="7"/>
      <c r="D57" s="7"/>
      <c r="E57" s="16" t="s">
        <v>40</v>
      </c>
      <c r="F57" s="16" t="s">
        <v>49</v>
      </c>
      <c r="G57" s="13">
        <v>0</v>
      </c>
      <c r="H57" s="13">
        <v>0</v>
      </c>
      <c r="I57" s="17">
        <v>360</v>
      </c>
      <c r="J57"/>
      <c r="K57"/>
    </row>
    <row r="58" spans="1:11" ht="26.25" x14ac:dyDescent="0.25">
      <c r="C58" s="7"/>
      <c r="D58" s="7"/>
      <c r="E58" s="16" t="s">
        <v>40</v>
      </c>
      <c r="F58" s="16" t="s">
        <v>295</v>
      </c>
      <c r="G58" s="13">
        <v>0</v>
      </c>
      <c r="H58" s="13">
        <v>0</v>
      </c>
      <c r="I58" s="17">
        <v>1554</v>
      </c>
      <c r="J58"/>
    </row>
    <row r="59" spans="1:11" ht="26.25" x14ac:dyDescent="0.25">
      <c r="C59" s="7"/>
      <c r="D59" s="7"/>
      <c r="E59" s="16" t="s">
        <v>40</v>
      </c>
      <c r="F59" s="16" t="s">
        <v>44</v>
      </c>
      <c r="G59" s="13">
        <v>0</v>
      </c>
      <c r="H59" s="13">
        <v>0</v>
      </c>
      <c r="I59" s="17">
        <v>36</v>
      </c>
      <c r="J59"/>
    </row>
    <row r="60" spans="1:11" x14ac:dyDescent="0.25">
      <c r="C60" s="7"/>
      <c r="D60" s="7" t="s">
        <v>215</v>
      </c>
      <c r="E60" s="7"/>
      <c r="G60" s="13">
        <v>0</v>
      </c>
      <c r="H60" s="13">
        <v>0</v>
      </c>
      <c r="I60" s="17">
        <v>2600.4299999999998</v>
      </c>
      <c r="J60"/>
    </row>
    <row r="61" spans="1:11" x14ac:dyDescent="0.25">
      <c r="B61" s="7" t="s">
        <v>235</v>
      </c>
      <c r="C61" s="7"/>
      <c r="D61" s="7"/>
      <c r="E61" s="7"/>
      <c r="G61" s="13">
        <v>0</v>
      </c>
      <c r="H61" s="13">
        <v>0</v>
      </c>
      <c r="I61" s="17">
        <v>2600.4299999999998</v>
      </c>
      <c r="J61"/>
    </row>
    <row r="62" spans="1:11" x14ac:dyDescent="0.25">
      <c r="B62" s="6" t="s">
        <v>59</v>
      </c>
      <c r="C62" s="7" t="s">
        <v>60</v>
      </c>
      <c r="D62" s="7" t="s">
        <v>61</v>
      </c>
      <c r="E62" s="16" t="s">
        <v>40</v>
      </c>
      <c r="F62" s="16" t="s">
        <v>172</v>
      </c>
      <c r="G62" s="13">
        <v>1</v>
      </c>
      <c r="H62" s="13">
        <v>130</v>
      </c>
      <c r="I62" s="17">
        <v>130</v>
      </c>
      <c r="J62"/>
    </row>
    <row r="63" spans="1:11" x14ac:dyDescent="0.25">
      <c r="C63" s="7"/>
      <c r="D63" s="7"/>
      <c r="E63" s="16" t="s">
        <v>40</v>
      </c>
      <c r="F63" s="16" t="s">
        <v>381</v>
      </c>
      <c r="G63" s="13">
        <v>2</v>
      </c>
      <c r="H63" s="13">
        <v>130</v>
      </c>
      <c r="I63" s="17">
        <v>260</v>
      </c>
      <c r="J63"/>
    </row>
    <row r="64" spans="1:11" x14ac:dyDescent="0.25">
      <c r="C64" s="7"/>
      <c r="D64" s="7"/>
      <c r="E64" s="16" t="s">
        <v>40</v>
      </c>
      <c r="F64" s="16" t="s">
        <v>455</v>
      </c>
      <c r="G64" s="13">
        <v>0</v>
      </c>
      <c r="H64" s="13">
        <v>0</v>
      </c>
      <c r="I64" s="17">
        <v>2118</v>
      </c>
      <c r="J64"/>
    </row>
    <row r="65" spans="3:10" x14ac:dyDescent="0.25">
      <c r="C65" s="7"/>
      <c r="D65" s="7"/>
      <c r="E65" s="16" t="s">
        <v>40</v>
      </c>
      <c r="F65" s="16" t="s">
        <v>365</v>
      </c>
      <c r="G65" s="13">
        <v>3.75</v>
      </c>
      <c r="H65" s="13">
        <v>115</v>
      </c>
      <c r="I65" s="17">
        <v>431.25</v>
      </c>
      <c r="J65"/>
    </row>
    <row r="66" spans="3:10" x14ac:dyDescent="0.25">
      <c r="C66" s="7"/>
      <c r="D66" s="7"/>
      <c r="E66" s="16" t="s">
        <v>384</v>
      </c>
      <c r="F66" s="16" t="s">
        <v>383</v>
      </c>
      <c r="G66" s="13">
        <v>3.3</v>
      </c>
      <c r="H66" s="13">
        <v>55</v>
      </c>
      <c r="I66" s="17">
        <v>181.5</v>
      </c>
      <c r="J66"/>
    </row>
    <row r="67" spans="3:10" x14ac:dyDescent="0.25">
      <c r="C67" s="7"/>
      <c r="D67" s="7"/>
      <c r="E67" s="16" t="s">
        <v>452</v>
      </c>
      <c r="F67" s="16" t="s">
        <v>451</v>
      </c>
      <c r="G67" s="13">
        <v>9</v>
      </c>
      <c r="H67" s="13">
        <v>130</v>
      </c>
      <c r="I67" s="17">
        <v>1170</v>
      </c>
      <c r="J67"/>
    </row>
    <row r="68" spans="3:10" ht="26.25" x14ac:dyDescent="0.25">
      <c r="C68" s="7"/>
      <c r="D68" s="7"/>
      <c r="E68" s="16" t="s">
        <v>386</v>
      </c>
      <c r="F68" s="16" t="s">
        <v>385</v>
      </c>
      <c r="G68" s="13">
        <v>3.3</v>
      </c>
      <c r="H68" s="13">
        <v>55</v>
      </c>
      <c r="I68" s="17">
        <v>181.5</v>
      </c>
      <c r="J68"/>
    </row>
    <row r="69" spans="3:10" ht="26.25" x14ac:dyDescent="0.25">
      <c r="C69" s="7"/>
      <c r="D69" s="7"/>
      <c r="E69" s="16" t="s">
        <v>388</v>
      </c>
      <c r="F69" s="16" t="s">
        <v>387</v>
      </c>
      <c r="G69" s="13">
        <v>5.5</v>
      </c>
      <c r="H69" s="13">
        <v>82</v>
      </c>
      <c r="I69" s="17">
        <v>451</v>
      </c>
      <c r="J69"/>
    </row>
    <row r="70" spans="3:10" x14ac:dyDescent="0.25">
      <c r="C70" s="7"/>
      <c r="D70" s="7"/>
      <c r="E70" s="16" t="s">
        <v>390</v>
      </c>
      <c r="F70" s="16" t="s">
        <v>389</v>
      </c>
      <c r="G70" s="13">
        <v>2.2000000000000002</v>
      </c>
      <c r="H70" s="13">
        <v>55</v>
      </c>
      <c r="I70" s="17">
        <v>121.00000000000001</v>
      </c>
      <c r="J70"/>
    </row>
    <row r="71" spans="3:10" x14ac:dyDescent="0.25">
      <c r="C71" s="7"/>
      <c r="D71" s="7"/>
      <c r="E71" s="16" t="s">
        <v>395</v>
      </c>
      <c r="F71" s="16" t="s">
        <v>394</v>
      </c>
      <c r="G71" s="13">
        <v>10.8</v>
      </c>
      <c r="H71" s="13">
        <v>82</v>
      </c>
      <c r="I71" s="17">
        <v>885.6</v>
      </c>
      <c r="J71"/>
    </row>
    <row r="72" spans="3:10" ht="26.25" x14ac:dyDescent="0.25">
      <c r="C72" s="7"/>
      <c r="D72" s="7"/>
      <c r="E72" s="16" t="s">
        <v>397</v>
      </c>
      <c r="F72" s="16" t="s">
        <v>396</v>
      </c>
      <c r="G72" s="13">
        <v>1.8</v>
      </c>
      <c r="H72" s="13">
        <v>82</v>
      </c>
      <c r="I72" s="17">
        <v>147.6</v>
      </c>
      <c r="J72"/>
    </row>
    <row r="73" spans="3:10" ht="39" x14ac:dyDescent="0.25">
      <c r="C73" s="7"/>
      <c r="D73" s="7"/>
      <c r="E73" s="16" t="s">
        <v>399</v>
      </c>
      <c r="F73" s="16" t="s">
        <v>398</v>
      </c>
      <c r="G73" s="13">
        <v>2.7</v>
      </c>
      <c r="H73" s="13">
        <v>91</v>
      </c>
      <c r="I73" s="17">
        <v>245.70000000000002</v>
      </c>
      <c r="J73"/>
    </row>
    <row r="74" spans="3:10" ht="26.25" x14ac:dyDescent="0.25">
      <c r="C74" s="7"/>
      <c r="D74" s="7"/>
      <c r="E74" s="16" t="s">
        <v>410</v>
      </c>
      <c r="F74" s="16" t="s">
        <v>409</v>
      </c>
      <c r="G74" s="13">
        <v>3.2</v>
      </c>
      <c r="H74" s="13">
        <v>82</v>
      </c>
      <c r="I74" s="17">
        <v>262.40000000000003</v>
      </c>
      <c r="J74"/>
    </row>
    <row r="75" spans="3:10" ht="26.25" x14ac:dyDescent="0.25">
      <c r="C75" s="7"/>
      <c r="D75" s="7"/>
      <c r="E75" s="16" t="s">
        <v>406</v>
      </c>
      <c r="F75" s="16" t="s">
        <v>405</v>
      </c>
      <c r="G75" s="13">
        <v>1.6</v>
      </c>
      <c r="H75" s="13">
        <v>55</v>
      </c>
      <c r="I75" s="17">
        <v>88</v>
      </c>
      <c r="J75"/>
    </row>
    <row r="76" spans="3:10" x14ac:dyDescent="0.25">
      <c r="C76" s="7"/>
      <c r="D76" s="7"/>
      <c r="E76" s="16" t="s">
        <v>404</v>
      </c>
      <c r="F76" s="16" t="s">
        <v>403</v>
      </c>
      <c r="G76" s="13">
        <v>1.6</v>
      </c>
      <c r="H76" s="13">
        <v>55</v>
      </c>
      <c r="I76" s="17">
        <v>88</v>
      </c>
      <c r="J76"/>
    </row>
    <row r="77" spans="3:10" ht="39" x14ac:dyDescent="0.25">
      <c r="C77" s="7"/>
      <c r="D77" s="7"/>
      <c r="E77" s="16" t="s">
        <v>408</v>
      </c>
      <c r="F77" s="16" t="s">
        <v>407</v>
      </c>
      <c r="G77" s="13">
        <v>2.4</v>
      </c>
      <c r="H77" s="13">
        <v>91</v>
      </c>
      <c r="I77" s="17">
        <v>218.4</v>
      </c>
      <c r="J77"/>
    </row>
    <row r="78" spans="3:10" x14ac:dyDescent="0.25">
      <c r="C78" s="7"/>
      <c r="D78" s="7"/>
      <c r="E78" s="16" t="s">
        <v>415</v>
      </c>
      <c r="F78" s="16" t="s">
        <v>414</v>
      </c>
      <c r="G78" s="13">
        <v>2.25</v>
      </c>
      <c r="H78" s="13">
        <v>55</v>
      </c>
      <c r="I78" s="17">
        <v>123.75</v>
      </c>
      <c r="J78"/>
    </row>
    <row r="79" spans="3:10" ht="26.25" x14ac:dyDescent="0.25">
      <c r="C79" s="7"/>
      <c r="D79" s="7"/>
      <c r="E79" s="16" t="s">
        <v>417</v>
      </c>
      <c r="F79" s="16" t="s">
        <v>416</v>
      </c>
      <c r="G79" s="13">
        <v>4.5</v>
      </c>
      <c r="H79" s="13">
        <v>82</v>
      </c>
      <c r="I79" s="17">
        <v>369</v>
      </c>
      <c r="J79"/>
    </row>
    <row r="80" spans="3:10" ht="26.25" x14ac:dyDescent="0.25">
      <c r="C80" s="7"/>
      <c r="D80" s="7"/>
      <c r="E80" s="16" t="s">
        <v>424</v>
      </c>
      <c r="F80" s="16" t="s">
        <v>423</v>
      </c>
      <c r="G80" s="13">
        <v>1.4</v>
      </c>
      <c r="H80" s="13">
        <v>55</v>
      </c>
      <c r="I80" s="17">
        <v>77</v>
      </c>
      <c r="J80"/>
    </row>
    <row r="81" spans="3:10" ht="39" x14ac:dyDescent="0.25">
      <c r="C81" s="7"/>
      <c r="D81" s="7"/>
      <c r="E81" s="16" t="s">
        <v>426</v>
      </c>
      <c r="F81" s="16" t="s">
        <v>425</v>
      </c>
      <c r="G81" s="13">
        <v>2.1</v>
      </c>
      <c r="H81" s="13">
        <v>91</v>
      </c>
      <c r="I81" s="17">
        <v>191.1</v>
      </c>
      <c r="J81"/>
    </row>
    <row r="82" spans="3:10" ht="26.25" x14ac:dyDescent="0.25">
      <c r="C82" s="7"/>
      <c r="D82" s="7"/>
      <c r="E82" s="16" t="s">
        <v>428</v>
      </c>
      <c r="F82" s="16" t="s">
        <v>427</v>
      </c>
      <c r="G82" s="13">
        <v>4.9000000000000004</v>
      </c>
      <c r="H82" s="13">
        <v>130</v>
      </c>
      <c r="I82" s="17">
        <v>637</v>
      </c>
      <c r="J82"/>
    </row>
    <row r="83" spans="3:10" ht="51.75" x14ac:dyDescent="0.25">
      <c r="C83" s="7"/>
      <c r="D83" s="7"/>
      <c r="E83" s="16" t="s">
        <v>430</v>
      </c>
      <c r="F83" s="16" t="s">
        <v>429</v>
      </c>
      <c r="G83" s="13">
        <v>5.6</v>
      </c>
      <c r="H83" s="13">
        <v>115</v>
      </c>
      <c r="I83" s="17">
        <v>644</v>
      </c>
      <c r="J83"/>
    </row>
    <row r="84" spans="3:10" x14ac:dyDescent="0.25">
      <c r="C84" s="7"/>
      <c r="D84" s="7"/>
      <c r="E84" s="16" t="s">
        <v>434</v>
      </c>
      <c r="F84" s="16" t="s">
        <v>433</v>
      </c>
      <c r="G84" s="13">
        <v>1.5</v>
      </c>
      <c r="H84" s="13">
        <v>130</v>
      </c>
      <c r="I84" s="17">
        <v>195</v>
      </c>
      <c r="J84"/>
    </row>
    <row r="85" spans="3:10" ht="39" x14ac:dyDescent="0.25">
      <c r="C85" s="7"/>
      <c r="D85" s="7"/>
      <c r="E85" s="16" t="s">
        <v>432</v>
      </c>
      <c r="F85" s="16" t="s">
        <v>431</v>
      </c>
      <c r="G85" s="13">
        <v>3</v>
      </c>
      <c r="H85" s="13">
        <v>115</v>
      </c>
      <c r="I85" s="17">
        <v>345</v>
      </c>
      <c r="J85"/>
    </row>
    <row r="86" spans="3:10" ht="39" x14ac:dyDescent="0.25">
      <c r="C86" s="7"/>
      <c r="D86" s="7"/>
      <c r="E86" s="16" t="s">
        <v>436</v>
      </c>
      <c r="F86" s="16" t="s">
        <v>435</v>
      </c>
      <c r="G86" s="13">
        <v>3</v>
      </c>
      <c r="H86" s="13">
        <v>115</v>
      </c>
      <c r="I86" s="17">
        <v>345</v>
      </c>
      <c r="J86"/>
    </row>
    <row r="87" spans="3:10" x14ac:dyDescent="0.25">
      <c r="C87" s="7"/>
      <c r="D87" s="7"/>
      <c r="E87" s="16" t="s">
        <v>440</v>
      </c>
      <c r="F87" s="16" t="s">
        <v>439</v>
      </c>
      <c r="G87" s="13">
        <v>2.25</v>
      </c>
      <c r="H87" s="13">
        <v>130</v>
      </c>
      <c r="I87" s="17">
        <v>292.5</v>
      </c>
      <c r="J87"/>
    </row>
    <row r="88" spans="3:10" x14ac:dyDescent="0.25">
      <c r="C88" s="7"/>
      <c r="D88" s="7"/>
      <c r="E88" s="16" t="s">
        <v>438</v>
      </c>
      <c r="F88" s="16" t="s">
        <v>437</v>
      </c>
      <c r="G88" s="13">
        <v>3</v>
      </c>
      <c r="H88" s="13">
        <v>130</v>
      </c>
      <c r="I88" s="17">
        <v>390</v>
      </c>
      <c r="J88"/>
    </row>
    <row r="89" spans="3:10" ht="39" x14ac:dyDescent="0.25">
      <c r="C89" s="7"/>
      <c r="D89" s="7"/>
      <c r="E89" s="16" t="s">
        <v>442</v>
      </c>
      <c r="F89" s="16" t="s">
        <v>441</v>
      </c>
      <c r="G89" s="13">
        <v>2.25</v>
      </c>
      <c r="H89" s="13">
        <v>91</v>
      </c>
      <c r="I89" s="17">
        <v>204.75</v>
      </c>
      <c r="J89"/>
    </row>
    <row r="90" spans="3:10" x14ac:dyDescent="0.25">
      <c r="C90" s="7"/>
      <c r="D90" s="7"/>
      <c r="E90" s="16" t="s">
        <v>444</v>
      </c>
      <c r="F90" s="16" t="s">
        <v>443</v>
      </c>
      <c r="G90" s="13">
        <v>1.5</v>
      </c>
      <c r="H90" s="13">
        <v>55</v>
      </c>
      <c r="I90" s="17">
        <v>82.5</v>
      </c>
      <c r="J90"/>
    </row>
    <row r="91" spans="3:10" ht="26.25" x14ac:dyDescent="0.25">
      <c r="C91" s="7"/>
      <c r="D91" s="7"/>
      <c r="E91" s="16" t="s">
        <v>446</v>
      </c>
      <c r="F91" s="16" t="s">
        <v>445</v>
      </c>
      <c r="G91" s="13">
        <v>3</v>
      </c>
      <c r="H91" s="13">
        <v>115</v>
      </c>
      <c r="I91" s="17">
        <v>345</v>
      </c>
      <c r="J91"/>
    </row>
    <row r="92" spans="3:10" ht="26.25" x14ac:dyDescent="0.25">
      <c r="C92" s="7"/>
      <c r="D92" s="7"/>
      <c r="E92" s="16" t="s">
        <v>448</v>
      </c>
      <c r="F92" s="16" t="s">
        <v>447</v>
      </c>
      <c r="G92" s="13">
        <v>3.75</v>
      </c>
      <c r="H92" s="13">
        <v>115</v>
      </c>
      <c r="I92" s="17">
        <v>431.25</v>
      </c>
      <c r="J92"/>
    </row>
    <row r="93" spans="3:10" ht="26.25" x14ac:dyDescent="0.25">
      <c r="C93" s="7"/>
      <c r="D93" s="7"/>
      <c r="E93" s="16" t="s">
        <v>450</v>
      </c>
      <c r="F93" s="16" t="s">
        <v>449</v>
      </c>
      <c r="G93" s="13">
        <v>3</v>
      </c>
      <c r="H93" s="13">
        <v>130</v>
      </c>
      <c r="I93" s="17">
        <v>390</v>
      </c>
      <c r="J93"/>
    </row>
    <row r="94" spans="3:10" ht="26.25" x14ac:dyDescent="0.25">
      <c r="C94" s="7"/>
      <c r="D94" s="7"/>
      <c r="E94" s="16" t="s">
        <v>392</v>
      </c>
      <c r="F94" s="16" t="s">
        <v>391</v>
      </c>
      <c r="G94" s="13">
        <v>4.4000000000000004</v>
      </c>
      <c r="H94" s="13">
        <v>91</v>
      </c>
      <c r="I94" s="17">
        <v>400.40000000000003</v>
      </c>
      <c r="J94"/>
    </row>
    <row r="95" spans="3:10" x14ac:dyDescent="0.25">
      <c r="C95" s="7"/>
      <c r="D95" s="7"/>
      <c r="E95" s="16" t="s">
        <v>393</v>
      </c>
      <c r="F95" s="16" t="s">
        <v>336</v>
      </c>
      <c r="G95" s="13">
        <v>3.3</v>
      </c>
      <c r="H95" s="13">
        <v>115</v>
      </c>
      <c r="I95" s="17">
        <v>379.5</v>
      </c>
      <c r="J95"/>
    </row>
    <row r="96" spans="3:10" ht="26.25" x14ac:dyDescent="0.25">
      <c r="C96" s="7"/>
      <c r="D96" s="7"/>
      <c r="E96" s="16" t="s">
        <v>402</v>
      </c>
      <c r="F96" s="16" t="s">
        <v>401</v>
      </c>
      <c r="G96" s="13">
        <v>1.8</v>
      </c>
      <c r="H96" s="13">
        <v>115</v>
      </c>
      <c r="I96" s="17">
        <v>207</v>
      </c>
      <c r="J96"/>
    </row>
    <row r="97" spans="1:10" x14ac:dyDescent="0.25">
      <c r="C97" s="7"/>
      <c r="D97" s="7"/>
      <c r="E97" s="16" t="s">
        <v>400</v>
      </c>
      <c r="F97" s="16" t="s">
        <v>345</v>
      </c>
      <c r="G97" s="13">
        <v>0.9</v>
      </c>
      <c r="H97" s="13">
        <v>115</v>
      </c>
      <c r="I97" s="17">
        <v>103.5</v>
      </c>
      <c r="J97"/>
    </row>
    <row r="98" spans="1:10" ht="26.25" x14ac:dyDescent="0.25">
      <c r="C98" s="7"/>
      <c r="D98" s="7"/>
      <c r="E98" s="16" t="s">
        <v>412</v>
      </c>
      <c r="F98" s="16" t="s">
        <v>411</v>
      </c>
      <c r="G98" s="13">
        <v>6.4</v>
      </c>
      <c r="H98" s="13">
        <v>115</v>
      </c>
      <c r="I98" s="17">
        <v>736</v>
      </c>
      <c r="J98"/>
    </row>
    <row r="99" spans="1:10" x14ac:dyDescent="0.25">
      <c r="C99" s="7"/>
      <c r="D99" s="7"/>
      <c r="E99" s="16" t="s">
        <v>413</v>
      </c>
      <c r="F99" s="16" t="s">
        <v>357</v>
      </c>
      <c r="G99" s="13">
        <v>0.8</v>
      </c>
      <c r="H99" s="13">
        <v>115</v>
      </c>
      <c r="I99" s="17">
        <v>92</v>
      </c>
      <c r="J99"/>
    </row>
    <row r="100" spans="1:10" ht="26.25" x14ac:dyDescent="0.25">
      <c r="C100" s="7"/>
      <c r="D100" s="7"/>
      <c r="E100" s="16" t="s">
        <v>420</v>
      </c>
      <c r="F100" s="16" t="s">
        <v>419</v>
      </c>
      <c r="G100" s="13">
        <v>2.25</v>
      </c>
      <c r="H100" s="13">
        <v>130</v>
      </c>
      <c r="I100" s="17">
        <v>292.5</v>
      </c>
      <c r="J100"/>
    </row>
    <row r="101" spans="1:10" ht="51.75" x14ac:dyDescent="0.25">
      <c r="C101" s="7"/>
      <c r="D101" s="7"/>
      <c r="E101" s="16" t="s">
        <v>422</v>
      </c>
      <c r="F101" s="16" t="s">
        <v>421</v>
      </c>
      <c r="G101" s="13">
        <v>5.25</v>
      </c>
      <c r="H101" s="13">
        <v>115</v>
      </c>
      <c r="I101" s="17">
        <v>603.75</v>
      </c>
      <c r="J101"/>
    </row>
    <row r="102" spans="1:10" x14ac:dyDescent="0.25">
      <c r="C102" s="7"/>
      <c r="D102" s="7"/>
      <c r="E102" s="16" t="s">
        <v>418</v>
      </c>
      <c r="F102" s="16" t="s">
        <v>374</v>
      </c>
      <c r="G102" s="13">
        <v>0.75</v>
      </c>
      <c r="H102" s="13">
        <v>115</v>
      </c>
      <c r="I102" s="17">
        <v>86.25</v>
      </c>
      <c r="J102"/>
    </row>
    <row r="103" spans="1:10" x14ac:dyDescent="0.25">
      <c r="C103" s="7"/>
      <c r="D103" s="7" t="s">
        <v>215</v>
      </c>
      <c r="E103" s="7"/>
      <c r="G103" s="13">
        <v>127.00000000000001</v>
      </c>
      <c r="H103" s="13">
        <v>99.25</v>
      </c>
      <c r="I103" s="17">
        <v>14943.699999999999</v>
      </c>
      <c r="J103"/>
    </row>
    <row r="104" spans="1:10" x14ac:dyDescent="0.25">
      <c r="B104" s="7" t="s">
        <v>224</v>
      </c>
      <c r="C104" s="7"/>
      <c r="D104" s="7"/>
      <c r="E104" s="7"/>
      <c r="G104" s="13">
        <v>127.00000000000001</v>
      </c>
      <c r="H104" s="13">
        <v>99.25</v>
      </c>
      <c r="I104" s="17">
        <v>14943.699999999999</v>
      </c>
      <c r="J104"/>
    </row>
    <row r="105" spans="1:10" x14ac:dyDescent="0.25">
      <c r="A105" s="7" t="s">
        <v>519</v>
      </c>
      <c r="B105" s="7"/>
      <c r="C105" s="7"/>
      <c r="D105" s="7"/>
      <c r="E105" s="7"/>
      <c r="G105" s="13">
        <v>127.00000000000001</v>
      </c>
      <c r="H105" s="13">
        <v>86.304347826086953</v>
      </c>
      <c r="I105" s="17">
        <v>17544.13</v>
      </c>
      <c r="J105"/>
    </row>
    <row r="106" spans="1:10" ht="39" x14ac:dyDescent="0.25">
      <c r="A106" s="7" t="s">
        <v>453</v>
      </c>
      <c r="B106" s="6" t="s">
        <v>36</v>
      </c>
      <c r="C106" s="7" t="s">
        <v>40</v>
      </c>
      <c r="D106" s="7" t="s">
        <v>61</v>
      </c>
      <c r="E106" s="16" t="s">
        <v>40</v>
      </c>
      <c r="F106" s="16" t="s">
        <v>42</v>
      </c>
      <c r="G106" s="13">
        <v>0</v>
      </c>
      <c r="H106" s="13">
        <v>0</v>
      </c>
      <c r="I106" s="17">
        <v>44</v>
      </c>
      <c r="J106"/>
    </row>
    <row r="107" spans="1:10" x14ac:dyDescent="0.25">
      <c r="C107" s="7"/>
      <c r="D107" s="7"/>
      <c r="E107" s="16" t="s">
        <v>40</v>
      </c>
      <c r="F107" s="16" t="s">
        <v>56</v>
      </c>
      <c r="G107" s="13">
        <v>0</v>
      </c>
      <c r="H107" s="13">
        <v>0</v>
      </c>
      <c r="I107" s="17">
        <v>486.89599999999996</v>
      </c>
      <c r="J107"/>
    </row>
    <row r="108" spans="1:10" ht="26.25" x14ac:dyDescent="0.25">
      <c r="C108" s="7"/>
      <c r="D108" s="7"/>
      <c r="E108" s="16" t="s">
        <v>40</v>
      </c>
      <c r="F108" s="16" t="s">
        <v>49</v>
      </c>
      <c r="G108" s="13">
        <v>0</v>
      </c>
      <c r="H108" s="13">
        <v>0</v>
      </c>
      <c r="I108" s="17">
        <v>396</v>
      </c>
      <c r="J108"/>
    </row>
    <row r="109" spans="1:10" ht="26.25" x14ac:dyDescent="0.25">
      <c r="C109" s="7"/>
      <c r="D109" s="7"/>
      <c r="E109" s="16" t="s">
        <v>40</v>
      </c>
      <c r="F109" s="16" t="s">
        <v>295</v>
      </c>
      <c r="G109" s="13">
        <v>0</v>
      </c>
      <c r="H109" s="13">
        <v>0</v>
      </c>
      <c r="I109" s="17">
        <v>1053</v>
      </c>
      <c r="J109"/>
    </row>
    <row r="110" spans="1:10" ht="26.25" x14ac:dyDescent="0.25">
      <c r="C110" s="7"/>
      <c r="D110" s="7"/>
      <c r="E110" s="16" t="s">
        <v>40</v>
      </c>
      <c r="F110" s="16" t="s">
        <v>44</v>
      </c>
      <c r="G110" s="13">
        <v>0</v>
      </c>
      <c r="H110" s="13">
        <v>0</v>
      </c>
      <c r="I110" s="17">
        <v>36</v>
      </c>
      <c r="J110"/>
    </row>
    <row r="111" spans="1:10" ht="26.25" x14ac:dyDescent="0.25">
      <c r="C111" s="7"/>
      <c r="D111" s="7"/>
      <c r="E111" s="16" t="s">
        <v>40</v>
      </c>
      <c r="F111" s="16" t="s">
        <v>454</v>
      </c>
      <c r="G111" s="13">
        <v>0</v>
      </c>
      <c r="H111" s="13">
        <v>0</v>
      </c>
      <c r="I111" s="17">
        <v>0</v>
      </c>
      <c r="J111"/>
    </row>
    <row r="112" spans="1:10" x14ac:dyDescent="0.25">
      <c r="C112" s="7"/>
      <c r="D112" s="7" t="s">
        <v>215</v>
      </c>
      <c r="E112" s="7"/>
      <c r="G112" s="13">
        <v>0</v>
      </c>
      <c r="H112" s="13">
        <v>0</v>
      </c>
      <c r="I112" s="17">
        <v>2015.896</v>
      </c>
      <c r="J112"/>
    </row>
    <row r="113" spans="2:10" x14ac:dyDescent="0.25">
      <c r="B113" s="7" t="s">
        <v>235</v>
      </c>
      <c r="C113" s="7"/>
      <c r="D113" s="7"/>
      <c r="E113" s="7"/>
      <c r="G113" s="13">
        <v>0</v>
      </c>
      <c r="H113" s="13">
        <v>0</v>
      </c>
      <c r="I113" s="17">
        <v>2015.896</v>
      </c>
      <c r="J113"/>
    </row>
    <row r="114" spans="2:10" ht="39" x14ac:dyDescent="0.25">
      <c r="B114" s="6" t="s">
        <v>59</v>
      </c>
      <c r="C114" s="7" t="s">
        <v>60</v>
      </c>
      <c r="D114" s="7" t="s">
        <v>51</v>
      </c>
      <c r="E114" s="16" t="s">
        <v>471</v>
      </c>
      <c r="F114" s="16" t="s">
        <v>470</v>
      </c>
      <c r="G114" s="13">
        <v>2.85</v>
      </c>
      <c r="H114" s="13">
        <v>70</v>
      </c>
      <c r="I114" s="17">
        <v>199.5</v>
      </c>
      <c r="J114"/>
    </row>
    <row r="115" spans="2:10" x14ac:dyDescent="0.25">
      <c r="C115" s="7"/>
      <c r="D115" s="7" t="s">
        <v>213</v>
      </c>
      <c r="E115" s="7"/>
      <c r="G115" s="13">
        <v>2.85</v>
      </c>
      <c r="H115" s="13">
        <v>70</v>
      </c>
      <c r="I115" s="17">
        <v>199.5</v>
      </c>
      <c r="J115"/>
    </row>
    <row r="116" spans="2:10" ht="26.25" x14ac:dyDescent="0.25">
      <c r="C116" s="7"/>
      <c r="D116" s="7" t="s">
        <v>87</v>
      </c>
      <c r="E116" s="16" t="s">
        <v>475</v>
      </c>
      <c r="F116" s="16" t="s">
        <v>474</v>
      </c>
      <c r="G116" s="13">
        <v>2.85</v>
      </c>
      <c r="H116" s="13">
        <v>70</v>
      </c>
      <c r="I116" s="17">
        <v>199.5</v>
      </c>
      <c r="J116"/>
    </row>
    <row r="117" spans="2:10" x14ac:dyDescent="0.25">
      <c r="C117" s="7"/>
      <c r="D117" s="7" t="s">
        <v>237</v>
      </c>
      <c r="E117" s="7"/>
      <c r="G117" s="13">
        <v>2.85</v>
      </c>
      <c r="H117" s="13">
        <v>70</v>
      </c>
      <c r="I117" s="17">
        <v>199.5</v>
      </c>
      <c r="J117"/>
    </row>
    <row r="118" spans="2:10" x14ac:dyDescent="0.25">
      <c r="C118" s="7"/>
      <c r="D118" s="7" t="s">
        <v>61</v>
      </c>
      <c r="E118" s="16" t="s">
        <v>40</v>
      </c>
      <c r="F118" s="16" t="s">
        <v>172</v>
      </c>
      <c r="G118" s="13">
        <v>0</v>
      </c>
      <c r="H118" s="13">
        <v>50</v>
      </c>
      <c r="I118" s="17">
        <v>0</v>
      </c>
      <c r="J118"/>
    </row>
    <row r="119" spans="2:10" x14ac:dyDescent="0.25">
      <c r="C119" s="7"/>
      <c r="D119" s="7"/>
      <c r="E119" s="16" t="s">
        <v>40</v>
      </c>
      <c r="F119" s="16" t="s">
        <v>381</v>
      </c>
      <c r="G119" s="13">
        <v>4</v>
      </c>
      <c r="H119" s="13">
        <v>67</v>
      </c>
      <c r="I119" s="17">
        <v>268</v>
      </c>
      <c r="J119"/>
    </row>
    <row r="120" spans="2:10" x14ac:dyDescent="0.25">
      <c r="C120" s="7"/>
      <c r="D120" s="7"/>
      <c r="E120" s="16" t="s">
        <v>40</v>
      </c>
      <c r="F120" s="16" t="s">
        <v>365</v>
      </c>
      <c r="G120" s="13">
        <v>8.75</v>
      </c>
      <c r="H120" s="13">
        <v>60</v>
      </c>
      <c r="I120" s="17">
        <v>525</v>
      </c>
      <c r="J120"/>
    </row>
    <row r="121" spans="2:10" x14ac:dyDescent="0.25">
      <c r="C121" s="7"/>
      <c r="D121" s="7"/>
      <c r="E121" s="16" t="s">
        <v>40</v>
      </c>
      <c r="F121" s="16" t="s">
        <v>513</v>
      </c>
      <c r="G121" s="13">
        <v>0</v>
      </c>
      <c r="H121" s="13">
        <v>0</v>
      </c>
      <c r="I121" s="17">
        <v>2235.4940000000001</v>
      </c>
      <c r="J121"/>
    </row>
    <row r="122" spans="2:10" x14ac:dyDescent="0.25">
      <c r="C122" s="7"/>
      <c r="D122" s="7"/>
      <c r="E122" s="16" t="s">
        <v>467</v>
      </c>
      <c r="F122" s="16" t="s">
        <v>466</v>
      </c>
      <c r="G122" s="13">
        <v>2.85</v>
      </c>
      <c r="H122" s="13">
        <v>70</v>
      </c>
      <c r="I122" s="17">
        <v>199.5</v>
      </c>
      <c r="J122"/>
    </row>
    <row r="123" spans="2:10" x14ac:dyDescent="0.25">
      <c r="C123" s="7"/>
      <c r="D123" s="7"/>
      <c r="E123" s="16" t="s">
        <v>457</v>
      </c>
      <c r="F123" s="16" t="s">
        <v>456</v>
      </c>
      <c r="G123" s="13">
        <v>5.625</v>
      </c>
      <c r="H123" s="13">
        <v>70</v>
      </c>
      <c r="I123" s="17">
        <v>393.75</v>
      </c>
      <c r="J123"/>
    </row>
    <row r="124" spans="2:10" x14ac:dyDescent="0.25">
      <c r="C124" s="7"/>
      <c r="D124" s="7"/>
      <c r="E124" s="16" t="s">
        <v>480</v>
      </c>
      <c r="F124" s="16" t="s">
        <v>479</v>
      </c>
      <c r="G124" s="13">
        <v>4.5</v>
      </c>
      <c r="H124" s="13">
        <v>70</v>
      </c>
      <c r="I124" s="17">
        <v>315</v>
      </c>
      <c r="J124"/>
    </row>
    <row r="125" spans="2:10" x14ac:dyDescent="0.25">
      <c r="C125" s="7"/>
      <c r="D125" s="7"/>
      <c r="E125" s="16" t="s">
        <v>500</v>
      </c>
      <c r="F125" s="16" t="s">
        <v>499</v>
      </c>
      <c r="G125" s="13">
        <v>2.1</v>
      </c>
      <c r="H125" s="13">
        <v>70</v>
      </c>
      <c r="I125" s="17">
        <v>147</v>
      </c>
      <c r="J125"/>
    </row>
    <row r="126" spans="2:10" ht="39" x14ac:dyDescent="0.25">
      <c r="C126" s="7"/>
      <c r="D126" s="7"/>
      <c r="E126" s="16" t="s">
        <v>469</v>
      </c>
      <c r="F126" s="16" t="s">
        <v>468</v>
      </c>
      <c r="G126" s="13">
        <v>4.75</v>
      </c>
      <c r="H126" s="13">
        <v>60</v>
      </c>
      <c r="I126" s="17">
        <v>285</v>
      </c>
      <c r="J126"/>
    </row>
    <row r="127" spans="2:10" x14ac:dyDescent="0.25">
      <c r="C127" s="7"/>
      <c r="D127" s="7"/>
      <c r="E127" s="16" t="s">
        <v>482</v>
      </c>
      <c r="F127" s="16" t="s">
        <v>481</v>
      </c>
      <c r="G127" s="13">
        <v>4.5</v>
      </c>
      <c r="H127" s="13">
        <v>70</v>
      </c>
      <c r="I127" s="17">
        <v>315</v>
      </c>
      <c r="J127"/>
    </row>
    <row r="128" spans="2:10" ht="39" x14ac:dyDescent="0.25">
      <c r="C128" s="7"/>
      <c r="D128" s="7"/>
      <c r="E128" s="16" t="s">
        <v>484</v>
      </c>
      <c r="F128" s="16" t="s">
        <v>483</v>
      </c>
      <c r="G128" s="13">
        <v>4.5</v>
      </c>
      <c r="H128" s="13">
        <v>60</v>
      </c>
      <c r="I128" s="17">
        <v>270</v>
      </c>
      <c r="J128"/>
    </row>
    <row r="129" spans="3:10" x14ac:dyDescent="0.25">
      <c r="C129" s="7"/>
      <c r="D129" s="7"/>
      <c r="E129" s="16" t="s">
        <v>490</v>
      </c>
      <c r="F129" s="16" t="s">
        <v>489</v>
      </c>
      <c r="G129" s="13">
        <v>3.75</v>
      </c>
      <c r="H129" s="13">
        <v>70</v>
      </c>
      <c r="I129" s="17">
        <v>262.5</v>
      </c>
      <c r="J129"/>
    </row>
    <row r="130" spans="3:10" ht="39" x14ac:dyDescent="0.25">
      <c r="C130" s="7"/>
      <c r="D130" s="7"/>
      <c r="E130" s="16" t="s">
        <v>492</v>
      </c>
      <c r="F130" s="16" t="s">
        <v>491</v>
      </c>
      <c r="G130" s="13">
        <v>3.75</v>
      </c>
      <c r="H130" s="13">
        <v>60</v>
      </c>
      <c r="I130" s="17">
        <v>225</v>
      </c>
      <c r="J130"/>
    </row>
    <row r="131" spans="3:10" ht="39" x14ac:dyDescent="0.25">
      <c r="C131" s="7"/>
      <c r="D131" s="7"/>
      <c r="E131" s="16" t="s">
        <v>502</v>
      </c>
      <c r="F131" s="16" t="s">
        <v>501</v>
      </c>
      <c r="G131" s="13">
        <v>3.5</v>
      </c>
      <c r="H131" s="13">
        <v>70</v>
      </c>
      <c r="I131" s="17">
        <v>245</v>
      </c>
      <c r="J131"/>
    </row>
    <row r="132" spans="3:10" ht="26.25" x14ac:dyDescent="0.25">
      <c r="C132" s="7"/>
      <c r="D132" s="7"/>
      <c r="E132" s="16" t="s">
        <v>459</v>
      </c>
      <c r="F132" s="16" t="s">
        <v>458</v>
      </c>
      <c r="G132" s="13">
        <v>6</v>
      </c>
      <c r="H132" s="13">
        <v>70</v>
      </c>
      <c r="I132" s="17">
        <v>420</v>
      </c>
      <c r="J132"/>
    </row>
    <row r="133" spans="3:10" x14ac:dyDescent="0.25">
      <c r="C133" s="7"/>
      <c r="D133" s="7"/>
      <c r="E133" s="16" t="s">
        <v>504</v>
      </c>
      <c r="F133" s="16" t="s">
        <v>503</v>
      </c>
      <c r="G133" s="13">
        <v>7.7</v>
      </c>
      <c r="H133" s="13">
        <v>95</v>
      </c>
      <c r="I133" s="17">
        <v>731.5</v>
      </c>
      <c r="J133"/>
    </row>
    <row r="134" spans="3:10" x14ac:dyDescent="0.25">
      <c r="C134" s="7"/>
      <c r="D134" s="7"/>
      <c r="E134" s="16" t="s">
        <v>508</v>
      </c>
      <c r="F134" s="16" t="s">
        <v>507</v>
      </c>
      <c r="G134" s="13">
        <v>1.4</v>
      </c>
      <c r="H134" s="13">
        <v>70</v>
      </c>
      <c r="I134" s="17">
        <v>98</v>
      </c>
      <c r="J134"/>
    </row>
    <row r="135" spans="3:10" ht="26.25" x14ac:dyDescent="0.25">
      <c r="C135" s="7"/>
      <c r="D135" s="7"/>
      <c r="E135" s="16" t="s">
        <v>461</v>
      </c>
      <c r="F135" s="16" t="s">
        <v>460</v>
      </c>
      <c r="G135" s="13">
        <v>5.25</v>
      </c>
      <c r="H135" s="13">
        <v>70</v>
      </c>
      <c r="I135" s="17">
        <v>367.5</v>
      </c>
      <c r="J135"/>
    </row>
    <row r="136" spans="3:10" ht="39" x14ac:dyDescent="0.25">
      <c r="C136" s="7"/>
      <c r="D136" s="7"/>
      <c r="E136" s="16" t="s">
        <v>510</v>
      </c>
      <c r="F136" s="16" t="s">
        <v>509</v>
      </c>
      <c r="G136" s="13">
        <v>4.375</v>
      </c>
      <c r="H136" s="13">
        <v>70</v>
      </c>
      <c r="I136" s="17">
        <v>306.25</v>
      </c>
      <c r="J136"/>
    </row>
    <row r="137" spans="3:10" ht="51.75" x14ac:dyDescent="0.25">
      <c r="C137" s="7"/>
      <c r="D137" s="7"/>
      <c r="E137" s="16" t="s">
        <v>463</v>
      </c>
      <c r="F137" s="16" t="s">
        <v>462</v>
      </c>
      <c r="G137" s="13">
        <v>1.3833333333333333</v>
      </c>
      <c r="H137" s="13">
        <v>70</v>
      </c>
      <c r="I137" s="17">
        <v>96.833333333333329</v>
      </c>
      <c r="J137"/>
    </row>
    <row r="138" spans="3:10" ht="51.75" x14ac:dyDescent="0.25">
      <c r="C138" s="7"/>
      <c r="D138" s="7"/>
      <c r="E138" s="16" t="s">
        <v>486</v>
      </c>
      <c r="F138" s="16" t="s">
        <v>485</v>
      </c>
      <c r="G138" s="13">
        <v>1.65</v>
      </c>
      <c r="H138" s="13">
        <v>70</v>
      </c>
      <c r="I138" s="17">
        <v>115.5</v>
      </c>
      <c r="J138"/>
    </row>
    <row r="139" spans="3:10" ht="51.75" x14ac:dyDescent="0.25">
      <c r="C139" s="7"/>
      <c r="D139" s="7"/>
      <c r="E139" s="16" t="s">
        <v>506</v>
      </c>
      <c r="F139" s="16" t="s">
        <v>505</v>
      </c>
      <c r="G139" s="13">
        <v>2.8</v>
      </c>
      <c r="H139" s="13">
        <v>70</v>
      </c>
      <c r="I139" s="17">
        <v>196</v>
      </c>
      <c r="J139"/>
    </row>
    <row r="140" spans="3:10" ht="51.75" x14ac:dyDescent="0.25">
      <c r="C140" s="7"/>
      <c r="D140" s="7"/>
      <c r="E140" s="16" t="s">
        <v>512</v>
      </c>
      <c r="F140" s="16" t="s">
        <v>511</v>
      </c>
      <c r="G140" s="13">
        <v>0.875</v>
      </c>
      <c r="H140" s="13">
        <v>70</v>
      </c>
      <c r="I140" s="17">
        <v>61.25</v>
      </c>
      <c r="J140"/>
    </row>
    <row r="141" spans="3:10" ht="39" x14ac:dyDescent="0.25">
      <c r="C141" s="7"/>
      <c r="D141" s="7"/>
      <c r="E141" s="16" t="s">
        <v>465</v>
      </c>
      <c r="F141" s="16" t="s">
        <v>464</v>
      </c>
      <c r="G141" s="13">
        <v>4.875</v>
      </c>
      <c r="H141" s="13">
        <v>50</v>
      </c>
      <c r="I141" s="17">
        <v>243.75</v>
      </c>
      <c r="J141"/>
    </row>
    <row r="142" spans="3:10" x14ac:dyDescent="0.25">
      <c r="C142" s="7"/>
      <c r="D142" s="7"/>
      <c r="E142" s="16" t="s">
        <v>478</v>
      </c>
      <c r="F142" s="16" t="s">
        <v>477</v>
      </c>
      <c r="G142" s="13">
        <v>5.0666666666666664</v>
      </c>
      <c r="H142" s="13">
        <v>70</v>
      </c>
      <c r="I142" s="17">
        <v>354.66666666666663</v>
      </c>
      <c r="J142"/>
    </row>
    <row r="143" spans="3:10" x14ac:dyDescent="0.25">
      <c r="C143" s="7"/>
      <c r="D143" s="7"/>
      <c r="E143" s="16" t="s">
        <v>488</v>
      </c>
      <c r="F143" s="16" t="s">
        <v>487</v>
      </c>
      <c r="G143" s="13">
        <v>3.6</v>
      </c>
      <c r="H143" s="13">
        <v>70</v>
      </c>
      <c r="I143" s="17">
        <v>252</v>
      </c>
      <c r="J143"/>
    </row>
    <row r="144" spans="3:10" ht="26.25" x14ac:dyDescent="0.25">
      <c r="C144" s="7"/>
      <c r="D144" s="7"/>
      <c r="E144" s="16" t="s">
        <v>498</v>
      </c>
      <c r="F144" s="16" t="s">
        <v>497</v>
      </c>
      <c r="G144" s="13">
        <v>3</v>
      </c>
      <c r="H144" s="13">
        <v>70</v>
      </c>
      <c r="I144" s="17">
        <v>210</v>
      </c>
      <c r="J144"/>
    </row>
    <row r="145" spans="1:10" x14ac:dyDescent="0.25">
      <c r="C145" s="7"/>
      <c r="D145" s="7" t="s">
        <v>215</v>
      </c>
      <c r="E145" s="7"/>
      <c r="G145" s="13">
        <v>100.55000000000001</v>
      </c>
      <c r="H145" s="13">
        <v>66.566666666666663</v>
      </c>
      <c r="I145" s="17">
        <v>9139.4940000000006</v>
      </c>
      <c r="J145"/>
    </row>
    <row r="146" spans="1:10" x14ac:dyDescent="0.25">
      <c r="C146" s="7"/>
      <c r="D146" s="7" t="s">
        <v>493</v>
      </c>
      <c r="E146" s="16" t="s">
        <v>495</v>
      </c>
      <c r="F146" s="16" t="s">
        <v>494</v>
      </c>
      <c r="G146" s="13">
        <v>3.75</v>
      </c>
      <c r="H146" s="13">
        <v>70</v>
      </c>
      <c r="I146" s="17">
        <v>262.5</v>
      </c>
      <c r="J146"/>
    </row>
    <row r="147" spans="1:10" x14ac:dyDescent="0.25">
      <c r="C147" s="7"/>
      <c r="D147" s="7" t="s">
        <v>520</v>
      </c>
      <c r="E147" s="7"/>
      <c r="G147" s="13">
        <v>3.75</v>
      </c>
      <c r="H147" s="13">
        <v>70</v>
      </c>
      <c r="I147" s="17">
        <v>262.5</v>
      </c>
      <c r="J147"/>
    </row>
    <row r="148" spans="1:10" x14ac:dyDescent="0.25">
      <c r="B148" s="7" t="s">
        <v>224</v>
      </c>
      <c r="C148" s="7"/>
      <c r="D148" s="7"/>
      <c r="E148" s="7"/>
      <c r="G148" s="13">
        <v>110.00000000000001</v>
      </c>
      <c r="H148" s="13">
        <v>66.878787878787875</v>
      </c>
      <c r="I148" s="17">
        <v>9800.9940000000006</v>
      </c>
      <c r="J148"/>
    </row>
    <row r="149" spans="1:10" x14ac:dyDescent="0.25">
      <c r="A149" s="7" t="s">
        <v>521</v>
      </c>
      <c r="B149" s="7"/>
      <c r="C149" s="7"/>
      <c r="D149" s="7"/>
      <c r="E149" s="7"/>
      <c r="G149" s="13">
        <v>110.00000000000001</v>
      </c>
      <c r="H149" s="13">
        <v>56.589743589743591</v>
      </c>
      <c r="I149" s="17">
        <v>11816.89</v>
      </c>
      <c r="J149"/>
    </row>
    <row r="150" spans="1:10" x14ac:dyDescent="0.25">
      <c r="A150" s="10" t="s">
        <v>227</v>
      </c>
      <c r="B150" s="10"/>
      <c r="C150" s="10"/>
      <c r="D150" s="10"/>
      <c r="F150" s="10"/>
      <c r="G150" s="13">
        <v>304.99999999999994</v>
      </c>
      <c r="H150" s="13">
        <v>78.982456140350877</v>
      </c>
      <c r="I150" s="17">
        <v>38261.32</v>
      </c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</sheetData>
  <pageMargins left="0.7" right="0.7" top="0.75" bottom="0.75" header="0.3" footer="0.3"/>
  <pageSetup paperSize="9" scale="22" orientation="portrait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6B7D-9C58-40AD-9469-BCE2102E34F5}">
  <sheetPr>
    <tabColor rgb="FF92D050"/>
  </sheetPr>
  <dimension ref="A1:P1241"/>
  <sheetViews>
    <sheetView view="pageBreakPreview" topLeftCell="A121" zoomScaleNormal="90" zoomScaleSheetLayoutView="100" workbookViewId="0">
      <selection activeCell="F143" sqref="F143"/>
    </sheetView>
  </sheetViews>
  <sheetFormatPr defaultRowHeight="15" x14ac:dyDescent="0.25"/>
  <cols>
    <col min="1" max="1" width="13.7109375" style="11" customWidth="1"/>
    <col min="2" max="2" width="17.42578125" style="16" customWidth="1"/>
    <col min="3" max="3" width="9.7109375" style="16" customWidth="1"/>
    <col min="4" max="4" width="6.7109375" style="16" customWidth="1"/>
    <col min="5" max="5" width="10" style="11" customWidth="1"/>
    <col min="6" max="6" width="43.42578125" style="16" bestFit="1" customWidth="1"/>
    <col min="7" max="8" width="8.7109375" style="49" customWidth="1"/>
    <col min="9" max="9" width="9.140625" style="49" customWidth="1"/>
    <col min="10" max="10" width="12.140625" style="7" customWidth="1"/>
    <col min="11" max="11" width="10.5703125" style="7" customWidth="1"/>
    <col min="12" max="12" width="11.28515625" style="7" customWidth="1"/>
    <col min="13" max="13" width="8.42578125" style="7" customWidth="1"/>
    <col min="16" max="16" width="27.140625" customWidth="1"/>
  </cols>
  <sheetData>
    <row r="1" spans="1:16" ht="15.75" customHeight="1" x14ac:dyDescent="0.25">
      <c r="A1" s="46" t="s">
        <v>707</v>
      </c>
      <c r="B1" s="46"/>
      <c r="C1" s="46"/>
      <c r="D1" s="46"/>
      <c r="E1" s="46"/>
      <c r="F1" s="46"/>
      <c r="G1" s="47"/>
      <c r="H1" s="47"/>
      <c r="I1" s="47"/>
    </row>
    <row r="2" spans="1:16" ht="15.75" hidden="1" customHeight="1" x14ac:dyDescent="0.25">
      <c r="A2" s="48"/>
      <c r="B2" s="11"/>
      <c r="C2" s="11"/>
      <c r="D2" s="11"/>
      <c r="E2" s="16"/>
    </row>
    <row r="3" spans="1:16" x14ac:dyDescent="0.25">
      <c r="A3" s="50" t="s">
        <v>708</v>
      </c>
      <c r="B3" s="50"/>
      <c r="C3" s="50"/>
      <c r="D3" s="11"/>
      <c r="E3" s="50" t="s">
        <v>709</v>
      </c>
    </row>
    <row r="4" spans="1:16" x14ac:dyDescent="0.25">
      <c r="A4" s="11" t="s">
        <v>197</v>
      </c>
      <c r="C4" s="51">
        <v>7.5</v>
      </c>
      <c r="D4" s="11" t="s">
        <v>198</v>
      </c>
      <c r="E4" s="11" t="s">
        <v>197</v>
      </c>
      <c r="F4" s="52">
        <v>117</v>
      </c>
      <c r="G4" s="11" t="s">
        <v>198</v>
      </c>
      <c r="H4" s="51"/>
    </row>
    <row r="5" spans="1:16" x14ac:dyDescent="0.25">
      <c r="A5" s="11" t="s">
        <v>199</v>
      </c>
      <c r="C5" s="53">
        <v>887.63</v>
      </c>
      <c r="D5" s="16" t="s">
        <v>200</v>
      </c>
      <c r="E5" s="11" t="s">
        <v>199</v>
      </c>
      <c r="F5" s="54">
        <v>11388.84</v>
      </c>
      <c r="G5" s="11" t="s">
        <v>200</v>
      </c>
      <c r="H5" s="53"/>
    </row>
    <row r="6" spans="1:16" x14ac:dyDescent="0.25">
      <c r="B6" s="11"/>
      <c r="C6" s="53"/>
      <c r="D6" s="11"/>
      <c r="E6" s="16"/>
      <c r="F6" s="55"/>
      <c r="G6" s="52"/>
      <c r="H6" s="52"/>
      <c r="I6" s="52"/>
      <c r="P6" s="56"/>
    </row>
    <row r="7" spans="1:16" x14ac:dyDescent="0.25">
      <c r="A7" s="50" t="s">
        <v>710</v>
      </c>
      <c r="B7" s="11"/>
      <c r="C7" s="49"/>
      <c r="D7" s="11"/>
      <c r="E7" s="50" t="s">
        <v>307</v>
      </c>
      <c r="I7" s="52"/>
    </row>
    <row r="8" spans="1:16" x14ac:dyDescent="0.25">
      <c r="A8" s="11" t="s">
        <v>197</v>
      </c>
      <c r="B8" s="11"/>
      <c r="C8" s="51">
        <v>440</v>
      </c>
      <c r="D8" s="11" t="s">
        <v>198</v>
      </c>
      <c r="E8" s="11" t="s">
        <v>708</v>
      </c>
      <c r="H8" s="57">
        <f>C5-GETPIVOTDATA("Summa av Total ers tkr",$A$13,"Program","Påbyggnad oral hälsa")</f>
        <v>0</v>
      </c>
      <c r="I8" s="52"/>
      <c r="J8" s="58"/>
    </row>
    <row r="9" spans="1:16" x14ac:dyDescent="0.25">
      <c r="A9" s="11" t="s">
        <v>199</v>
      </c>
      <c r="B9" s="11"/>
      <c r="C9" s="53">
        <v>45477.52</v>
      </c>
      <c r="D9" s="16" t="s">
        <v>200</v>
      </c>
      <c r="E9" s="11" t="s">
        <v>709</v>
      </c>
      <c r="H9" s="57">
        <f>F5-GETPIVOTDATA("Summa av Total ers tkr",$A$13,"Program","Tandhygienist")</f>
        <v>3.6666666528617498E-4</v>
      </c>
      <c r="I9" s="52"/>
      <c r="J9" s="58"/>
      <c r="K9" s="58"/>
    </row>
    <row r="10" spans="1:16" x14ac:dyDescent="0.25">
      <c r="E10" s="11" t="s">
        <v>710</v>
      </c>
      <c r="H10" s="57">
        <f>C9-GETPIVOTDATA("Summa av Total ers tkr",$A$13,"Program","Tandläkar")</f>
        <v>-3.3333333703922108E-4</v>
      </c>
      <c r="I10" s="52"/>
    </row>
    <row r="11" spans="1:16" ht="15.95" customHeight="1" x14ac:dyDescent="0.25">
      <c r="A11" s="66" t="s">
        <v>1</v>
      </c>
      <c r="B11" s="11" t="s">
        <v>522</v>
      </c>
      <c r="C11" s="59"/>
      <c r="E11" s="16"/>
      <c r="F11" s="55"/>
    </row>
    <row r="12" spans="1:16" ht="22.5" customHeight="1" x14ac:dyDescent="0.25">
      <c r="C12" s="59"/>
      <c r="E12" s="16"/>
      <c r="F12" s="55"/>
    </row>
    <row r="13" spans="1:16" x14ac:dyDescent="0.25">
      <c r="B13" s="11"/>
      <c r="C13" s="11"/>
      <c r="D13" s="11"/>
      <c r="F13" s="11"/>
      <c r="G13" s="68" t="s">
        <v>202</v>
      </c>
      <c r="J13"/>
      <c r="K13"/>
      <c r="L13"/>
    </row>
    <row r="14" spans="1:16" ht="39" x14ac:dyDescent="0.25">
      <c r="A14" s="67" t="s">
        <v>2</v>
      </c>
      <c r="B14" s="66" t="s">
        <v>0</v>
      </c>
      <c r="C14" s="66" t="s">
        <v>4</v>
      </c>
      <c r="D14" s="67" t="s">
        <v>313</v>
      </c>
      <c r="E14" s="67" t="s">
        <v>8</v>
      </c>
      <c r="F14" s="67" t="s">
        <v>7</v>
      </c>
      <c r="G14" s="52" t="s">
        <v>204</v>
      </c>
      <c r="H14" s="52" t="s">
        <v>205</v>
      </c>
      <c r="I14" s="52" t="s">
        <v>315</v>
      </c>
      <c r="J14"/>
      <c r="K14"/>
      <c r="L14"/>
    </row>
    <row r="15" spans="1:16" ht="15" customHeight="1" x14ac:dyDescent="0.25">
      <c r="A15" s="16" t="s">
        <v>525</v>
      </c>
      <c r="B15" s="11" t="s">
        <v>36</v>
      </c>
      <c r="C15" s="11" t="s">
        <v>40</v>
      </c>
      <c r="D15" s="11" t="s">
        <v>524</v>
      </c>
      <c r="E15" s="11" t="s">
        <v>40</v>
      </c>
      <c r="F15" s="16" t="s">
        <v>42</v>
      </c>
      <c r="G15" s="60">
        <v>0</v>
      </c>
      <c r="H15" s="60">
        <v>0</v>
      </c>
      <c r="I15" s="61">
        <v>8.23</v>
      </c>
      <c r="J15"/>
      <c r="K15"/>
      <c r="L15"/>
      <c r="M15" s="6"/>
    </row>
    <row r="16" spans="1:16" ht="15" customHeight="1" x14ac:dyDescent="0.25">
      <c r="A16" s="16"/>
      <c r="B16" s="11"/>
      <c r="C16" s="11"/>
      <c r="D16" s="11"/>
      <c r="F16" s="16" t="s">
        <v>56</v>
      </c>
      <c r="G16" s="60">
        <v>0</v>
      </c>
      <c r="H16" s="60">
        <v>0</v>
      </c>
      <c r="I16" s="61">
        <v>101</v>
      </c>
      <c r="J16"/>
      <c r="K16"/>
      <c r="L16"/>
    </row>
    <row r="17" spans="1:14" ht="15" customHeight="1" x14ac:dyDescent="0.25">
      <c r="A17" s="16"/>
      <c r="B17" s="11"/>
      <c r="C17" s="11"/>
      <c r="D17" s="11"/>
      <c r="F17" s="16" t="s">
        <v>49</v>
      </c>
      <c r="G17" s="60">
        <v>0</v>
      </c>
      <c r="H17" s="60">
        <v>0</v>
      </c>
      <c r="I17" s="61">
        <v>29.527999999999999</v>
      </c>
      <c r="J17"/>
      <c r="K17"/>
      <c r="L17"/>
    </row>
    <row r="18" spans="1:14" ht="15" customHeight="1" x14ac:dyDescent="0.25">
      <c r="A18" s="16"/>
      <c r="B18" s="11"/>
      <c r="C18" s="11"/>
      <c r="D18" s="11"/>
      <c r="F18" s="16" t="s">
        <v>295</v>
      </c>
      <c r="G18" s="60">
        <v>0</v>
      </c>
      <c r="H18" s="60">
        <v>0</v>
      </c>
      <c r="I18" s="61">
        <v>21.783000000000001</v>
      </c>
      <c r="J18"/>
      <c r="K18"/>
      <c r="L18"/>
    </row>
    <row r="19" spans="1:14" ht="15" customHeight="1" x14ac:dyDescent="0.25">
      <c r="A19" s="16"/>
      <c r="B19" s="11"/>
      <c r="C19" s="11"/>
      <c r="D19" s="11" t="s">
        <v>711</v>
      </c>
      <c r="F19" s="11"/>
      <c r="G19" s="60">
        <v>0</v>
      </c>
      <c r="H19" s="60">
        <v>0</v>
      </c>
      <c r="I19" s="61">
        <v>160.541</v>
      </c>
      <c r="J19"/>
      <c r="K19"/>
      <c r="L19"/>
    </row>
    <row r="20" spans="1:14" ht="15" customHeight="1" x14ac:dyDescent="0.25">
      <c r="A20" s="16"/>
      <c r="B20" s="11" t="s">
        <v>235</v>
      </c>
      <c r="C20" s="11"/>
      <c r="D20" s="11"/>
      <c r="F20" s="11"/>
      <c r="G20" s="60">
        <v>0</v>
      </c>
      <c r="H20" s="60">
        <v>0</v>
      </c>
      <c r="I20" s="61">
        <v>160.541</v>
      </c>
      <c r="J20"/>
      <c r="K20"/>
      <c r="L20"/>
    </row>
    <row r="21" spans="1:14" ht="15" customHeight="1" x14ac:dyDescent="0.25">
      <c r="A21" s="16"/>
      <c r="B21" s="11" t="s">
        <v>59</v>
      </c>
      <c r="C21" s="11" t="s">
        <v>60</v>
      </c>
      <c r="D21" s="11" t="s">
        <v>524</v>
      </c>
      <c r="E21" s="11" t="s">
        <v>40</v>
      </c>
      <c r="F21" s="16" t="s">
        <v>172</v>
      </c>
      <c r="G21" s="60">
        <v>0</v>
      </c>
      <c r="H21" s="60">
        <v>76</v>
      </c>
      <c r="I21" s="61">
        <v>0</v>
      </c>
      <c r="J21"/>
      <c r="K21"/>
      <c r="L21"/>
    </row>
    <row r="22" spans="1:14" ht="15" customHeight="1" x14ac:dyDescent="0.25">
      <c r="A22" s="16"/>
      <c r="B22" s="11"/>
      <c r="C22" s="11"/>
      <c r="D22" s="11"/>
      <c r="E22" s="11" t="s">
        <v>527</v>
      </c>
      <c r="F22" s="16" t="s">
        <v>526</v>
      </c>
      <c r="G22" s="60">
        <v>1.875</v>
      </c>
      <c r="H22" s="60">
        <v>100</v>
      </c>
      <c r="I22" s="61">
        <v>187.5</v>
      </c>
      <c r="J22"/>
      <c r="K22"/>
      <c r="L22"/>
      <c r="M22" s="58"/>
    </row>
    <row r="23" spans="1:14" ht="15" customHeight="1" x14ac:dyDescent="0.25">
      <c r="A23" s="16"/>
      <c r="B23" s="11"/>
      <c r="C23" s="11"/>
      <c r="D23" s="11"/>
      <c r="E23" s="11" t="s">
        <v>529</v>
      </c>
      <c r="F23" s="16" t="s">
        <v>528</v>
      </c>
      <c r="G23" s="60">
        <v>1.875</v>
      </c>
      <c r="H23" s="60">
        <v>100</v>
      </c>
      <c r="I23" s="61">
        <v>187.5</v>
      </c>
      <c r="J23"/>
      <c r="K23"/>
      <c r="L23"/>
    </row>
    <row r="24" spans="1:14" ht="15" customHeight="1" x14ac:dyDescent="0.25">
      <c r="A24" s="16"/>
      <c r="B24" s="11"/>
      <c r="C24" s="11"/>
      <c r="D24" s="11"/>
      <c r="E24" s="11" t="s">
        <v>531</v>
      </c>
      <c r="F24" s="16" t="s">
        <v>530</v>
      </c>
      <c r="G24" s="60">
        <v>3</v>
      </c>
      <c r="H24" s="60">
        <v>92.363</v>
      </c>
      <c r="I24" s="61">
        <v>277.089</v>
      </c>
      <c r="J24"/>
      <c r="K24"/>
      <c r="L24"/>
    </row>
    <row r="25" spans="1:14" ht="15" customHeight="1" x14ac:dyDescent="0.25">
      <c r="A25" s="16"/>
      <c r="B25" s="11"/>
      <c r="C25" s="11"/>
      <c r="D25" s="11"/>
      <c r="E25" s="11" t="s">
        <v>533</v>
      </c>
      <c r="F25" s="16" t="s">
        <v>532</v>
      </c>
      <c r="G25" s="60">
        <v>0.75</v>
      </c>
      <c r="H25" s="60">
        <v>100</v>
      </c>
      <c r="I25" s="61">
        <v>75</v>
      </c>
      <c r="J25"/>
      <c r="K25"/>
      <c r="L25"/>
    </row>
    <row r="26" spans="1:14" ht="15" customHeight="1" x14ac:dyDescent="0.25">
      <c r="A26" s="16"/>
      <c r="B26" s="11"/>
      <c r="C26" s="11"/>
      <c r="D26" s="11" t="s">
        <v>711</v>
      </c>
      <c r="F26" s="11"/>
      <c r="G26" s="60">
        <v>7.5</v>
      </c>
      <c r="H26" s="60">
        <v>93.672600000000003</v>
      </c>
      <c r="I26" s="61">
        <v>727.08899999999994</v>
      </c>
      <c r="J26"/>
      <c r="K26"/>
      <c r="L26"/>
      <c r="N26" s="62"/>
    </row>
    <row r="27" spans="1:14" ht="15" customHeight="1" x14ac:dyDescent="0.25">
      <c r="A27" s="16"/>
      <c r="B27" s="11" t="s">
        <v>224</v>
      </c>
      <c r="C27" s="11"/>
      <c r="D27" s="11"/>
      <c r="F27" s="11"/>
      <c r="G27" s="60">
        <v>7.5</v>
      </c>
      <c r="H27" s="60">
        <v>93.672600000000003</v>
      </c>
      <c r="I27" s="61">
        <v>727.08899999999994</v>
      </c>
      <c r="J27"/>
      <c r="K27"/>
      <c r="L27"/>
    </row>
    <row r="28" spans="1:14" ht="15" customHeight="1" x14ac:dyDescent="0.25">
      <c r="A28" s="11" t="s">
        <v>712</v>
      </c>
      <c r="B28" s="11"/>
      <c r="C28" s="11"/>
      <c r="D28" s="11"/>
      <c r="F28" s="11"/>
      <c r="G28" s="60">
        <v>7.5</v>
      </c>
      <c r="H28" s="60">
        <v>46.836300000000001</v>
      </c>
      <c r="I28" s="61">
        <v>887.62999999999988</v>
      </c>
      <c r="J28"/>
      <c r="K28"/>
      <c r="L28"/>
    </row>
    <row r="29" spans="1:14" ht="15" customHeight="1" x14ac:dyDescent="0.25">
      <c r="A29" s="16" t="s">
        <v>534</v>
      </c>
      <c r="B29" s="11" t="s">
        <v>36</v>
      </c>
      <c r="C29" s="11" t="s">
        <v>40</v>
      </c>
      <c r="D29" s="11" t="s">
        <v>524</v>
      </c>
      <c r="E29" s="11" t="s">
        <v>40</v>
      </c>
      <c r="F29" s="16" t="s">
        <v>42</v>
      </c>
      <c r="G29" s="60">
        <v>0</v>
      </c>
      <c r="H29" s="60">
        <v>0</v>
      </c>
      <c r="I29" s="61">
        <v>128.38800000000001</v>
      </c>
      <c r="J29"/>
      <c r="K29"/>
      <c r="L29"/>
      <c r="N29" s="7"/>
    </row>
    <row r="30" spans="1:14" ht="15" customHeight="1" x14ac:dyDescent="0.25">
      <c r="A30" s="16"/>
      <c r="B30" s="11"/>
      <c r="C30" s="11"/>
      <c r="D30" s="11"/>
      <c r="F30" s="16" t="s">
        <v>56</v>
      </c>
      <c r="G30" s="60">
        <v>0</v>
      </c>
      <c r="H30" s="60">
        <v>0</v>
      </c>
      <c r="I30" s="61">
        <v>759</v>
      </c>
      <c r="J30"/>
      <c r="K30"/>
      <c r="L30"/>
      <c r="N30" s="7"/>
    </row>
    <row r="31" spans="1:14" ht="15" customHeight="1" x14ac:dyDescent="0.25">
      <c r="A31" s="16"/>
      <c r="B31" s="11"/>
      <c r="C31" s="11"/>
      <c r="D31" s="11"/>
      <c r="F31" s="16" t="s">
        <v>49</v>
      </c>
      <c r="G31" s="60">
        <v>0</v>
      </c>
      <c r="H31" s="60">
        <v>0</v>
      </c>
      <c r="I31" s="61">
        <v>460.4873</v>
      </c>
      <c r="J31"/>
      <c r="K31"/>
      <c r="L31"/>
      <c r="N31" s="7"/>
    </row>
    <row r="32" spans="1:14" ht="15" customHeight="1" x14ac:dyDescent="0.25">
      <c r="A32" s="16"/>
      <c r="B32" s="11"/>
      <c r="C32" s="11"/>
      <c r="D32" s="11"/>
      <c r="F32" s="16" t="s">
        <v>295</v>
      </c>
      <c r="G32" s="60">
        <v>0</v>
      </c>
      <c r="H32" s="60">
        <v>0</v>
      </c>
      <c r="I32" s="61">
        <v>339.79300000000001</v>
      </c>
      <c r="J32"/>
      <c r="K32"/>
      <c r="L32"/>
    </row>
    <row r="33" spans="1:12" ht="15" customHeight="1" x14ac:dyDescent="0.25">
      <c r="A33" s="16"/>
      <c r="B33" s="11"/>
      <c r="C33" s="11"/>
      <c r="D33" s="11" t="s">
        <v>711</v>
      </c>
      <c r="F33" s="11"/>
      <c r="G33" s="60">
        <v>0</v>
      </c>
      <c r="H33" s="60">
        <v>0</v>
      </c>
      <c r="I33" s="61">
        <v>1687.6683</v>
      </c>
      <c r="J33"/>
      <c r="K33"/>
      <c r="L33"/>
    </row>
    <row r="34" spans="1:12" ht="15" customHeight="1" x14ac:dyDescent="0.25">
      <c r="A34" s="16"/>
      <c r="B34" s="11" t="s">
        <v>235</v>
      </c>
      <c r="C34" s="11"/>
      <c r="D34" s="11"/>
      <c r="F34" s="11"/>
      <c r="G34" s="60">
        <v>0</v>
      </c>
      <c r="H34" s="60">
        <v>0</v>
      </c>
      <c r="I34" s="61">
        <v>1687.6683</v>
      </c>
      <c r="J34"/>
      <c r="K34"/>
      <c r="L34"/>
    </row>
    <row r="35" spans="1:12" ht="15" customHeight="1" x14ac:dyDescent="0.25">
      <c r="A35" s="16"/>
      <c r="B35" s="11" t="s">
        <v>59</v>
      </c>
      <c r="C35" s="11" t="s">
        <v>60</v>
      </c>
      <c r="D35" s="11" t="s">
        <v>524</v>
      </c>
      <c r="E35" s="11" t="s">
        <v>40</v>
      </c>
      <c r="F35" s="16" t="s">
        <v>172</v>
      </c>
      <c r="G35" s="60">
        <v>0</v>
      </c>
      <c r="H35" s="60">
        <v>61</v>
      </c>
      <c r="I35" s="61">
        <v>0</v>
      </c>
      <c r="J35"/>
      <c r="K35"/>
      <c r="L35"/>
    </row>
    <row r="36" spans="1:12" ht="15" customHeight="1" x14ac:dyDescent="0.25">
      <c r="A36" s="16"/>
      <c r="B36" s="11"/>
      <c r="C36" s="11"/>
      <c r="D36" s="11"/>
      <c r="E36" s="11" t="s">
        <v>536</v>
      </c>
      <c r="F36" s="16" t="s">
        <v>535</v>
      </c>
      <c r="G36" s="60">
        <v>10</v>
      </c>
      <c r="H36" s="60">
        <v>85.27</v>
      </c>
      <c r="I36" s="61">
        <v>852.69999999999993</v>
      </c>
      <c r="J36"/>
      <c r="K36"/>
      <c r="L36"/>
    </row>
    <row r="37" spans="1:12" ht="15" customHeight="1" x14ac:dyDescent="0.25">
      <c r="A37" s="16"/>
      <c r="B37" s="11"/>
      <c r="C37" s="11"/>
      <c r="D37" s="11"/>
      <c r="E37" s="11" t="s">
        <v>538</v>
      </c>
      <c r="F37" s="16" t="s">
        <v>537</v>
      </c>
      <c r="G37" s="60">
        <v>6</v>
      </c>
      <c r="H37" s="60">
        <v>95</v>
      </c>
      <c r="I37" s="61">
        <v>570</v>
      </c>
      <c r="J37"/>
      <c r="K37"/>
      <c r="L37"/>
    </row>
    <row r="38" spans="1:12" ht="15" customHeight="1" x14ac:dyDescent="0.25">
      <c r="A38" s="16"/>
      <c r="B38" s="11"/>
      <c r="C38" s="11"/>
      <c r="D38" s="11"/>
      <c r="E38" s="11" t="s">
        <v>540</v>
      </c>
      <c r="F38" s="16" t="s">
        <v>539</v>
      </c>
      <c r="G38" s="60">
        <v>8</v>
      </c>
      <c r="H38" s="60">
        <v>71.290000000000006</v>
      </c>
      <c r="I38" s="61">
        <v>570.32000000000005</v>
      </c>
      <c r="J38"/>
      <c r="K38"/>
      <c r="L38"/>
    </row>
    <row r="39" spans="1:12" ht="15" customHeight="1" x14ac:dyDescent="0.25">
      <c r="A39" s="16"/>
      <c r="B39" s="11"/>
      <c r="C39" s="11"/>
      <c r="D39" s="11"/>
      <c r="E39" s="11" t="s">
        <v>542</v>
      </c>
      <c r="F39" s="16" t="s">
        <v>541</v>
      </c>
      <c r="G39" s="60">
        <v>6.9666666666666668</v>
      </c>
      <c r="H39" s="60">
        <v>85.27</v>
      </c>
      <c r="I39" s="61">
        <v>594.0476666666666</v>
      </c>
      <c r="J39"/>
      <c r="K39"/>
      <c r="L39"/>
    </row>
    <row r="40" spans="1:12" ht="15" customHeight="1" x14ac:dyDescent="0.25">
      <c r="A40" s="16"/>
      <c r="B40" s="11"/>
      <c r="C40" s="11"/>
      <c r="D40" s="11"/>
      <c r="E40" s="11" t="s">
        <v>544</v>
      </c>
      <c r="F40" s="16" t="s">
        <v>543</v>
      </c>
      <c r="G40" s="60">
        <v>2.9333333333333331</v>
      </c>
      <c r="H40" s="60">
        <v>85.27</v>
      </c>
      <c r="I40" s="61">
        <v>250.12533333333332</v>
      </c>
      <c r="J40"/>
      <c r="K40"/>
      <c r="L40"/>
    </row>
    <row r="41" spans="1:12" ht="15" customHeight="1" x14ac:dyDescent="0.25">
      <c r="A41" s="16"/>
      <c r="B41" s="11"/>
      <c r="C41" s="11"/>
      <c r="D41" s="11"/>
      <c r="E41" s="11" t="s">
        <v>546</v>
      </c>
      <c r="F41" s="16" t="s">
        <v>545</v>
      </c>
      <c r="G41" s="60">
        <v>5.5</v>
      </c>
      <c r="H41" s="60">
        <v>95</v>
      </c>
      <c r="I41" s="61">
        <v>522.5</v>
      </c>
      <c r="J41"/>
      <c r="K41"/>
      <c r="L41"/>
    </row>
    <row r="42" spans="1:12" ht="15" customHeight="1" x14ac:dyDescent="0.25">
      <c r="A42" s="16"/>
      <c r="B42" s="11"/>
      <c r="C42" s="11"/>
      <c r="D42" s="11"/>
      <c r="E42" s="11" t="s">
        <v>548</v>
      </c>
      <c r="F42" s="16" t="s">
        <v>547</v>
      </c>
      <c r="G42" s="60">
        <v>6.6</v>
      </c>
      <c r="H42" s="60">
        <v>71.290000000000006</v>
      </c>
      <c r="I42" s="61">
        <v>470.51400000000001</v>
      </c>
      <c r="J42"/>
      <c r="K42"/>
      <c r="L42"/>
    </row>
    <row r="43" spans="1:12" ht="15" customHeight="1" x14ac:dyDescent="0.25">
      <c r="A43" s="16"/>
      <c r="B43" s="11"/>
      <c r="C43" s="11"/>
      <c r="D43" s="11"/>
      <c r="E43" s="11" t="s">
        <v>550</v>
      </c>
      <c r="F43" s="16" t="s">
        <v>549</v>
      </c>
      <c r="G43" s="60">
        <v>7.35</v>
      </c>
      <c r="H43" s="60">
        <v>85.27</v>
      </c>
      <c r="I43" s="61">
        <v>626.73449999999991</v>
      </c>
      <c r="J43"/>
      <c r="K43"/>
      <c r="L43"/>
    </row>
    <row r="44" spans="1:12" ht="15" customHeight="1" x14ac:dyDescent="0.25">
      <c r="A44" s="16"/>
      <c r="B44" s="11"/>
      <c r="C44" s="11"/>
      <c r="D44" s="11"/>
      <c r="E44" s="11" t="s">
        <v>552</v>
      </c>
      <c r="F44" s="16" t="s">
        <v>551</v>
      </c>
      <c r="G44" s="60">
        <v>5.25</v>
      </c>
      <c r="H44" s="60">
        <v>95</v>
      </c>
      <c r="I44" s="61">
        <v>498.75</v>
      </c>
      <c r="J44"/>
      <c r="K44"/>
      <c r="L44"/>
    </row>
    <row r="45" spans="1:12" ht="15" customHeight="1" x14ac:dyDescent="0.25">
      <c r="A45" s="16"/>
      <c r="B45" s="11"/>
      <c r="C45" s="11"/>
      <c r="D45" s="11"/>
      <c r="E45" s="11" t="s">
        <v>554</v>
      </c>
      <c r="F45" s="16" t="s">
        <v>553</v>
      </c>
      <c r="G45" s="60">
        <v>4.55</v>
      </c>
      <c r="H45" s="60">
        <v>71.290000000000006</v>
      </c>
      <c r="I45" s="61">
        <v>324.36950000000002</v>
      </c>
      <c r="J45"/>
      <c r="K45"/>
      <c r="L45"/>
    </row>
    <row r="46" spans="1:12" ht="15" customHeight="1" x14ac:dyDescent="0.25">
      <c r="A46" s="16"/>
      <c r="B46" s="11"/>
      <c r="C46" s="11"/>
      <c r="D46" s="11"/>
      <c r="E46" s="11" t="s">
        <v>556</v>
      </c>
      <c r="F46" s="16" t="s">
        <v>555</v>
      </c>
      <c r="G46" s="60">
        <v>3.85</v>
      </c>
      <c r="H46" s="60">
        <v>71.290000000000006</v>
      </c>
      <c r="I46" s="61">
        <v>274.46650000000005</v>
      </c>
      <c r="J46"/>
      <c r="K46"/>
      <c r="L46"/>
    </row>
    <row r="47" spans="1:12" ht="15" customHeight="1" x14ac:dyDescent="0.25">
      <c r="A47" s="16"/>
      <c r="B47" s="11"/>
      <c r="C47" s="11"/>
      <c r="D47" s="11"/>
      <c r="E47" s="11" t="s">
        <v>558</v>
      </c>
      <c r="F47" s="16" t="s">
        <v>557</v>
      </c>
      <c r="G47" s="60">
        <v>3.7333333333333334</v>
      </c>
      <c r="H47" s="60">
        <v>85.27</v>
      </c>
      <c r="I47" s="61">
        <v>318.3413333333333</v>
      </c>
      <c r="J47"/>
      <c r="K47"/>
      <c r="L47"/>
    </row>
    <row r="48" spans="1:12" ht="15" customHeight="1" x14ac:dyDescent="0.25">
      <c r="A48" s="16"/>
      <c r="B48" s="11"/>
      <c r="C48" s="11"/>
      <c r="D48" s="11"/>
      <c r="E48" s="11" t="s">
        <v>560</v>
      </c>
      <c r="F48" s="16" t="s">
        <v>559</v>
      </c>
      <c r="G48" s="60">
        <v>5.6</v>
      </c>
      <c r="H48" s="60">
        <v>95</v>
      </c>
      <c r="I48" s="61">
        <v>532</v>
      </c>
      <c r="J48"/>
      <c r="K48"/>
      <c r="L48"/>
    </row>
    <row r="49" spans="1:12" ht="15" customHeight="1" x14ac:dyDescent="0.25">
      <c r="A49" s="16"/>
      <c r="B49" s="11"/>
      <c r="C49" s="11"/>
      <c r="D49" s="11"/>
      <c r="E49" s="11" t="s">
        <v>562</v>
      </c>
      <c r="F49" s="16" t="s">
        <v>561</v>
      </c>
      <c r="G49" s="60">
        <v>1.6</v>
      </c>
      <c r="H49" s="60">
        <v>85.27</v>
      </c>
      <c r="I49" s="61">
        <v>136.43199999999999</v>
      </c>
      <c r="J49"/>
      <c r="K49"/>
      <c r="L49"/>
    </row>
    <row r="50" spans="1:12" ht="15" customHeight="1" x14ac:dyDescent="0.25">
      <c r="A50" s="16"/>
      <c r="B50" s="11"/>
      <c r="C50" s="11"/>
      <c r="D50" s="11"/>
      <c r="E50" s="11" t="s">
        <v>564</v>
      </c>
      <c r="F50" s="16" t="s">
        <v>563</v>
      </c>
      <c r="G50" s="60">
        <v>2.6666666666666665</v>
      </c>
      <c r="H50" s="60">
        <v>71.290000000000006</v>
      </c>
      <c r="I50" s="61">
        <v>190.10666666666668</v>
      </c>
      <c r="J50"/>
      <c r="K50"/>
      <c r="L50"/>
    </row>
    <row r="51" spans="1:12" ht="15" customHeight="1" x14ac:dyDescent="0.25">
      <c r="A51" s="16"/>
      <c r="B51" s="11"/>
      <c r="C51" s="11"/>
      <c r="D51" s="11"/>
      <c r="E51" s="11" t="s">
        <v>566</v>
      </c>
      <c r="F51" s="16" t="s">
        <v>565</v>
      </c>
      <c r="G51" s="60">
        <v>2.4</v>
      </c>
      <c r="H51" s="60">
        <v>71.290000000000006</v>
      </c>
      <c r="I51" s="61">
        <v>171.096</v>
      </c>
      <c r="J51"/>
      <c r="K51"/>
      <c r="L51"/>
    </row>
    <row r="52" spans="1:12" ht="15" customHeight="1" x14ac:dyDescent="0.25">
      <c r="A52" s="16"/>
      <c r="B52" s="11"/>
      <c r="C52" s="11"/>
      <c r="D52" s="11"/>
      <c r="E52" s="11" t="s">
        <v>568</v>
      </c>
      <c r="F52" s="16" t="s">
        <v>567</v>
      </c>
      <c r="G52" s="60">
        <v>6.458333333333333</v>
      </c>
      <c r="H52" s="60">
        <v>85.27</v>
      </c>
      <c r="I52" s="61">
        <v>550.70208333333323</v>
      </c>
      <c r="J52"/>
      <c r="K52"/>
      <c r="L52"/>
    </row>
    <row r="53" spans="1:12" ht="15" customHeight="1" x14ac:dyDescent="0.25">
      <c r="A53" s="16"/>
      <c r="B53" s="11"/>
      <c r="C53" s="11"/>
      <c r="D53" s="11"/>
      <c r="E53" s="11" t="s">
        <v>570</v>
      </c>
      <c r="F53" s="16" t="s">
        <v>569</v>
      </c>
      <c r="G53" s="60">
        <v>4.1333333333333337</v>
      </c>
      <c r="H53" s="60">
        <v>95</v>
      </c>
      <c r="I53" s="61">
        <v>392.66666666666669</v>
      </c>
      <c r="J53"/>
      <c r="K53"/>
      <c r="L53"/>
    </row>
    <row r="54" spans="1:12" ht="15" customHeight="1" x14ac:dyDescent="0.25">
      <c r="A54" s="16"/>
      <c r="B54" s="11"/>
      <c r="C54" s="11"/>
      <c r="D54" s="11"/>
      <c r="E54" s="11" t="s">
        <v>572</v>
      </c>
      <c r="F54" s="16" t="s">
        <v>571</v>
      </c>
      <c r="G54" s="60">
        <v>3.3583333333333334</v>
      </c>
      <c r="H54" s="60">
        <v>85.27</v>
      </c>
      <c r="I54" s="61">
        <v>286.3650833333333</v>
      </c>
      <c r="J54"/>
      <c r="K54"/>
      <c r="L54"/>
    </row>
    <row r="55" spans="1:12" ht="15" customHeight="1" x14ac:dyDescent="0.25">
      <c r="A55" s="16"/>
      <c r="B55" s="11"/>
      <c r="C55" s="11"/>
      <c r="D55" s="11"/>
      <c r="E55" s="11" t="s">
        <v>574</v>
      </c>
      <c r="F55" s="16" t="s">
        <v>573</v>
      </c>
      <c r="G55" s="60">
        <v>2.4750000000000001</v>
      </c>
      <c r="H55" s="60">
        <v>85.27</v>
      </c>
      <c r="I55" s="61">
        <v>211.04325</v>
      </c>
      <c r="J55"/>
      <c r="K55"/>
      <c r="L55"/>
    </row>
    <row r="56" spans="1:12" ht="15" customHeight="1" x14ac:dyDescent="0.25">
      <c r="A56" s="16"/>
      <c r="B56" s="11"/>
      <c r="C56" s="11"/>
      <c r="D56" s="11"/>
      <c r="E56" s="11" t="s">
        <v>576</v>
      </c>
      <c r="F56" s="16" t="s">
        <v>575</v>
      </c>
      <c r="G56" s="60">
        <v>1.2333333333333334</v>
      </c>
      <c r="H56" s="60">
        <v>85.27</v>
      </c>
      <c r="I56" s="61">
        <v>105.16633333333333</v>
      </c>
      <c r="J56"/>
      <c r="K56"/>
      <c r="L56"/>
    </row>
    <row r="57" spans="1:12" ht="15" customHeight="1" x14ac:dyDescent="0.25">
      <c r="A57" s="16"/>
      <c r="B57" s="11"/>
      <c r="C57" s="11"/>
      <c r="D57" s="11"/>
      <c r="E57" s="11" t="s">
        <v>578</v>
      </c>
      <c r="F57" s="16" t="s">
        <v>577</v>
      </c>
      <c r="G57" s="60">
        <v>3.7</v>
      </c>
      <c r="H57" s="60">
        <v>95</v>
      </c>
      <c r="I57" s="61">
        <v>351.5</v>
      </c>
      <c r="J57"/>
      <c r="K57"/>
      <c r="L57"/>
    </row>
    <row r="58" spans="1:12" ht="15" customHeight="1" x14ac:dyDescent="0.25">
      <c r="A58" s="16"/>
      <c r="B58" s="11"/>
      <c r="C58" s="11"/>
      <c r="D58" s="11"/>
      <c r="E58" s="11" t="s">
        <v>580</v>
      </c>
      <c r="F58" s="16" t="s">
        <v>579</v>
      </c>
      <c r="G58" s="60">
        <v>9.25</v>
      </c>
      <c r="H58" s="60">
        <v>71.290000000000006</v>
      </c>
      <c r="I58" s="61">
        <v>659.4325</v>
      </c>
      <c r="J58"/>
      <c r="K58"/>
      <c r="L58"/>
    </row>
    <row r="59" spans="1:12" ht="15" customHeight="1" x14ac:dyDescent="0.25">
      <c r="A59" s="16"/>
      <c r="B59" s="11"/>
      <c r="C59" s="11"/>
      <c r="D59" s="11"/>
      <c r="E59" s="11" t="s">
        <v>582</v>
      </c>
      <c r="F59" s="16" t="s">
        <v>581</v>
      </c>
      <c r="G59" s="60">
        <v>3.3916666666666666</v>
      </c>
      <c r="H59" s="60">
        <v>71.290000000000006</v>
      </c>
      <c r="I59" s="61">
        <v>241.79191666666668</v>
      </c>
      <c r="J59"/>
      <c r="K59"/>
      <c r="L59"/>
    </row>
    <row r="60" spans="1:12" ht="15" customHeight="1" x14ac:dyDescent="0.25">
      <c r="A60" s="16"/>
      <c r="B60" s="11"/>
      <c r="C60" s="11"/>
      <c r="D60" s="11" t="s">
        <v>711</v>
      </c>
      <c r="F60" s="11"/>
      <c r="G60" s="60">
        <v>117</v>
      </c>
      <c r="H60" s="60">
        <v>82.280384615384591</v>
      </c>
      <c r="I60" s="61">
        <v>9701.1713333333355</v>
      </c>
      <c r="J60"/>
      <c r="K60"/>
      <c r="L60"/>
    </row>
    <row r="61" spans="1:12" ht="15" customHeight="1" x14ac:dyDescent="0.25">
      <c r="A61" s="16"/>
      <c r="B61" s="11" t="s">
        <v>224</v>
      </c>
      <c r="C61" s="11"/>
      <c r="D61" s="11"/>
      <c r="F61" s="11"/>
      <c r="G61" s="60">
        <v>117</v>
      </c>
      <c r="H61" s="60">
        <v>82.280384615384591</v>
      </c>
      <c r="I61" s="61">
        <v>9701.1713333333355</v>
      </c>
      <c r="J61"/>
      <c r="K61"/>
      <c r="L61"/>
    </row>
    <row r="62" spans="1:12" ht="15" customHeight="1" x14ac:dyDescent="0.25">
      <c r="A62" s="11" t="s">
        <v>713</v>
      </c>
      <c r="B62" s="11"/>
      <c r="C62" s="11"/>
      <c r="D62" s="11"/>
      <c r="F62" s="11"/>
      <c r="G62" s="60">
        <v>117</v>
      </c>
      <c r="H62" s="60">
        <v>69.009354838709655</v>
      </c>
      <c r="I62" s="61">
        <v>11388.839633333335</v>
      </c>
      <c r="J62"/>
      <c r="K62"/>
      <c r="L62"/>
    </row>
    <row r="63" spans="1:12" ht="15" customHeight="1" x14ac:dyDescent="0.25">
      <c r="A63" s="16" t="s">
        <v>583</v>
      </c>
      <c r="B63" s="11" t="s">
        <v>36</v>
      </c>
      <c r="C63" s="11" t="s">
        <v>40</v>
      </c>
      <c r="D63" s="11" t="s">
        <v>524</v>
      </c>
      <c r="E63" s="11" t="s">
        <v>40</v>
      </c>
      <c r="F63" s="16" t="s">
        <v>42</v>
      </c>
      <c r="G63" s="60">
        <v>0</v>
      </c>
      <c r="H63" s="60">
        <v>0</v>
      </c>
      <c r="I63" s="61">
        <v>482.82499999999999</v>
      </c>
      <c r="J63"/>
      <c r="K63"/>
      <c r="L63"/>
    </row>
    <row r="64" spans="1:12" ht="15" customHeight="1" x14ac:dyDescent="0.25">
      <c r="A64" s="16"/>
      <c r="B64" s="11"/>
      <c r="C64" s="11"/>
      <c r="D64" s="11"/>
      <c r="F64" s="16" t="s">
        <v>56</v>
      </c>
      <c r="G64" s="60">
        <v>0</v>
      </c>
      <c r="H64" s="60">
        <v>0</v>
      </c>
      <c r="I64" s="61">
        <v>3664</v>
      </c>
      <c r="J64"/>
      <c r="K64"/>
      <c r="L64"/>
    </row>
    <row r="65" spans="1:12" ht="15" customHeight="1" x14ac:dyDescent="0.25">
      <c r="A65" s="16"/>
      <c r="B65" s="11"/>
      <c r="C65" s="11"/>
      <c r="D65" s="11"/>
      <c r="F65" s="16" t="s">
        <v>49</v>
      </c>
      <c r="G65" s="60">
        <v>0</v>
      </c>
      <c r="H65" s="60">
        <v>0</v>
      </c>
      <c r="I65" s="61">
        <v>792.68799999999999</v>
      </c>
      <c r="J65"/>
      <c r="K65"/>
      <c r="L65"/>
    </row>
    <row r="66" spans="1:12" ht="15" customHeight="1" x14ac:dyDescent="0.25">
      <c r="A66" s="16"/>
      <c r="B66" s="11"/>
      <c r="C66" s="11"/>
      <c r="D66" s="11"/>
      <c r="F66" s="16" t="s">
        <v>295</v>
      </c>
      <c r="G66" s="60">
        <v>0</v>
      </c>
      <c r="H66" s="60">
        <v>0</v>
      </c>
      <c r="I66" s="61">
        <v>1277.9290000000001</v>
      </c>
      <c r="J66"/>
      <c r="K66"/>
      <c r="L66"/>
    </row>
    <row r="67" spans="1:12" ht="15" customHeight="1" x14ac:dyDescent="0.25">
      <c r="A67" s="16"/>
      <c r="B67" s="11"/>
      <c r="C67" s="11"/>
      <c r="D67" s="11" t="s">
        <v>711</v>
      </c>
      <c r="F67" s="11"/>
      <c r="G67" s="60">
        <v>0</v>
      </c>
      <c r="H67" s="60">
        <v>0</v>
      </c>
      <c r="I67" s="61">
        <v>6217.4419999999991</v>
      </c>
      <c r="J67"/>
      <c r="K67"/>
      <c r="L67"/>
    </row>
    <row r="68" spans="1:12" ht="15" customHeight="1" x14ac:dyDescent="0.25">
      <c r="A68" s="16"/>
      <c r="B68" s="11" t="s">
        <v>235</v>
      </c>
      <c r="C68" s="11"/>
      <c r="D68" s="11"/>
      <c r="F68" s="11"/>
      <c r="G68" s="60">
        <v>0</v>
      </c>
      <c r="H68" s="60">
        <v>0</v>
      </c>
      <c r="I68" s="61">
        <v>6217.4419999999991</v>
      </c>
      <c r="J68"/>
      <c r="K68"/>
      <c r="L68"/>
    </row>
    <row r="69" spans="1:12" ht="15" customHeight="1" x14ac:dyDescent="0.25">
      <c r="A69" s="16"/>
      <c r="B69" s="11" t="s">
        <v>59</v>
      </c>
      <c r="C69" s="11" t="s">
        <v>60</v>
      </c>
      <c r="D69" s="11" t="s">
        <v>69</v>
      </c>
      <c r="E69" s="11" t="s">
        <v>600</v>
      </c>
      <c r="F69" s="16" t="s">
        <v>599</v>
      </c>
      <c r="G69" s="60">
        <v>8.3333333333333339</v>
      </c>
      <c r="H69" s="60">
        <v>87.45</v>
      </c>
      <c r="I69" s="61">
        <v>728.75000000000011</v>
      </c>
      <c r="J69"/>
      <c r="K69"/>
      <c r="L69"/>
    </row>
    <row r="70" spans="1:12" ht="15" customHeight="1" x14ac:dyDescent="0.25">
      <c r="A70" s="16"/>
      <c r="B70" s="11"/>
      <c r="C70" s="11"/>
      <c r="D70" s="11"/>
      <c r="E70" s="11" t="s">
        <v>648</v>
      </c>
      <c r="F70" s="16" t="s">
        <v>647</v>
      </c>
      <c r="G70" s="60">
        <v>4</v>
      </c>
      <c r="H70" s="60">
        <v>87.45</v>
      </c>
      <c r="I70" s="61">
        <v>349.8</v>
      </c>
      <c r="J70"/>
      <c r="K70"/>
      <c r="L70"/>
    </row>
    <row r="71" spans="1:12" ht="15" customHeight="1" x14ac:dyDescent="0.25">
      <c r="A71" s="16"/>
      <c r="B71" s="11"/>
      <c r="C71" s="11"/>
      <c r="D71" s="11"/>
      <c r="E71" s="11" t="s">
        <v>688</v>
      </c>
      <c r="F71" s="16" t="s">
        <v>647</v>
      </c>
      <c r="G71" s="60">
        <v>4.5999999999999996</v>
      </c>
      <c r="H71" s="60">
        <v>87.45</v>
      </c>
      <c r="I71" s="61">
        <v>402.27</v>
      </c>
      <c r="J71"/>
      <c r="K71"/>
      <c r="L71"/>
    </row>
    <row r="72" spans="1:12" ht="15" customHeight="1" x14ac:dyDescent="0.25">
      <c r="A72" s="16"/>
      <c r="B72" s="11"/>
      <c r="C72" s="11"/>
      <c r="D72" s="11" t="s">
        <v>208</v>
      </c>
      <c r="F72" s="11"/>
      <c r="G72" s="60">
        <v>16.933333333333334</v>
      </c>
      <c r="H72" s="60">
        <v>87.45</v>
      </c>
      <c r="I72" s="61">
        <v>1480.8200000000002</v>
      </c>
      <c r="J72"/>
      <c r="K72"/>
      <c r="L72"/>
    </row>
    <row r="73" spans="1:12" ht="15" customHeight="1" x14ac:dyDescent="0.25">
      <c r="A73" s="16"/>
      <c r="B73" s="11"/>
      <c r="C73" s="11"/>
      <c r="D73" s="11" t="s">
        <v>71</v>
      </c>
      <c r="E73" s="11" t="s">
        <v>595</v>
      </c>
      <c r="F73" s="16" t="s">
        <v>594</v>
      </c>
      <c r="G73" s="60">
        <v>45.666666666666671</v>
      </c>
      <c r="H73" s="60">
        <v>87.45</v>
      </c>
      <c r="I73" s="61">
        <v>3993.55</v>
      </c>
      <c r="J73"/>
      <c r="K73"/>
      <c r="L73"/>
    </row>
    <row r="74" spans="1:12" ht="15" customHeight="1" x14ac:dyDescent="0.25">
      <c r="A74" s="16"/>
      <c r="B74" s="11"/>
      <c r="C74" s="11"/>
      <c r="D74" s="11" t="s">
        <v>209</v>
      </c>
      <c r="F74" s="11"/>
      <c r="G74" s="60">
        <v>45.666666666666671</v>
      </c>
      <c r="H74" s="60">
        <v>87.45</v>
      </c>
      <c r="I74" s="61">
        <v>3993.55</v>
      </c>
      <c r="J74"/>
      <c r="K74"/>
      <c r="L74"/>
    </row>
    <row r="75" spans="1:12" ht="15" customHeight="1" x14ac:dyDescent="0.25">
      <c r="A75" s="16"/>
      <c r="B75" s="11"/>
      <c r="C75" s="11"/>
      <c r="D75" s="11" t="s">
        <v>493</v>
      </c>
      <c r="E75" s="11" t="s">
        <v>610</v>
      </c>
      <c r="F75" s="16" t="s">
        <v>609</v>
      </c>
      <c r="G75" s="60">
        <v>2.25</v>
      </c>
      <c r="H75" s="60">
        <v>87.45</v>
      </c>
      <c r="I75" s="61">
        <v>196.76250000000002</v>
      </c>
      <c r="J75"/>
      <c r="K75"/>
      <c r="L75"/>
    </row>
    <row r="76" spans="1:12" ht="15" customHeight="1" x14ac:dyDescent="0.25">
      <c r="A76" s="16"/>
      <c r="B76" s="11"/>
      <c r="C76" s="11"/>
      <c r="D76" s="11" t="s">
        <v>520</v>
      </c>
      <c r="F76" s="11"/>
      <c r="G76" s="60">
        <v>2.25</v>
      </c>
      <c r="H76" s="60">
        <v>87.45</v>
      </c>
      <c r="I76" s="61">
        <v>196.76250000000002</v>
      </c>
      <c r="J76"/>
      <c r="K76"/>
      <c r="L76"/>
    </row>
    <row r="77" spans="1:12" ht="15" customHeight="1" x14ac:dyDescent="0.25">
      <c r="A77" s="16"/>
      <c r="B77" s="11"/>
      <c r="C77" s="11"/>
      <c r="D77" s="11" t="s">
        <v>87</v>
      </c>
      <c r="E77" s="11" t="s">
        <v>591</v>
      </c>
      <c r="F77" s="16" t="s">
        <v>590</v>
      </c>
      <c r="G77" s="60">
        <v>21.083333333333332</v>
      </c>
      <c r="H77" s="60">
        <v>87.45</v>
      </c>
      <c r="I77" s="61">
        <v>1843.7375</v>
      </c>
      <c r="J77"/>
      <c r="K77"/>
      <c r="L77"/>
    </row>
    <row r="78" spans="1:12" ht="15" customHeight="1" x14ac:dyDescent="0.25">
      <c r="A78" s="16"/>
      <c r="B78" s="11"/>
      <c r="C78" s="11"/>
      <c r="D78" s="11"/>
      <c r="E78" s="11" t="s">
        <v>604</v>
      </c>
      <c r="F78" s="16" t="s">
        <v>603</v>
      </c>
      <c r="G78" s="60">
        <v>5.25</v>
      </c>
      <c r="H78" s="60">
        <v>87.45</v>
      </c>
      <c r="I78" s="61">
        <v>459.11250000000001</v>
      </c>
      <c r="J78"/>
      <c r="K78"/>
      <c r="L78"/>
    </row>
    <row r="79" spans="1:12" ht="15" customHeight="1" x14ac:dyDescent="0.25">
      <c r="A79" s="16"/>
      <c r="B79" s="11"/>
      <c r="C79" s="11"/>
      <c r="D79" s="11"/>
      <c r="E79" s="11" t="s">
        <v>616</v>
      </c>
      <c r="F79" s="16" t="s">
        <v>615</v>
      </c>
      <c r="G79" s="60">
        <v>9</v>
      </c>
      <c r="H79" s="60">
        <v>87.45</v>
      </c>
      <c r="I79" s="61">
        <v>787.05000000000007</v>
      </c>
      <c r="J79"/>
      <c r="K79"/>
      <c r="L79"/>
    </row>
    <row r="80" spans="1:12" ht="15" customHeight="1" x14ac:dyDescent="0.25">
      <c r="A80" s="16"/>
      <c r="B80" s="11"/>
      <c r="C80" s="11"/>
      <c r="D80" s="11" t="s">
        <v>237</v>
      </c>
      <c r="F80" s="11"/>
      <c r="G80" s="60">
        <v>35.333333333333329</v>
      </c>
      <c r="H80" s="60">
        <v>87.45</v>
      </c>
      <c r="I80" s="61">
        <v>3089.9</v>
      </c>
      <c r="J80"/>
      <c r="K80"/>
      <c r="L80"/>
    </row>
    <row r="81" spans="1:12" ht="15" customHeight="1" x14ac:dyDescent="0.25">
      <c r="A81" s="16"/>
      <c r="B81" s="11"/>
      <c r="C81" s="11"/>
      <c r="D81" s="11" t="s">
        <v>94</v>
      </c>
      <c r="E81" s="11" t="s">
        <v>606</v>
      </c>
      <c r="F81" s="16" t="s">
        <v>605</v>
      </c>
      <c r="G81" s="60">
        <v>9</v>
      </c>
      <c r="H81" s="60">
        <v>70.55</v>
      </c>
      <c r="I81" s="61">
        <v>634.94999999999993</v>
      </c>
      <c r="J81"/>
      <c r="K81"/>
      <c r="L81"/>
    </row>
    <row r="82" spans="1:12" ht="15" customHeight="1" x14ac:dyDescent="0.25">
      <c r="A82" s="16"/>
      <c r="B82" s="11"/>
      <c r="C82" s="11"/>
      <c r="D82" s="11" t="s">
        <v>214</v>
      </c>
      <c r="F82" s="11"/>
      <c r="G82" s="60">
        <v>9</v>
      </c>
      <c r="H82" s="60">
        <v>70.55</v>
      </c>
      <c r="I82" s="61">
        <v>634.94999999999993</v>
      </c>
      <c r="J82"/>
      <c r="K82"/>
      <c r="L82"/>
    </row>
    <row r="83" spans="1:12" ht="15" customHeight="1" x14ac:dyDescent="0.25">
      <c r="A83" s="16"/>
      <c r="B83" s="11"/>
      <c r="C83" s="11"/>
      <c r="D83" s="11" t="s">
        <v>61</v>
      </c>
      <c r="E83" s="11" t="s">
        <v>701</v>
      </c>
      <c r="F83" s="16" t="s">
        <v>700</v>
      </c>
      <c r="G83" s="60">
        <v>1.875</v>
      </c>
      <c r="H83" s="60">
        <v>70.55</v>
      </c>
      <c r="I83" s="61">
        <v>132.28125</v>
      </c>
      <c r="J83"/>
      <c r="K83"/>
      <c r="L83"/>
    </row>
    <row r="84" spans="1:12" ht="15" customHeight="1" x14ac:dyDescent="0.25">
      <c r="A84" s="16"/>
      <c r="B84" s="11"/>
      <c r="C84" s="11"/>
      <c r="D84" s="11"/>
      <c r="E84" s="11" t="s">
        <v>704</v>
      </c>
      <c r="F84" s="16" t="s">
        <v>703</v>
      </c>
      <c r="G84" s="60">
        <v>1.875</v>
      </c>
      <c r="H84" s="60">
        <v>70.55</v>
      </c>
      <c r="I84" s="61">
        <v>132.28125</v>
      </c>
      <c r="J84"/>
      <c r="K84"/>
      <c r="L84"/>
    </row>
    <row r="85" spans="1:12" ht="15" customHeight="1" x14ac:dyDescent="0.25">
      <c r="A85" s="16"/>
      <c r="B85" s="11"/>
      <c r="C85" s="11"/>
      <c r="D85" s="11" t="s">
        <v>215</v>
      </c>
      <c r="F85" s="11"/>
      <c r="G85" s="60">
        <v>3.75</v>
      </c>
      <c r="H85" s="60">
        <v>70.55</v>
      </c>
      <c r="I85" s="61">
        <v>264.5625</v>
      </c>
      <c r="J85"/>
      <c r="K85"/>
      <c r="L85"/>
    </row>
    <row r="86" spans="1:12" ht="15" customHeight="1" x14ac:dyDescent="0.25">
      <c r="A86" s="16"/>
      <c r="B86" s="11"/>
      <c r="C86" s="11"/>
      <c r="D86" s="11" t="s">
        <v>524</v>
      </c>
      <c r="E86" s="11" t="s">
        <v>40</v>
      </c>
      <c r="F86" s="16" t="s">
        <v>172</v>
      </c>
      <c r="G86" s="60">
        <v>5.5</v>
      </c>
      <c r="H86" s="60">
        <v>90.5</v>
      </c>
      <c r="I86" s="61">
        <v>497.75</v>
      </c>
      <c r="J86"/>
      <c r="K86"/>
      <c r="L86"/>
    </row>
    <row r="87" spans="1:12" ht="15" customHeight="1" x14ac:dyDescent="0.25">
      <c r="A87" s="16"/>
      <c r="B87" s="11"/>
      <c r="C87" s="11"/>
      <c r="D87" s="11"/>
      <c r="E87" s="11" t="s">
        <v>585</v>
      </c>
      <c r="F87" s="16" t="s">
        <v>584</v>
      </c>
      <c r="G87" s="60">
        <v>2.75</v>
      </c>
      <c r="H87" s="60">
        <v>90.5</v>
      </c>
      <c r="I87" s="61">
        <v>248.875</v>
      </c>
      <c r="J87"/>
      <c r="K87"/>
      <c r="L87"/>
    </row>
    <row r="88" spans="1:12" ht="15" customHeight="1" x14ac:dyDescent="0.25">
      <c r="A88" s="16"/>
      <c r="B88" s="11"/>
      <c r="C88" s="11"/>
      <c r="D88" s="11"/>
      <c r="E88" s="11" t="s">
        <v>587</v>
      </c>
      <c r="F88" s="16" t="s">
        <v>586</v>
      </c>
      <c r="G88" s="60">
        <v>9.1666666666666661</v>
      </c>
      <c r="H88" s="60">
        <v>90.5</v>
      </c>
      <c r="I88" s="61">
        <v>829.58333333333326</v>
      </c>
      <c r="J88"/>
      <c r="K88"/>
      <c r="L88"/>
    </row>
    <row r="89" spans="1:12" ht="15" customHeight="1" x14ac:dyDescent="0.25">
      <c r="A89" s="16"/>
      <c r="B89" s="11"/>
      <c r="C89" s="11"/>
      <c r="D89" s="11"/>
      <c r="E89" s="11" t="s">
        <v>589</v>
      </c>
      <c r="F89" s="16" t="s">
        <v>588</v>
      </c>
      <c r="G89" s="60">
        <v>5.5</v>
      </c>
      <c r="H89" s="60">
        <v>90.5</v>
      </c>
      <c r="I89" s="61">
        <v>497.75</v>
      </c>
      <c r="J89"/>
      <c r="K89"/>
      <c r="L89"/>
    </row>
    <row r="90" spans="1:12" ht="15" customHeight="1" x14ac:dyDescent="0.25">
      <c r="A90" s="16"/>
      <c r="B90" s="11"/>
      <c r="C90" s="11"/>
      <c r="D90" s="11"/>
      <c r="E90" s="11" t="s">
        <v>598</v>
      </c>
      <c r="F90" s="16" t="s">
        <v>597</v>
      </c>
      <c r="G90" s="60">
        <v>12.5</v>
      </c>
      <c r="H90" s="60">
        <v>90.5</v>
      </c>
      <c r="I90" s="61">
        <v>1131.25</v>
      </c>
      <c r="J90"/>
      <c r="K90"/>
      <c r="L90"/>
    </row>
    <row r="91" spans="1:12" ht="15" customHeight="1" x14ac:dyDescent="0.25">
      <c r="A91" s="16"/>
      <c r="B91" s="11"/>
      <c r="C91" s="11"/>
      <c r="D91" s="11"/>
      <c r="E91" s="11" t="s">
        <v>602</v>
      </c>
      <c r="F91" s="16" t="s">
        <v>601</v>
      </c>
      <c r="G91" s="60">
        <v>6.75</v>
      </c>
      <c r="H91" s="60">
        <v>90.5</v>
      </c>
      <c r="I91" s="61">
        <v>610.875</v>
      </c>
      <c r="J91"/>
      <c r="K91"/>
      <c r="L91"/>
    </row>
    <row r="92" spans="1:12" ht="15" customHeight="1" x14ac:dyDescent="0.25">
      <c r="A92" s="16"/>
      <c r="B92" s="11"/>
      <c r="C92" s="11"/>
      <c r="D92" s="11"/>
      <c r="E92" s="11" t="s">
        <v>608</v>
      </c>
      <c r="F92" s="16" t="s">
        <v>607</v>
      </c>
      <c r="G92" s="60">
        <v>4.5</v>
      </c>
      <c r="H92" s="60">
        <v>90.5</v>
      </c>
      <c r="I92" s="61">
        <v>407.25</v>
      </c>
      <c r="J92"/>
      <c r="K92"/>
      <c r="L92"/>
    </row>
    <row r="93" spans="1:12" ht="15" customHeight="1" x14ac:dyDescent="0.25">
      <c r="A93" s="16"/>
      <c r="B93" s="11"/>
      <c r="C93" s="11"/>
      <c r="D93" s="11"/>
      <c r="E93" s="11" t="s">
        <v>612</v>
      </c>
      <c r="F93" s="16" t="s">
        <v>611</v>
      </c>
      <c r="G93" s="60">
        <v>2.25</v>
      </c>
      <c r="H93" s="60">
        <v>90.5</v>
      </c>
      <c r="I93" s="61">
        <v>203.625</v>
      </c>
      <c r="J93"/>
      <c r="K93"/>
      <c r="L93"/>
    </row>
    <row r="94" spans="1:12" ht="15" customHeight="1" x14ac:dyDescent="0.25">
      <c r="A94" s="16"/>
      <c r="B94" s="11"/>
      <c r="C94" s="11"/>
      <c r="D94" s="11"/>
      <c r="E94" s="11" t="s">
        <v>614</v>
      </c>
      <c r="F94" s="16" t="s">
        <v>613</v>
      </c>
      <c r="G94" s="60">
        <v>6</v>
      </c>
      <c r="H94" s="60">
        <v>90.5</v>
      </c>
      <c r="I94" s="61">
        <v>543</v>
      </c>
      <c r="J94"/>
      <c r="K94"/>
      <c r="L94"/>
    </row>
    <row r="95" spans="1:12" ht="15" customHeight="1" x14ac:dyDescent="0.25">
      <c r="A95" s="16"/>
      <c r="B95" s="11"/>
      <c r="C95" s="11"/>
      <c r="D95" s="11"/>
      <c r="E95" s="11" t="s">
        <v>618</v>
      </c>
      <c r="F95" s="16" t="s">
        <v>617</v>
      </c>
      <c r="G95" s="60">
        <v>4.0999999999999996</v>
      </c>
      <c r="H95" s="60">
        <v>90.5</v>
      </c>
      <c r="I95" s="61">
        <v>371.04999999999995</v>
      </c>
      <c r="J95"/>
      <c r="K95"/>
      <c r="L95"/>
    </row>
    <row r="96" spans="1:12" ht="15" customHeight="1" x14ac:dyDescent="0.25">
      <c r="A96" s="16"/>
      <c r="B96" s="11"/>
      <c r="C96" s="11"/>
      <c r="D96" s="11"/>
      <c r="E96" s="11" t="s">
        <v>620</v>
      </c>
      <c r="F96" s="16" t="s">
        <v>619</v>
      </c>
      <c r="G96" s="60">
        <v>14.35</v>
      </c>
      <c r="H96" s="60">
        <v>90.5</v>
      </c>
      <c r="I96" s="61">
        <v>1298.675</v>
      </c>
      <c r="J96"/>
      <c r="K96"/>
      <c r="L96"/>
    </row>
    <row r="97" spans="1:12" ht="15" customHeight="1" x14ac:dyDescent="0.25">
      <c r="A97" s="16"/>
      <c r="B97" s="11"/>
      <c r="C97" s="11"/>
      <c r="D97" s="11"/>
      <c r="E97" s="11" t="s">
        <v>622</v>
      </c>
      <c r="F97" s="16" t="s">
        <v>621</v>
      </c>
      <c r="G97" s="60">
        <v>2.0499999999999998</v>
      </c>
      <c r="H97" s="60">
        <v>90.5</v>
      </c>
      <c r="I97" s="61">
        <v>185.52499999999998</v>
      </c>
      <c r="J97"/>
      <c r="K97"/>
      <c r="L97"/>
    </row>
    <row r="98" spans="1:12" ht="15" customHeight="1" x14ac:dyDescent="0.25">
      <c r="A98" s="16"/>
      <c r="B98" s="11"/>
      <c r="C98" s="11"/>
      <c r="D98" s="11"/>
      <c r="E98" s="11" t="s">
        <v>624</v>
      </c>
      <c r="F98" s="16" t="s">
        <v>623</v>
      </c>
      <c r="G98" s="60">
        <v>8.1999999999999993</v>
      </c>
      <c r="H98" s="60">
        <v>90.5</v>
      </c>
      <c r="I98" s="61">
        <v>742.09999999999991</v>
      </c>
      <c r="J98"/>
      <c r="K98"/>
      <c r="L98"/>
    </row>
    <row r="99" spans="1:12" ht="15" customHeight="1" x14ac:dyDescent="0.25">
      <c r="A99" s="16"/>
      <c r="B99" s="11"/>
      <c r="C99" s="11"/>
      <c r="D99" s="11"/>
      <c r="E99" s="11" t="s">
        <v>626</v>
      </c>
      <c r="F99" s="16" t="s">
        <v>625</v>
      </c>
      <c r="G99" s="60">
        <v>2.0499999999999998</v>
      </c>
      <c r="H99" s="60">
        <v>90.5</v>
      </c>
      <c r="I99" s="61">
        <v>185.52499999999998</v>
      </c>
      <c r="J99"/>
      <c r="K99"/>
      <c r="L99"/>
    </row>
    <row r="100" spans="1:12" ht="15" customHeight="1" x14ac:dyDescent="0.25">
      <c r="A100" s="16"/>
      <c r="B100" s="11"/>
      <c r="C100" s="11"/>
      <c r="D100" s="11"/>
      <c r="E100" s="11" t="s">
        <v>628</v>
      </c>
      <c r="F100" s="16" t="s">
        <v>627</v>
      </c>
      <c r="G100" s="60">
        <v>4.0999999999999996</v>
      </c>
      <c r="H100" s="60">
        <v>90.5</v>
      </c>
      <c r="I100" s="61">
        <v>371.04999999999995</v>
      </c>
      <c r="J100"/>
      <c r="K100"/>
      <c r="L100"/>
    </row>
    <row r="101" spans="1:12" ht="15" customHeight="1" x14ac:dyDescent="0.25">
      <c r="A101" s="16"/>
      <c r="B101" s="11"/>
      <c r="C101" s="11"/>
      <c r="D101" s="11"/>
      <c r="E101" s="11" t="s">
        <v>630</v>
      </c>
      <c r="F101" s="16" t="s">
        <v>629</v>
      </c>
      <c r="G101" s="60">
        <v>2.0499999999999998</v>
      </c>
      <c r="H101" s="60">
        <v>90.5</v>
      </c>
      <c r="I101" s="61">
        <v>185.52499999999998</v>
      </c>
      <c r="J101"/>
      <c r="K101"/>
      <c r="L101"/>
    </row>
    <row r="102" spans="1:12" ht="15" customHeight="1" x14ac:dyDescent="0.25">
      <c r="A102" s="16"/>
      <c r="B102" s="11"/>
      <c r="C102" s="11"/>
      <c r="D102" s="11"/>
      <c r="E102" s="11" t="s">
        <v>632</v>
      </c>
      <c r="F102" s="16" t="s">
        <v>631</v>
      </c>
      <c r="G102" s="60">
        <v>4.0999999999999996</v>
      </c>
      <c r="H102" s="60">
        <v>90.5</v>
      </c>
      <c r="I102" s="61">
        <v>371.04999999999995</v>
      </c>
      <c r="J102"/>
      <c r="K102"/>
      <c r="L102"/>
    </row>
    <row r="103" spans="1:12" ht="15" customHeight="1" x14ac:dyDescent="0.25">
      <c r="A103" s="16"/>
      <c r="B103" s="11"/>
      <c r="C103" s="11"/>
      <c r="D103" s="11"/>
      <c r="E103" s="11" t="s">
        <v>634</v>
      </c>
      <c r="F103" s="16" t="s">
        <v>633</v>
      </c>
      <c r="G103" s="60">
        <v>4</v>
      </c>
      <c r="H103" s="60">
        <v>90.5</v>
      </c>
      <c r="I103" s="61">
        <v>362</v>
      </c>
      <c r="J103"/>
      <c r="K103"/>
      <c r="L103"/>
    </row>
    <row r="104" spans="1:12" ht="15" customHeight="1" x14ac:dyDescent="0.25">
      <c r="A104" s="16"/>
      <c r="B104" s="11"/>
      <c r="C104" s="11"/>
      <c r="D104" s="11"/>
      <c r="E104" s="11" t="s">
        <v>636</v>
      </c>
      <c r="F104" s="16" t="s">
        <v>635</v>
      </c>
      <c r="G104" s="60">
        <v>6.666666666666667</v>
      </c>
      <c r="H104" s="60">
        <v>90.5</v>
      </c>
      <c r="I104" s="61">
        <v>603.33333333333337</v>
      </c>
      <c r="J104"/>
      <c r="K104"/>
      <c r="L104"/>
    </row>
    <row r="105" spans="1:12" ht="15" customHeight="1" x14ac:dyDescent="0.25">
      <c r="A105" s="16"/>
      <c r="B105" s="11"/>
      <c r="C105" s="11"/>
      <c r="D105" s="11"/>
      <c r="E105" s="11" t="s">
        <v>638</v>
      </c>
      <c r="F105" s="16" t="s">
        <v>637</v>
      </c>
      <c r="G105" s="60">
        <v>2</v>
      </c>
      <c r="H105" s="60">
        <v>90.5</v>
      </c>
      <c r="I105" s="61">
        <v>181</v>
      </c>
      <c r="J105"/>
      <c r="K105"/>
      <c r="L105"/>
    </row>
    <row r="106" spans="1:12" ht="15" customHeight="1" x14ac:dyDescent="0.25">
      <c r="A106" s="16"/>
      <c r="B106" s="11"/>
      <c r="C106" s="11"/>
      <c r="D106" s="11"/>
      <c r="E106" s="11" t="s">
        <v>640</v>
      </c>
      <c r="F106" s="16" t="s">
        <v>639</v>
      </c>
      <c r="G106" s="60">
        <v>8</v>
      </c>
      <c r="H106" s="60">
        <v>90.5</v>
      </c>
      <c r="I106" s="61">
        <v>724</v>
      </c>
      <c r="J106"/>
      <c r="K106"/>
      <c r="L106"/>
    </row>
    <row r="107" spans="1:12" ht="15" customHeight="1" x14ac:dyDescent="0.25">
      <c r="A107" s="16"/>
      <c r="B107" s="11"/>
      <c r="C107" s="11"/>
      <c r="D107" s="11"/>
      <c r="E107" s="11" t="s">
        <v>642</v>
      </c>
      <c r="F107" s="16" t="s">
        <v>641</v>
      </c>
      <c r="G107" s="60">
        <v>2.6666666666666665</v>
      </c>
      <c r="H107" s="60">
        <v>90.5</v>
      </c>
      <c r="I107" s="61">
        <v>241.33333333333331</v>
      </c>
      <c r="J107"/>
      <c r="K107"/>
      <c r="L107"/>
    </row>
    <row r="108" spans="1:12" ht="15" customHeight="1" x14ac:dyDescent="0.25">
      <c r="A108" s="16"/>
      <c r="B108" s="11"/>
      <c r="C108" s="11"/>
      <c r="D108" s="11"/>
      <c r="E108" s="11" t="s">
        <v>644</v>
      </c>
      <c r="F108" s="16" t="s">
        <v>643</v>
      </c>
      <c r="G108" s="60">
        <v>4</v>
      </c>
      <c r="H108" s="60">
        <v>90.5</v>
      </c>
      <c r="I108" s="61">
        <v>362</v>
      </c>
      <c r="J108"/>
      <c r="K108"/>
      <c r="L108"/>
    </row>
    <row r="109" spans="1:12" ht="15" customHeight="1" x14ac:dyDescent="0.25">
      <c r="A109" s="16"/>
      <c r="B109" s="11"/>
      <c r="C109" s="11"/>
      <c r="D109" s="11"/>
      <c r="E109" s="11" t="s">
        <v>646</v>
      </c>
      <c r="F109" s="16" t="s">
        <v>645</v>
      </c>
      <c r="G109" s="60">
        <v>6.666666666666667</v>
      </c>
      <c r="H109" s="60">
        <v>90.5</v>
      </c>
      <c r="I109" s="61">
        <v>603.33333333333337</v>
      </c>
      <c r="J109"/>
      <c r="K109"/>
      <c r="L109"/>
    </row>
    <row r="110" spans="1:12" ht="15" customHeight="1" x14ac:dyDescent="0.25">
      <c r="A110" s="16"/>
      <c r="B110" s="11"/>
      <c r="C110" s="11"/>
      <c r="D110" s="11"/>
      <c r="E110" s="11" t="s">
        <v>650</v>
      </c>
      <c r="F110" s="16" t="s">
        <v>649</v>
      </c>
      <c r="G110" s="60">
        <v>3.9</v>
      </c>
      <c r="H110" s="60">
        <v>90.5</v>
      </c>
      <c r="I110" s="61">
        <v>352.95</v>
      </c>
      <c r="J110"/>
      <c r="K110"/>
      <c r="L110"/>
    </row>
    <row r="111" spans="1:12" ht="15" customHeight="1" x14ac:dyDescent="0.25">
      <c r="A111" s="16"/>
      <c r="B111" s="11"/>
      <c r="C111" s="11"/>
      <c r="D111" s="11"/>
      <c r="E111" s="11" t="s">
        <v>652</v>
      </c>
      <c r="F111" s="16" t="s">
        <v>651</v>
      </c>
      <c r="G111" s="60">
        <v>3.8</v>
      </c>
      <c r="H111" s="60">
        <v>90.5</v>
      </c>
      <c r="I111" s="61">
        <v>343.9</v>
      </c>
      <c r="J111"/>
      <c r="K111"/>
      <c r="L111"/>
    </row>
    <row r="112" spans="1:12" ht="15" customHeight="1" x14ac:dyDescent="0.25">
      <c r="A112" s="16"/>
      <c r="B112" s="11"/>
      <c r="C112" s="11"/>
      <c r="D112" s="11"/>
      <c r="E112" s="11" t="s">
        <v>654</v>
      </c>
      <c r="F112" s="16" t="s">
        <v>653</v>
      </c>
      <c r="G112" s="60">
        <v>13.933333333333334</v>
      </c>
      <c r="H112" s="60">
        <v>90.5</v>
      </c>
      <c r="I112" s="61">
        <v>1260.9666666666667</v>
      </c>
      <c r="J112"/>
      <c r="K112"/>
      <c r="L112"/>
    </row>
    <row r="113" spans="1:12" ht="15" customHeight="1" x14ac:dyDescent="0.25">
      <c r="A113" s="16"/>
      <c r="B113" s="11"/>
      <c r="C113" s="11"/>
      <c r="D113" s="11"/>
      <c r="E113" s="11" t="s">
        <v>656</v>
      </c>
      <c r="F113" s="16" t="s">
        <v>655</v>
      </c>
      <c r="G113" s="60">
        <v>3.8</v>
      </c>
      <c r="H113" s="60">
        <v>90.5</v>
      </c>
      <c r="I113" s="61">
        <v>343.9</v>
      </c>
      <c r="J113"/>
      <c r="K113"/>
      <c r="L113"/>
    </row>
    <row r="114" spans="1:12" ht="15" customHeight="1" x14ac:dyDescent="0.25">
      <c r="A114" s="16"/>
      <c r="B114" s="11"/>
      <c r="C114" s="11"/>
      <c r="D114" s="11"/>
      <c r="E114" s="11" t="s">
        <v>658</v>
      </c>
      <c r="F114" s="16" t="s">
        <v>657</v>
      </c>
      <c r="G114" s="60">
        <v>3.8</v>
      </c>
      <c r="H114" s="60">
        <v>90.5</v>
      </c>
      <c r="I114" s="61">
        <v>343.9</v>
      </c>
      <c r="J114"/>
      <c r="K114"/>
      <c r="L114"/>
    </row>
    <row r="115" spans="1:12" ht="15" customHeight="1" x14ac:dyDescent="0.25">
      <c r="A115" s="16"/>
      <c r="B115" s="11"/>
      <c r="C115" s="11"/>
      <c r="D115" s="11"/>
      <c r="E115" s="11" t="s">
        <v>660</v>
      </c>
      <c r="F115" s="16" t="s">
        <v>659</v>
      </c>
      <c r="G115" s="60">
        <v>5.0666666666666664</v>
      </c>
      <c r="H115" s="60">
        <v>90.5</v>
      </c>
      <c r="I115" s="61">
        <v>458.5333333333333</v>
      </c>
      <c r="J115"/>
      <c r="K115"/>
      <c r="L115"/>
    </row>
    <row r="116" spans="1:12" ht="15" customHeight="1" x14ac:dyDescent="0.25">
      <c r="A116" s="16"/>
      <c r="B116" s="11"/>
      <c r="C116" s="11"/>
      <c r="D116" s="11"/>
      <c r="E116" s="11" t="s">
        <v>662</v>
      </c>
      <c r="F116" s="16" t="s">
        <v>661</v>
      </c>
      <c r="G116" s="60">
        <v>1.9</v>
      </c>
      <c r="H116" s="60">
        <v>90.5</v>
      </c>
      <c r="I116" s="61">
        <v>171.95</v>
      </c>
      <c r="J116"/>
      <c r="K116"/>
      <c r="L116"/>
    </row>
    <row r="117" spans="1:12" ht="15" customHeight="1" x14ac:dyDescent="0.25">
      <c r="A117" s="16"/>
      <c r="B117" s="11"/>
      <c r="C117" s="11"/>
      <c r="D117" s="11"/>
      <c r="E117" s="11" t="s">
        <v>664</v>
      </c>
      <c r="F117" s="16" t="s">
        <v>663</v>
      </c>
      <c r="G117" s="60">
        <v>1.9</v>
      </c>
      <c r="H117" s="60">
        <v>90.5</v>
      </c>
      <c r="I117" s="61">
        <v>171.95</v>
      </c>
      <c r="J117"/>
      <c r="K117"/>
      <c r="L117"/>
    </row>
    <row r="118" spans="1:12" ht="15" customHeight="1" x14ac:dyDescent="0.25">
      <c r="A118" s="16"/>
      <c r="B118" s="11"/>
      <c r="C118" s="11"/>
      <c r="D118" s="11"/>
      <c r="E118" s="11" t="s">
        <v>666</v>
      </c>
      <c r="F118" s="16" t="s">
        <v>665</v>
      </c>
      <c r="G118" s="60">
        <v>1.9</v>
      </c>
      <c r="H118" s="60">
        <v>90.5</v>
      </c>
      <c r="I118" s="61">
        <v>171.95</v>
      </c>
      <c r="J118"/>
      <c r="K118"/>
      <c r="L118"/>
    </row>
    <row r="119" spans="1:12" ht="15" customHeight="1" x14ac:dyDescent="0.25">
      <c r="A119" s="16"/>
      <c r="B119" s="11"/>
      <c r="C119" s="11"/>
      <c r="D119" s="11"/>
      <c r="E119" s="11" t="s">
        <v>668</v>
      </c>
      <c r="F119" s="16" t="s">
        <v>667</v>
      </c>
      <c r="G119" s="60">
        <v>3.6</v>
      </c>
      <c r="H119" s="60">
        <v>90.5</v>
      </c>
      <c r="I119" s="61">
        <v>325.8</v>
      </c>
      <c r="J119"/>
      <c r="K119"/>
      <c r="L119"/>
    </row>
    <row r="120" spans="1:12" ht="15" customHeight="1" x14ac:dyDescent="0.25">
      <c r="A120" s="16"/>
      <c r="B120" s="11"/>
      <c r="C120" s="11"/>
      <c r="D120" s="11"/>
      <c r="E120" s="11" t="s">
        <v>670</v>
      </c>
      <c r="F120" s="16" t="s">
        <v>669</v>
      </c>
      <c r="G120" s="60">
        <v>3.6</v>
      </c>
      <c r="H120" s="60">
        <v>90.5</v>
      </c>
      <c r="I120" s="61">
        <v>325.8</v>
      </c>
      <c r="J120"/>
      <c r="K120"/>
      <c r="L120"/>
    </row>
    <row r="121" spans="1:12" ht="15" customHeight="1" x14ac:dyDescent="0.25">
      <c r="A121" s="16"/>
      <c r="B121" s="11"/>
      <c r="C121" s="11"/>
      <c r="D121" s="11"/>
      <c r="E121" s="11" t="s">
        <v>672</v>
      </c>
      <c r="F121" s="16" t="s">
        <v>671</v>
      </c>
      <c r="G121" s="60">
        <v>1.8</v>
      </c>
      <c r="H121" s="60">
        <v>90.5</v>
      </c>
      <c r="I121" s="61">
        <v>162.9</v>
      </c>
      <c r="J121"/>
      <c r="K121"/>
      <c r="L121"/>
    </row>
    <row r="122" spans="1:12" ht="15" customHeight="1" x14ac:dyDescent="0.25">
      <c r="A122" s="16"/>
      <c r="B122" s="11"/>
      <c r="C122" s="11"/>
      <c r="D122" s="11"/>
      <c r="E122" s="11" t="s">
        <v>674</v>
      </c>
      <c r="F122" s="16" t="s">
        <v>673</v>
      </c>
      <c r="G122" s="60">
        <v>14.4</v>
      </c>
      <c r="H122" s="60">
        <v>90.5</v>
      </c>
      <c r="I122" s="61">
        <v>1303.2</v>
      </c>
      <c r="J122"/>
      <c r="K122"/>
      <c r="L122"/>
    </row>
    <row r="123" spans="1:12" ht="15" customHeight="1" x14ac:dyDescent="0.25">
      <c r="A123" s="16"/>
      <c r="B123" s="11"/>
      <c r="C123" s="11"/>
      <c r="D123" s="11"/>
      <c r="E123" s="11" t="s">
        <v>676</v>
      </c>
      <c r="F123" s="16" t="s">
        <v>675</v>
      </c>
      <c r="G123" s="60">
        <v>3.6</v>
      </c>
      <c r="H123" s="60">
        <v>90.5</v>
      </c>
      <c r="I123" s="61">
        <v>325.8</v>
      </c>
      <c r="J123"/>
      <c r="K123"/>
      <c r="L123"/>
    </row>
    <row r="124" spans="1:12" ht="15" customHeight="1" x14ac:dyDescent="0.25">
      <c r="A124" s="16"/>
      <c r="B124" s="11"/>
      <c r="C124" s="11"/>
      <c r="D124" s="11"/>
      <c r="E124" s="11" t="s">
        <v>678</v>
      </c>
      <c r="F124" s="16" t="s">
        <v>677</v>
      </c>
      <c r="G124" s="60">
        <v>1.8</v>
      </c>
      <c r="H124" s="60">
        <v>90.5</v>
      </c>
      <c r="I124" s="61">
        <v>162.9</v>
      </c>
      <c r="J124"/>
      <c r="K124"/>
      <c r="L124"/>
    </row>
    <row r="125" spans="1:12" ht="15" customHeight="1" x14ac:dyDescent="0.25">
      <c r="A125" s="16"/>
      <c r="B125" s="11"/>
      <c r="C125" s="11"/>
      <c r="D125" s="11"/>
      <c r="E125" s="11" t="s">
        <v>680</v>
      </c>
      <c r="F125" s="16" t="s">
        <v>679</v>
      </c>
      <c r="G125" s="60">
        <v>7.2</v>
      </c>
      <c r="H125" s="60">
        <v>90.5</v>
      </c>
      <c r="I125" s="61">
        <v>651.6</v>
      </c>
      <c r="J125"/>
      <c r="K125"/>
      <c r="L125"/>
    </row>
    <row r="126" spans="1:12" ht="15" customHeight="1" x14ac:dyDescent="0.25">
      <c r="A126" s="16"/>
      <c r="B126" s="11"/>
      <c r="C126" s="11"/>
      <c r="D126" s="11"/>
      <c r="E126" s="11" t="s">
        <v>682</v>
      </c>
      <c r="F126" s="16" t="s">
        <v>681</v>
      </c>
      <c r="G126" s="60">
        <v>2.2999999999999998</v>
      </c>
      <c r="H126" s="60">
        <v>90.5</v>
      </c>
      <c r="I126" s="61">
        <v>208.14999999999998</v>
      </c>
      <c r="J126"/>
      <c r="K126"/>
      <c r="L126"/>
    </row>
    <row r="127" spans="1:12" ht="15" customHeight="1" x14ac:dyDescent="0.25">
      <c r="A127" s="16"/>
      <c r="B127" s="11"/>
      <c r="C127" s="11"/>
      <c r="D127" s="11"/>
      <c r="E127" s="11" t="s">
        <v>684</v>
      </c>
      <c r="F127" s="16" t="s">
        <v>683</v>
      </c>
      <c r="G127" s="60">
        <v>17.326666666666668</v>
      </c>
      <c r="H127" s="60">
        <v>90.5</v>
      </c>
      <c r="I127" s="61">
        <v>1568.0633333333335</v>
      </c>
      <c r="J127"/>
      <c r="K127"/>
      <c r="L127"/>
    </row>
    <row r="128" spans="1:12" ht="15" customHeight="1" x14ac:dyDescent="0.25">
      <c r="A128" s="16"/>
      <c r="B128" s="11"/>
      <c r="C128" s="11"/>
      <c r="D128" s="11"/>
      <c r="E128" s="11" t="s">
        <v>686</v>
      </c>
      <c r="F128" s="16" t="s">
        <v>685</v>
      </c>
      <c r="G128" s="60">
        <v>16.100000000000001</v>
      </c>
      <c r="H128" s="60">
        <v>90.5</v>
      </c>
      <c r="I128" s="61">
        <v>1457.0500000000002</v>
      </c>
      <c r="J128"/>
      <c r="K128"/>
      <c r="L128"/>
    </row>
    <row r="129" spans="1:12" ht="15" customHeight="1" x14ac:dyDescent="0.25">
      <c r="A129" s="16"/>
      <c r="B129" s="11"/>
      <c r="C129" s="11"/>
      <c r="D129" s="11"/>
      <c r="E129" s="11" t="s">
        <v>687</v>
      </c>
      <c r="F129" s="16" t="s">
        <v>679</v>
      </c>
      <c r="G129" s="60">
        <v>31.148333333333333</v>
      </c>
      <c r="H129" s="60">
        <v>90.5</v>
      </c>
      <c r="I129" s="61">
        <v>2818.9241666666667</v>
      </c>
      <c r="J129"/>
      <c r="K129"/>
      <c r="L129"/>
    </row>
    <row r="130" spans="1:12" ht="15" customHeight="1" x14ac:dyDescent="0.25">
      <c r="A130" s="16"/>
      <c r="B130" s="11"/>
      <c r="C130" s="11"/>
      <c r="D130" s="11"/>
      <c r="E130" s="11" t="s">
        <v>691</v>
      </c>
      <c r="F130" s="16" t="s">
        <v>690</v>
      </c>
      <c r="G130" s="60">
        <v>17.633333333333333</v>
      </c>
      <c r="H130" s="60">
        <v>90.5</v>
      </c>
      <c r="I130" s="61">
        <v>1595.8166666666666</v>
      </c>
      <c r="J130"/>
      <c r="K130"/>
      <c r="L130"/>
    </row>
    <row r="131" spans="1:12" ht="15" customHeight="1" x14ac:dyDescent="0.25">
      <c r="A131" s="16"/>
      <c r="B131" s="11"/>
      <c r="C131" s="11"/>
      <c r="D131" s="11"/>
      <c r="E131" s="11" t="s">
        <v>693</v>
      </c>
      <c r="F131" s="16" t="s">
        <v>692</v>
      </c>
      <c r="G131" s="60">
        <v>4.5999999999999996</v>
      </c>
      <c r="H131" s="60">
        <v>90.5</v>
      </c>
      <c r="I131" s="61">
        <v>416.29999999999995</v>
      </c>
      <c r="J131"/>
      <c r="K131"/>
      <c r="L131"/>
    </row>
    <row r="132" spans="1:12" ht="15" customHeight="1" x14ac:dyDescent="0.25">
      <c r="A132" s="16"/>
      <c r="B132" s="11"/>
      <c r="C132" s="11"/>
      <c r="D132" s="11"/>
      <c r="E132" s="11" t="s">
        <v>695</v>
      </c>
      <c r="F132" s="16" t="s">
        <v>694</v>
      </c>
      <c r="G132" s="60">
        <v>6.3333333333333339</v>
      </c>
      <c r="H132" s="60">
        <v>90.5</v>
      </c>
      <c r="I132" s="61">
        <v>573.16666666666674</v>
      </c>
      <c r="J132"/>
      <c r="K132"/>
      <c r="L132"/>
    </row>
    <row r="133" spans="1:12" ht="15" customHeight="1" x14ac:dyDescent="0.25">
      <c r="A133" s="16"/>
      <c r="B133" s="11"/>
      <c r="C133" s="11"/>
      <c r="D133" s="11"/>
      <c r="E133" s="11" t="s">
        <v>697</v>
      </c>
      <c r="F133" s="16" t="s">
        <v>696</v>
      </c>
      <c r="G133" s="60">
        <v>6.3333333333333339</v>
      </c>
      <c r="H133" s="60">
        <v>90.5</v>
      </c>
      <c r="I133" s="61">
        <v>573.16666666666674</v>
      </c>
      <c r="J133"/>
      <c r="K133"/>
      <c r="L133"/>
    </row>
    <row r="134" spans="1:12" ht="15" customHeight="1" x14ac:dyDescent="0.25">
      <c r="A134" s="16"/>
      <c r="B134" s="11"/>
      <c r="C134" s="11"/>
      <c r="D134" s="11"/>
      <c r="E134" s="11" t="s">
        <v>699</v>
      </c>
      <c r="F134" s="16" t="s">
        <v>698</v>
      </c>
      <c r="G134" s="60">
        <v>15.625</v>
      </c>
      <c r="H134" s="60">
        <v>90.5</v>
      </c>
      <c r="I134" s="61">
        <v>1414.0625</v>
      </c>
      <c r="J134"/>
      <c r="K134"/>
      <c r="L134"/>
    </row>
    <row r="135" spans="1:12" ht="15" customHeight="1" x14ac:dyDescent="0.25">
      <c r="A135" s="16"/>
      <c r="B135" s="11"/>
      <c r="C135" s="11"/>
      <c r="D135" s="11"/>
      <c r="E135" s="11" t="s">
        <v>706</v>
      </c>
      <c r="F135" s="16" t="s">
        <v>705</v>
      </c>
      <c r="G135" s="60">
        <v>3.75</v>
      </c>
      <c r="H135" s="60">
        <v>90.5</v>
      </c>
      <c r="I135" s="61">
        <v>339.375</v>
      </c>
      <c r="J135"/>
      <c r="K135"/>
      <c r="L135"/>
    </row>
    <row r="136" spans="1:12" ht="15" customHeight="1" x14ac:dyDescent="0.25">
      <c r="A136" s="16"/>
      <c r="B136" s="11"/>
      <c r="C136" s="11"/>
      <c r="D136" s="11" t="s">
        <v>711</v>
      </c>
      <c r="F136" s="11"/>
      <c r="G136" s="60">
        <v>327.06666666666672</v>
      </c>
      <c r="H136" s="60">
        <v>90.5</v>
      </c>
      <c r="I136" s="61">
        <v>29599.533333333336</v>
      </c>
      <c r="J136"/>
      <c r="K136"/>
      <c r="L136"/>
    </row>
    <row r="137" spans="1:12" ht="15" customHeight="1" x14ac:dyDescent="0.25">
      <c r="A137" s="16"/>
      <c r="B137" s="11" t="s">
        <v>224</v>
      </c>
      <c r="C137" s="11"/>
      <c r="D137" s="11"/>
      <c r="F137" s="11"/>
      <c r="G137" s="60">
        <v>439.99999999999994</v>
      </c>
      <c r="H137" s="60">
        <v>89.197014925373125</v>
      </c>
      <c r="I137" s="61">
        <v>39260.078333333338</v>
      </c>
      <c r="J137"/>
      <c r="K137"/>
      <c r="L137"/>
    </row>
    <row r="138" spans="1:12" ht="15" customHeight="1" x14ac:dyDescent="0.25">
      <c r="A138" s="11" t="s">
        <v>714</v>
      </c>
      <c r="B138" s="11"/>
      <c r="C138" s="11"/>
      <c r="D138" s="11"/>
      <c r="F138" s="11"/>
      <c r="G138" s="60">
        <v>439.99999999999994</v>
      </c>
      <c r="H138" s="60">
        <v>83.00277777777778</v>
      </c>
      <c r="I138" s="61">
        <v>45477.520333333334</v>
      </c>
      <c r="J138"/>
      <c r="K138"/>
      <c r="L138"/>
    </row>
    <row r="139" spans="1:12" ht="15" customHeight="1" x14ac:dyDescent="0.25">
      <c r="A139" s="11" t="s">
        <v>227</v>
      </c>
      <c r="B139" s="11"/>
      <c r="C139" s="11"/>
      <c r="D139" s="11"/>
      <c r="F139" s="11"/>
      <c r="G139" s="60">
        <v>564.50000000000023</v>
      </c>
      <c r="H139" s="60">
        <v>75.963300884955743</v>
      </c>
      <c r="I139" s="61">
        <v>57753.989966666682</v>
      </c>
      <c r="J139"/>
      <c r="K139"/>
      <c r="L139"/>
    </row>
    <row r="140" spans="1:12" ht="15" customHeight="1" x14ac:dyDescent="0.25">
      <c r="B140" s="11"/>
      <c r="C140" s="11"/>
      <c r="D140" s="11"/>
      <c r="F140" s="11"/>
      <c r="G140" s="60"/>
      <c r="H140" s="60"/>
      <c r="I140" s="61"/>
      <c r="J140"/>
      <c r="K140"/>
      <c r="L140"/>
    </row>
    <row r="141" spans="1:12" x14ac:dyDescent="0.25">
      <c r="B141" s="11"/>
      <c r="C141" s="11"/>
      <c r="D141" s="11"/>
      <c r="F141" s="11"/>
      <c r="G141" s="60"/>
      <c r="H141" s="60"/>
      <c r="I141" s="61"/>
      <c r="J141"/>
      <c r="K141"/>
      <c r="L141"/>
    </row>
    <row r="142" spans="1:12" x14ac:dyDescent="0.25">
      <c r="B142" s="11"/>
      <c r="C142" s="11"/>
      <c r="D142" s="11"/>
      <c r="F142" s="11"/>
      <c r="G142" s="60"/>
      <c r="H142" s="60"/>
      <c r="I142" s="61"/>
      <c r="J142"/>
      <c r="K142"/>
      <c r="L142"/>
    </row>
    <row r="143" spans="1:12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5">
      <c r="A144" s="63"/>
      <c r="B144" s="63"/>
      <c r="C144" s="63"/>
      <c r="D144" s="63"/>
      <c r="E144" s="63"/>
      <c r="F144" s="64"/>
      <c r="G144" s="65"/>
      <c r="H144" s="65"/>
      <c r="I144" s="65"/>
      <c r="J144"/>
      <c r="K144"/>
      <c r="L144"/>
    </row>
    <row r="145" spans="1:12" x14ac:dyDescent="0.25">
      <c r="A145" s="63"/>
      <c r="B145" s="63"/>
      <c r="C145" s="63"/>
      <c r="D145" s="63"/>
      <c r="E145" s="63"/>
      <c r="F145" s="64"/>
      <c r="G145" s="65"/>
      <c r="H145" s="65"/>
      <c r="I145" s="65"/>
      <c r="J145"/>
      <c r="K145"/>
      <c r="L145"/>
    </row>
    <row r="146" spans="1:12" x14ac:dyDescent="0.25">
      <c r="A146" s="63"/>
      <c r="B146" s="63"/>
      <c r="C146" s="63"/>
      <c r="D146" s="63"/>
      <c r="E146" s="63"/>
      <c r="F146" s="64"/>
      <c r="G146" s="65"/>
      <c r="H146" s="65"/>
      <c r="I146" s="65"/>
      <c r="J146"/>
      <c r="K146"/>
      <c r="L146"/>
    </row>
    <row r="147" spans="1:12" x14ac:dyDescent="0.25">
      <c r="A147" s="63"/>
      <c r="B147" s="63"/>
      <c r="C147" s="63"/>
      <c r="D147" s="63"/>
      <c r="E147" s="63"/>
      <c r="F147" s="64"/>
      <c r="G147" s="65"/>
      <c r="H147" s="65"/>
      <c r="I147" s="65"/>
      <c r="J147"/>
      <c r="K147"/>
      <c r="L147"/>
    </row>
    <row r="148" spans="1:12" x14ac:dyDescent="0.25">
      <c r="A148" s="63"/>
      <c r="B148" s="63"/>
      <c r="C148" s="63"/>
      <c r="D148" s="63"/>
      <c r="E148" s="63"/>
      <c r="F148" s="64"/>
      <c r="G148" s="65"/>
      <c r="H148" s="65"/>
      <c r="I148" s="65"/>
      <c r="J148"/>
      <c r="K148"/>
      <c r="L148"/>
    </row>
    <row r="149" spans="1:12" x14ac:dyDescent="0.25">
      <c r="A149" s="63"/>
      <c r="B149" s="63"/>
      <c r="C149" s="63"/>
      <c r="D149" s="63"/>
      <c r="E149" s="63"/>
      <c r="F149" s="64"/>
      <c r="G149" s="65"/>
      <c r="H149" s="65"/>
      <c r="I149" s="65"/>
      <c r="J149"/>
      <c r="K149"/>
      <c r="L149"/>
    </row>
    <row r="150" spans="1:12" x14ac:dyDescent="0.25">
      <c r="A150" s="63"/>
      <c r="B150" s="63"/>
      <c r="C150" s="63"/>
      <c r="D150" s="63"/>
      <c r="E150" s="63"/>
      <c r="F150" s="64"/>
      <c r="G150" s="65"/>
      <c r="H150" s="65"/>
      <c r="I150" s="65"/>
      <c r="J150"/>
      <c r="K150"/>
      <c r="L150"/>
    </row>
    <row r="151" spans="1:12" x14ac:dyDescent="0.25">
      <c r="A151" s="63"/>
      <c r="B151" s="63"/>
      <c r="C151" s="63"/>
      <c r="D151" s="63"/>
      <c r="E151" s="63"/>
      <c r="F151" s="64"/>
      <c r="G151" s="65"/>
      <c r="H151" s="65"/>
      <c r="I151" s="65"/>
      <c r="J151"/>
      <c r="K151"/>
      <c r="L151"/>
    </row>
    <row r="152" spans="1:12" x14ac:dyDescent="0.25">
      <c r="A152" s="63"/>
      <c r="B152" s="63"/>
      <c r="C152" s="63"/>
      <c r="D152" s="63"/>
      <c r="E152" s="63"/>
      <c r="F152" s="64"/>
      <c r="G152" s="65"/>
      <c r="H152" s="65"/>
      <c r="I152" s="65"/>
      <c r="J152"/>
      <c r="K152"/>
      <c r="L152"/>
    </row>
    <row r="153" spans="1:12" x14ac:dyDescent="0.25">
      <c r="A153" s="63"/>
      <c r="B153" s="63"/>
      <c r="C153" s="63"/>
      <c r="D153" s="63"/>
      <c r="E153" s="63"/>
      <c r="F153" s="64"/>
      <c r="G153" s="65"/>
      <c r="H153" s="65"/>
      <c r="I153" s="65"/>
      <c r="J153"/>
      <c r="K153"/>
      <c r="L153"/>
    </row>
    <row r="154" spans="1:12" x14ac:dyDescent="0.25">
      <c r="A154" s="63"/>
      <c r="B154" s="63"/>
      <c r="C154" s="63"/>
      <c r="D154" s="63"/>
      <c r="E154" s="63"/>
      <c r="F154" s="64"/>
      <c r="G154" s="65"/>
      <c r="H154" s="65"/>
      <c r="I154" s="65"/>
      <c r="J154"/>
      <c r="K154"/>
      <c r="L154"/>
    </row>
    <row r="155" spans="1:12" x14ac:dyDescent="0.25">
      <c r="A155" s="63"/>
      <c r="B155" s="63"/>
      <c r="C155" s="63"/>
      <c r="D155" s="63"/>
      <c r="E155" s="63"/>
      <c r="F155" s="64"/>
      <c r="G155" s="65"/>
      <c r="H155" s="65"/>
      <c r="I155" s="65"/>
      <c r="J155"/>
      <c r="K155"/>
      <c r="L155"/>
    </row>
    <row r="156" spans="1:12" x14ac:dyDescent="0.25">
      <c r="A156" s="63"/>
      <c r="B156" s="63"/>
      <c r="C156" s="63"/>
      <c r="D156" s="63"/>
      <c r="E156" s="63"/>
      <c r="F156" s="64"/>
      <c r="G156" s="65"/>
      <c r="H156" s="65"/>
      <c r="I156" s="65"/>
      <c r="J156"/>
      <c r="K156"/>
      <c r="L156"/>
    </row>
    <row r="157" spans="1:12" x14ac:dyDescent="0.25">
      <c r="A157" s="63"/>
      <c r="B157" s="63"/>
      <c r="C157" s="63"/>
      <c r="D157" s="63"/>
      <c r="E157" s="63"/>
      <c r="F157" s="64"/>
      <c r="G157" s="65"/>
      <c r="H157" s="65"/>
      <c r="I157" s="65"/>
      <c r="J157"/>
      <c r="K157"/>
      <c r="L157"/>
    </row>
    <row r="158" spans="1:12" x14ac:dyDescent="0.25">
      <c r="A158" s="63"/>
      <c r="B158" s="63"/>
      <c r="C158" s="63"/>
      <c r="D158" s="63"/>
      <c r="E158" s="63"/>
      <c r="F158" s="64"/>
      <c r="G158" s="65"/>
      <c r="H158" s="65"/>
      <c r="I158" s="65"/>
      <c r="J158"/>
      <c r="K158"/>
      <c r="L158"/>
    </row>
    <row r="159" spans="1:12" x14ac:dyDescent="0.25">
      <c r="A159" s="63"/>
      <c r="B159" s="63"/>
      <c r="C159" s="63"/>
      <c r="D159" s="63"/>
      <c r="E159" s="63"/>
      <c r="F159" s="64"/>
      <c r="G159" s="65"/>
      <c r="H159" s="65"/>
      <c r="I159" s="65"/>
      <c r="J159"/>
      <c r="K159"/>
      <c r="L159"/>
    </row>
    <row r="160" spans="1:12" x14ac:dyDescent="0.25">
      <c r="A160" s="63"/>
      <c r="B160" s="63"/>
      <c r="C160" s="63"/>
      <c r="D160" s="63"/>
      <c r="E160" s="63"/>
      <c r="F160" s="64"/>
      <c r="G160" s="65"/>
      <c r="H160" s="65"/>
      <c r="I160" s="65"/>
      <c r="J160"/>
      <c r="K160"/>
      <c r="L160"/>
    </row>
    <row r="161" spans="1:12" x14ac:dyDescent="0.25">
      <c r="A161" s="63"/>
      <c r="B161" s="63"/>
      <c r="C161" s="63"/>
      <c r="D161" s="63"/>
      <c r="E161" s="63"/>
      <c r="F161" s="64"/>
      <c r="G161" s="65"/>
      <c r="H161" s="65"/>
      <c r="I161" s="65"/>
      <c r="J161"/>
      <c r="K161"/>
      <c r="L161"/>
    </row>
    <row r="162" spans="1:12" x14ac:dyDescent="0.25">
      <c r="A162" s="63"/>
      <c r="B162" s="63"/>
      <c r="C162" s="63"/>
      <c r="D162" s="63"/>
      <c r="E162" s="63"/>
      <c r="F162" s="64"/>
      <c r="G162" s="65"/>
      <c r="H162" s="65"/>
      <c r="I162" s="65"/>
      <c r="J162"/>
      <c r="K162"/>
      <c r="L162"/>
    </row>
    <row r="163" spans="1:12" x14ac:dyDescent="0.25">
      <c r="A163" s="63"/>
      <c r="B163" s="63"/>
      <c r="C163" s="63"/>
      <c r="D163" s="63"/>
      <c r="E163" s="63"/>
      <c r="F163" s="64"/>
      <c r="G163" s="65"/>
      <c r="H163" s="65"/>
      <c r="I163" s="65"/>
      <c r="J163"/>
      <c r="K163"/>
      <c r="L163"/>
    </row>
    <row r="164" spans="1:12" x14ac:dyDescent="0.25">
      <c r="A164" s="63"/>
      <c r="B164" s="63"/>
      <c r="C164" s="63"/>
      <c r="D164" s="63"/>
      <c r="E164" s="63"/>
      <c r="F164" s="64"/>
      <c r="G164" s="65"/>
      <c r="H164" s="65"/>
      <c r="I164" s="65"/>
      <c r="J164"/>
      <c r="K164"/>
      <c r="L164"/>
    </row>
    <row r="165" spans="1:12" x14ac:dyDescent="0.25">
      <c r="A165" s="63"/>
      <c r="B165" s="63"/>
      <c r="C165" s="63"/>
      <c r="D165" s="63"/>
      <c r="E165" s="63"/>
      <c r="F165" s="64"/>
      <c r="G165" s="65"/>
      <c r="H165" s="65"/>
      <c r="I165" s="65"/>
      <c r="J165"/>
      <c r="K165"/>
      <c r="L165"/>
    </row>
    <row r="166" spans="1:12" x14ac:dyDescent="0.25">
      <c r="A166" s="63"/>
      <c r="B166" s="63"/>
      <c r="C166" s="63"/>
      <c r="D166" s="63"/>
      <c r="E166" s="63"/>
      <c r="F166" s="64"/>
      <c r="G166" s="65"/>
      <c r="H166" s="65"/>
      <c r="I166" s="65"/>
      <c r="J166"/>
      <c r="K166"/>
      <c r="L166"/>
    </row>
    <row r="167" spans="1:12" x14ac:dyDescent="0.25">
      <c r="A167" s="63"/>
      <c r="B167" s="63"/>
      <c r="C167" s="63"/>
      <c r="D167" s="63"/>
      <c r="E167" s="63"/>
      <c r="F167" s="64"/>
      <c r="G167" s="65"/>
      <c r="H167" s="65"/>
      <c r="I167" s="65"/>
      <c r="J167"/>
      <c r="K167"/>
      <c r="L167"/>
    </row>
    <row r="168" spans="1:12" x14ac:dyDescent="0.25">
      <c r="A168" s="63"/>
      <c r="B168" s="63"/>
      <c r="C168" s="63"/>
      <c r="D168" s="63"/>
      <c r="E168" s="63"/>
      <c r="F168" s="64"/>
      <c r="G168" s="65"/>
      <c r="H168" s="65"/>
      <c r="I168" s="65"/>
      <c r="J168"/>
      <c r="K168"/>
      <c r="L168"/>
    </row>
    <row r="169" spans="1:12" x14ac:dyDescent="0.25">
      <c r="A169" s="63"/>
      <c r="B169" s="63"/>
      <c r="C169" s="63"/>
      <c r="D169" s="63"/>
      <c r="E169" s="63"/>
      <c r="F169" s="64"/>
      <c r="G169" s="65"/>
      <c r="H169" s="65"/>
      <c r="I169" s="65"/>
      <c r="J169"/>
      <c r="K169"/>
      <c r="L169"/>
    </row>
    <row r="170" spans="1:12" x14ac:dyDescent="0.25">
      <c r="A170" s="63"/>
      <c r="B170" s="63"/>
      <c r="C170" s="63"/>
      <c r="D170" s="63"/>
      <c r="E170" s="63"/>
      <c r="F170" s="64"/>
      <c r="G170" s="65"/>
      <c r="H170" s="65"/>
      <c r="I170" s="65"/>
      <c r="J170"/>
      <c r="K170"/>
      <c r="L170"/>
    </row>
    <row r="171" spans="1:12" x14ac:dyDescent="0.25">
      <c r="A171" s="63"/>
      <c r="B171" s="63"/>
      <c r="C171" s="63"/>
      <c r="D171" s="63"/>
      <c r="E171" s="63"/>
      <c r="F171" s="64"/>
      <c r="G171" s="65"/>
      <c r="H171" s="65"/>
      <c r="I171" s="65"/>
      <c r="J171"/>
      <c r="K171"/>
      <c r="L171"/>
    </row>
    <row r="172" spans="1:12" x14ac:dyDescent="0.25">
      <c r="A172" s="63"/>
      <c r="B172" s="63"/>
      <c r="C172" s="63"/>
      <c r="D172" s="63"/>
      <c r="E172" s="63"/>
      <c r="F172" s="64"/>
      <c r="G172" s="65"/>
      <c r="H172" s="65"/>
      <c r="I172" s="65"/>
      <c r="J172"/>
      <c r="K172"/>
      <c r="L172"/>
    </row>
    <row r="173" spans="1:12" x14ac:dyDescent="0.25">
      <c r="A173" s="63"/>
      <c r="B173" s="63"/>
      <c r="C173" s="63"/>
      <c r="D173" s="63"/>
      <c r="E173" s="63"/>
      <c r="F173" s="64"/>
      <c r="G173" s="65"/>
      <c r="H173" s="65"/>
      <c r="I173" s="65"/>
      <c r="J173"/>
      <c r="K173"/>
      <c r="L173"/>
    </row>
    <row r="174" spans="1:12" x14ac:dyDescent="0.25">
      <c r="A174" s="63"/>
      <c r="B174" s="63"/>
      <c r="C174" s="63"/>
      <c r="D174" s="63"/>
      <c r="E174" s="63"/>
      <c r="F174" s="64"/>
      <c r="G174" s="65"/>
      <c r="H174" s="65"/>
      <c r="I174" s="65"/>
      <c r="J174"/>
      <c r="K174"/>
      <c r="L174"/>
    </row>
    <row r="175" spans="1:12" x14ac:dyDescent="0.25">
      <c r="A175" s="63"/>
      <c r="B175" s="63"/>
      <c r="C175" s="63"/>
      <c r="D175" s="63"/>
      <c r="E175" s="63"/>
      <c r="F175" s="64"/>
      <c r="G175" s="65"/>
      <c r="H175" s="65"/>
      <c r="I175" s="65"/>
      <c r="J175"/>
      <c r="K175"/>
      <c r="L175"/>
    </row>
    <row r="176" spans="1:12" x14ac:dyDescent="0.25">
      <c r="A176" s="63"/>
      <c r="B176" s="63"/>
      <c r="C176" s="63"/>
      <c r="D176" s="63"/>
      <c r="E176" s="63"/>
      <c r="F176" s="64"/>
      <c r="G176" s="65"/>
      <c r="H176" s="65"/>
      <c r="I176" s="65"/>
      <c r="J176"/>
      <c r="K176"/>
      <c r="L176"/>
    </row>
    <row r="177" spans="1:12" x14ac:dyDescent="0.25">
      <c r="A177" s="63"/>
      <c r="B177" s="63"/>
      <c r="C177" s="63"/>
      <c r="D177" s="63"/>
      <c r="E177" s="63"/>
      <c r="F177" s="64"/>
      <c r="G177" s="65"/>
      <c r="H177" s="65"/>
      <c r="I177" s="65"/>
      <c r="J177"/>
      <c r="K177"/>
      <c r="L177"/>
    </row>
    <row r="178" spans="1:12" x14ac:dyDescent="0.25">
      <c r="A178" s="63"/>
      <c r="B178" s="63"/>
      <c r="C178" s="63"/>
      <c r="D178" s="63"/>
      <c r="E178" s="63"/>
      <c r="F178" s="64"/>
      <c r="G178" s="65"/>
      <c r="H178" s="65"/>
      <c r="I178" s="65"/>
      <c r="J178"/>
      <c r="K178"/>
      <c r="L178"/>
    </row>
    <row r="179" spans="1:12" x14ac:dyDescent="0.25">
      <c r="A179" s="63"/>
      <c r="B179" s="63"/>
      <c r="C179" s="63"/>
      <c r="D179" s="63"/>
      <c r="E179" s="63"/>
      <c r="F179" s="64"/>
      <c r="G179" s="65"/>
      <c r="H179" s="65"/>
      <c r="I179" s="65"/>
      <c r="J179"/>
      <c r="K179"/>
      <c r="L179"/>
    </row>
    <row r="180" spans="1:12" x14ac:dyDescent="0.25">
      <c r="A180" s="63"/>
      <c r="B180" s="63"/>
      <c r="C180" s="63"/>
      <c r="D180" s="63"/>
      <c r="E180" s="63"/>
      <c r="F180" s="64"/>
      <c r="G180" s="65"/>
      <c r="H180" s="65"/>
      <c r="I180" s="65"/>
      <c r="J180"/>
      <c r="K180"/>
      <c r="L180"/>
    </row>
    <row r="181" spans="1:12" x14ac:dyDescent="0.25">
      <c r="A181" s="63"/>
      <c r="B181" s="63"/>
      <c r="C181" s="63"/>
      <c r="D181" s="63"/>
      <c r="E181" s="63"/>
      <c r="F181" s="64"/>
      <c r="G181" s="65"/>
      <c r="H181" s="65"/>
      <c r="I181" s="65"/>
      <c r="J181"/>
      <c r="K181"/>
      <c r="L181"/>
    </row>
    <row r="182" spans="1:12" x14ac:dyDescent="0.25">
      <c r="A182" s="63"/>
      <c r="B182" s="63"/>
      <c r="C182" s="63"/>
      <c r="D182" s="63"/>
      <c r="E182" s="63"/>
      <c r="F182" s="64"/>
      <c r="G182" s="65"/>
      <c r="H182" s="65"/>
      <c r="I182" s="65"/>
      <c r="J182"/>
      <c r="K182"/>
      <c r="L182"/>
    </row>
    <row r="183" spans="1:12" x14ac:dyDescent="0.25">
      <c r="A183" s="63"/>
      <c r="B183" s="63"/>
      <c r="C183" s="63"/>
      <c r="D183" s="63"/>
      <c r="E183" s="63"/>
      <c r="F183" s="64"/>
      <c r="G183" s="65"/>
      <c r="H183" s="65"/>
      <c r="I183" s="65"/>
      <c r="J183"/>
      <c r="K183"/>
      <c r="L183"/>
    </row>
    <row r="184" spans="1:12" x14ac:dyDescent="0.25">
      <c r="A184" s="63"/>
      <c r="B184" s="63"/>
      <c r="C184" s="63"/>
      <c r="D184" s="63"/>
      <c r="E184" s="63"/>
      <c r="F184" s="64"/>
      <c r="G184" s="65"/>
      <c r="H184" s="65"/>
      <c r="I184" s="65"/>
      <c r="J184"/>
      <c r="K184"/>
      <c r="L184"/>
    </row>
    <row r="185" spans="1:12" x14ac:dyDescent="0.25">
      <c r="A185" s="63"/>
      <c r="B185" s="63"/>
      <c r="C185" s="63"/>
      <c r="D185" s="63"/>
      <c r="E185" s="63"/>
      <c r="F185" s="64"/>
      <c r="G185" s="65"/>
      <c r="H185" s="65"/>
      <c r="I185" s="65"/>
      <c r="J185"/>
      <c r="K185"/>
      <c r="L185"/>
    </row>
    <row r="186" spans="1:12" x14ac:dyDescent="0.25">
      <c r="A186" s="63"/>
      <c r="B186" s="63"/>
      <c r="C186" s="63"/>
      <c r="D186" s="63"/>
      <c r="E186" s="63"/>
      <c r="F186" s="64"/>
      <c r="G186" s="65"/>
      <c r="H186" s="65"/>
      <c r="I186" s="65"/>
      <c r="J186"/>
      <c r="K186"/>
      <c r="L186"/>
    </row>
    <row r="187" spans="1:12" x14ac:dyDescent="0.25">
      <c r="A187" s="63"/>
      <c r="B187" s="63"/>
      <c r="C187" s="63"/>
      <c r="D187" s="63"/>
      <c r="E187" s="63"/>
      <c r="F187" s="64"/>
      <c r="G187" s="65"/>
      <c r="H187" s="65"/>
      <c r="I187" s="65"/>
      <c r="J187"/>
      <c r="K187"/>
      <c r="L187"/>
    </row>
    <row r="188" spans="1:12" x14ac:dyDescent="0.25">
      <c r="A188" s="63"/>
      <c r="B188" s="63"/>
      <c r="C188" s="63"/>
      <c r="D188" s="63"/>
      <c r="E188" s="63"/>
      <c r="F188" s="64"/>
      <c r="G188" s="65"/>
      <c r="H188" s="65"/>
      <c r="I188" s="65"/>
      <c r="J188"/>
      <c r="K188"/>
      <c r="L188"/>
    </row>
    <row r="189" spans="1:12" x14ac:dyDescent="0.25">
      <c r="A189" s="63"/>
      <c r="B189" s="63"/>
      <c r="C189" s="63"/>
      <c r="D189" s="63"/>
      <c r="E189" s="63"/>
      <c r="F189" s="64"/>
      <c r="G189" s="65"/>
      <c r="H189" s="65"/>
      <c r="I189" s="65"/>
      <c r="J189"/>
      <c r="K189"/>
      <c r="L189"/>
    </row>
    <row r="190" spans="1:12" x14ac:dyDescent="0.25">
      <c r="A190" s="63"/>
      <c r="B190" s="63"/>
      <c r="C190" s="63"/>
      <c r="D190" s="63"/>
      <c r="E190" s="63"/>
      <c r="F190" s="64"/>
      <c r="G190" s="65"/>
      <c r="H190" s="65"/>
      <c r="I190" s="65"/>
      <c r="J190"/>
      <c r="K190"/>
      <c r="L190"/>
    </row>
    <row r="191" spans="1:12" x14ac:dyDescent="0.25">
      <c r="A191" s="63"/>
      <c r="B191" s="63"/>
      <c r="C191" s="63"/>
      <c r="D191" s="63"/>
      <c r="E191" s="63"/>
      <c r="F191" s="64"/>
      <c r="G191" s="65"/>
      <c r="H191" s="65"/>
      <c r="I191" s="65"/>
      <c r="J191"/>
      <c r="K191"/>
      <c r="L191"/>
    </row>
    <row r="192" spans="1:12" x14ac:dyDescent="0.25">
      <c r="A192" s="63"/>
      <c r="B192" s="63"/>
      <c r="C192" s="63"/>
      <c r="D192" s="63"/>
      <c r="E192" s="63"/>
      <c r="F192" s="64"/>
      <c r="G192" s="65"/>
      <c r="H192" s="65"/>
      <c r="I192" s="65"/>
      <c r="J192"/>
      <c r="K192"/>
      <c r="L192"/>
    </row>
    <row r="193" spans="1:12" x14ac:dyDescent="0.25">
      <c r="A193" s="63"/>
      <c r="B193" s="63"/>
      <c r="C193" s="63"/>
      <c r="D193" s="63"/>
      <c r="E193" s="63"/>
      <c r="F193" s="64"/>
      <c r="G193" s="65"/>
      <c r="H193" s="65"/>
      <c r="I193" s="65"/>
      <c r="J193"/>
      <c r="K193"/>
      <c r="L193"/>
    </row>
    <row r="194" spans="1:12" x14ac:dyDescent="0.25">
      <c r="A194" s="63"/>
      <c r="B194" s="63"/>
      <c r="C194" s="63"/>
      <c r="D194" s="63"/>
      <c r="E194" s="63"/>
      <c r="F194" s="64"/>
      <c r="G194" s="65"/>
      <c r="H194" s="65"/>
      <c r="I194" s="65"/>
      <c r="J194"/>
      <c r="K194"/>
      <c r="L194"/>
    </row>
    <row r="195" spans="1:12" x14ac:dyDescent="0.25">
      <c r="A195" s="63"/>
      <c r="B195" s="63"/>
      <c r="C195" s="63"/>
      <c r="D195" s="63"/>
      <c r="E195" s="63"/>
      <c r="F195" s="64"/>
      <c r="G195" s="65"/>
      <c r="H195" s="65"/>
      <c r="I195" s="65"/>
      <c r="J195"/>
      <c r="K195"/>
      <c r="L195"/>
    </row>
    <row r="196" spans="1:12" x14ac:dyDescent="0.25">
      <c r="A196" s="63"/>
      <c r="B196" s="63"/>
      <c r="C196" s="63"/>
      <c r="D196" s="63"/>
      <c r="E196" s="63"/>
      <c r="F196" s="64"/>
      <c r="G196" s="65"/>
      <c r="H196" s="65"/>
      <c r="I196" s="65"/>
      <c r="J196"/>
      <c r="K196"/>
      <c r="L196"/>
    </row>
    <row r="197" spans="1:12" x14ac:dyDescent="0.25">
      <c r="A197" s="63"/>
      <c r="B197" s="63"/>
      <c r="C197" s="63"/>
      <c r="D197" s="63"/>
      <c r="E197" s="63"/>
      <c r="F197" s="64"/>
      <c r="G197" s="65"/>
      <c r="H197" s="65"/>
      <c r="I197" s="65"/>
      <c r="J197"/>
      <c r="K197"/>
      <c r="L197"/>
    </row>
    <row r="198" spans="1:12" x14ac:dyDescent="0.25">
      <c r="A198" s="63"/>
      <c r="B198" s="63"/>
      <c r="C198" s="63"/>
      <c r="D198" s="63"/>
      <c r="E198" s="63"/>
      <c r="F198" s="64"/>
      <c r="G198" s="65"/>
      <c r="H198" s="65"/>
      <c r="I198" s="65"/>
      <c r="J198"/>
      <c r="K198"/>
      <c r="L198"/>
    </row>
    <row r="199" spans="1:12" x14ac:dyDescent="0.25">
      <c r="A199" s="63"/>
      <c r="B199" s="63"/>
      <c r="C199" s="63"/>
      <c r="D199" s="63"/>
      <c r="E199" s="63"/>
      <c r="F199" s="64"/>
      <c r="G199" s="65"/>
      <c r="H199" s="65"/>
      <c r="I199" s="65"/>
      <c r="J199"/>
      <c r="K199"/>
      <c r="L199"/>
    </row>
    <row r="200" spans="1:12" x14ac:dyDescent="0.25">
      <c r="A200" s="63"/>
      <c r="B200" s="63"/>
      <c r="C200" s="63"/>
      <c r="D200" s="63"/>
      <c r="E200" s="63"/>
      <c r="F200" s="64"/>
      <c r="G200" s="65"/>
      <c r="H200" s="65"/>
      <c r="I200" s="65"/>
      <c r="J200"/>
      <c r="K200"/>
      <c r="L200"/>
    </row>
    <row r="201" spans="1:12" x14ac:dyDescent="0.25">
      <c r="A201" s="63"/>
      <c r="B201" s="63"/>
      <c r="C201" s="63"/>
      <c r="D201" s="63"/>
      <c r="E201" s="63"/>
      <c r="F201" s="64"/>
      <c r="G201" s="65"/>
      <c r="H201" s="65"/>
      <c r="I201" s="65"/>
      <c r="J201"/>
      <c r="K201"/>
      <c r="L201"/>
    </row>
    <row r="202" spans="1:12" x14ac:dyDescent="0.25">
      <c r="A202" s="63"/>
      <c r="B202" s="63"/>
      <c r="C202" s="63"/>
      <c r="D202" s="63"/>
      <c r="E202" s="63"/>
      <c r="F202" s="64"/>
      <c r="G202" s="65"/>
      <c r="H202" s="65"/>
      <c r="I202" s="65"/>
      <c r="J202"/>
      <c r="K202"/>
      <c r="L202"/>
    </row>
    <row r="203" spans="1:12" x14ac:dyDescent="0.25">
      <c r="A203" s="63"/>
      <c r="B203" s="63"/>
      <c r="C203" s="63"/>
      <c r="D203" s="63"/>
      <c r="E203" s="63"/>
      <c r="F203" s="64"/>
      <c r="G203" s="65"/>
      <c r="H203" s="65"/>
      <c r="I203" s="65"/>
      <c r="J203"/>
      <c r="K203"/>
      <c r="L203"/>
    </row>
    <row r="204" spans="1:12" x14ac:dyDescent="0.25">
      <c r="A204" s="63"/>
      <c r="B204" s="63"/>
      <c r="C204" s="63"/>
      <c r="D204" s="63"/>
      <c r="E204" s="63"/>
      <c r="F204" s="64"/>
      <c r="G204" s="65"/>
      <c r="H204" s="65"/>
      <c r="I204" s="65"/>
      <c r="J204"/>
      <c r="K204"/>
      <c r="L204"/>
    </row>
    <row r="205" spans="1:12" x14ac:dyDescent="0.25">
      <c r="A205" s="63"/>
      <c r="B205" s="63"/>
      <c r="C205" s="63"/>
      <c r="D205" s="63"/>
      <c r="E205" s="63"/>
      <c r="F205" s="64"/>
      <c r="G205" s="65"/>
      <c r="H205" s="65"/>
      <c r="I205" s="65"/>
      <c r="J205"/>
      <c r="K205"/>
      <c r="L205"/>
    </row>
    <row r="206" spans="1:12" x14ac:dyDescent="0.25">
      <c r="A206" s="63"/>
      <c r="B206" s="63"/>
      <c r="C206" s="63"/>
      <c r="D206" s="63"/>
      <c r="E206" s="63"/>
      <c r="F206" s="64"/>
      <c r="G206" s="65"/>
      <c r="H206" s="65"/>
      <c r="I206" s="65"/>
      <c r="J206"/>
      <c r="K206"/>
      <c r="L206"/>
    </row>
    <row r="207" spans="1:12" x14ac:dyDescent="0.25">
      <c r="A207" s="63"/>
      <c r="B207" s="63"/>
      <c r="C207" s="63"/>
      <c r="D207" s="63"/>
      <c r="E207" s="63"/>
      <c r="F207" s="64"/>
      <c r="G207" s="65"/>
      <c r="H207" s="65"/>
      <c r="I207" s="65"/>
      <c r="J207"/>
      <c r="K207"/>
      <c r="L207"/>
    </row>
    <row r="208" spans="1:12" x14ac:dyDescent="0.25">
      <c r="A208" s="63"/>
      <c r="B208" s="63"/>
      <c r="C208" s="63"/>
      <c r="D208" s="63"/>
      <c r="E208" s="63"/>
      <c r="F208" s="64"/>
      <c r="G208" s="65"/>
      <c r="H208" s="65"/>
      <c r="I208" s="65"/>
      <c r="J208"/>
      <c r="K208"/>
      <c r="L208"/>
    </row>
    <row r="209" spans="1:12" x14ac:dyDescent="0.25">
      <c r="A209" s="63"/>
      <c r="B209" s="63"/>
      <c r="C209" s="63"/>
      <c r="D209" s="63"/>
      <c r="E209" s="63"/>
      <c r="F209" s="64"/>
      <c r="G209" s="65"/>
      <c r="H209" s="65"/>
      <c r="I209" s="65"/>
      <c r="J209"/>
      <c r="K209"/>
      <c r="L209"/>
    </row>
    <row r="210" spans="1:12" x14ac:dyDescent="0.25">
      <c r="A210" s="63"/>
      <c r="B210" s="63"/>
      <c r="C210" s="63"/>
      <c r="D210" s="63"/>
      <c r="E210" s="63"/>
      <c r="F210" s="64"/>
      <c r="G210" s="65"/>
      <c r="H210" s="65"/>
      <c r="I210" s="65"/>
      <c r="J210"/>
      <c r="K210"/>
      <c r="L210"/>
    </row>
    <row r="211" spans="1:12" x14ac:dyDescent="0.25">
      <c r="A211" s="63"/>
      <c r="B211" s="63"/>
      <c r="C211" s="63"/>
      <c r="D211" s="63"/>
      <c r="E211" s="63"/>
      <c r="F211" s="64"/>
      <c r="G211" s="65"/>
      <c r="H211" s="65"/>
      <c r="I211" s="65"/>
      <c r="J211"/>
      <c r="K211"/>
      <c r="L211"/>
    </row>
    <row r="212" spans="1:12" x14ac:dyDescent="0.25">
      <c r="A212" s="63"/>
      <c r="B212" s="63"/>
      <c r="C212" s="63"/>
      <c r="D212" s="63"/>
      <c r="E212" s="63"/>
      <c r="F212" s="64"/>
      <c r="G212" s="65"/>
      <c r="H212" s="65"/>
      <c r="I212" s="65"/>
      <c r="J212"/>
      <c r="K212"/>
      <c r="L212"/>
    </row>
    <row r="213" spans="1:12" x14ac:dyDescent="0.25">
      <c r="A213" s="63"/>
      <c r="B213" s="63"/>
      <c r="C213" s="63"/>
      <c r="D213" s="63"/>
      <c r="E213" s="63"/>
      <c r="F213" s="64"/>
      <c r="G213" s="65"/>
      <c r="H213" s="65"/>
      <c r="I213" s="65"/>
      <c r="J213"/>
      <c r="K213"/>
      <c r="L213"/>
    </row>
    <row r="214" spans="1:12" x14ac:dyDescent="0.25">
      <c r="A214" s="63"/>
      <c r="B214" s="63"/>
      <c r="C214" s="63"/>
      <c r="D214" s="63"/>
      <c r="E214" s="63"/>
      <c r="F214" s="64"/>
      <c r="G214" s="65"/>
      <c r="H214" s="65"/>
      <c r="I214" s="65"/>
      <c r="J214"/>
      <c r="K214"/>
      <c r="L214"/>
    </row>
    <row r="215" spans="1:12" x14ac:dyDescent="0.25">
      <c r="A215" s="63"/>
      <c r="B215" s="63"/>
      <c r="C215" s="63"/>
      <c r="D215" s="63"/>
      <c r="E215" s="63"/>
      <c r="F215" s="64"/>
      <c r="G215" s="65"/>
      <c r="H215" s="65"/>
      <c r="I215" s="65"/>
      <c r="J215"/>
      <c r="K215"/>
      <c r="L215"/>
    </row>
    <row r="216" spans="1:12" x14ac:dyDescent="0.25">
      <c r="A216" s="63"/>
      <c r="B216" s="63"/>
      <c r="C216" s="63"/>
      <c r="D216" s="63"/>
      <c r="E216" s="63"/>
      <c r="F216" s="64"/>
      <c r="G216" s="65"/>
      <c r="H216" s="65"/>
      <c r="I216" s="65"/>
      <c r="J216"/>
      <c r="K216"/>
      <c r="L216"/>
    </row>
    <row r="217" spans="1:12" x14ac:dyDescent="0.25">
      <c r="A217" s="63"/>
      <c r="B217" s="63"/>
      <c r="C217" s="63"/>
      <c r="D217" s="63"/>
      <c r="E217" s="63"/>
      <c r="F217" s="64"/>
      <c r="G217" s="65"/>
      <c r="H217" s="65"/>
      <c r="I217" s="65"/>
      <c r="J217"/>
      <c r="K217"/>
      <c r="L217"/>
    </row>
    <row r="218" spans="1:12" x14ac:dyDescent="0.25">
      <c r="A218" s="63"/>
      <c r="B218" s="63"/>
      <c r="C218" s="63"/>
      <c r="D218" s="63"/>
      <c r="E218" s="63"/>
      <c r="F218" s="64"/>
      <c r="G218" s="65"/>
      <c r="H218" s="65"/>
      <c r="I218" s="65"/>
      <c r="J218"/>
      <c r="K218"/>
      <c r="L218"/>
    </row>
    <row r="219" spans="1:12" x14ac:dyDescent="0.25">
      <c r="A219" s="63"/>
      <c r="B219" s="63"/>
      <c r="C219" s="63"/>
      <c r="D219" s="63"/>
      <c r="E219" s="63"/>
      <c r="F219" s="64"/>
      <c r="G219" s="65"/>
      <c r="H219" s="65"/>
      <c r="I219" s="65"/>
      <c r="J219"/>
      <c r="K219"/>
      <c r="L219"/>
    </row>
    <row r="220" spans="1:12" x14ac:dyDescent="0.25">
      <c r="A220" s="63"/>
      <c r="B220" s="63"/>
      <c r="C220" s="63"/>
      <c r="D220" s="63"/>
      <c r="E220" s="63"/>
      <c r="F220" s="64"/>
      <c r="G220" s="65"/>
      <c r="H220" s="65"/>
      <c r="I220" s="65"/>
      <c r="J220"/>
      <c r="K220"/>
      <c r="L220"/>
    </row>
    <row r="221" spans="1:12" x14ac:dyDescent="0.25">
      <c r="A221" s="63"/>
      <c r="B221" s="63"/>
      <c r="C221" s="63"/>
      <c r="D221" s="63"/>
      <c r="E221" s="63"/>
      <c r="F221" s="64"/>
      <c r="G221" s="65"/>
      <c r="H221" s="65"/>
      <c r="I221" s="65"/>
      <c r="J221"/>
      <c r="K221"/>
      <c r="L221"/>
    </row>
    <row r="222" spans="1:12" x14ac:dyDescent="0.25">
      <c r="A222" s="63"/>
      <c r="B222" s="63"/>
      <c r="C222" s="63"/>
      <c r="D222" s="63"/>
      <c r="E222" s="63"/>
      <c r="F222" s="64"/>
      <c r="G222" s="65"/>
      <c r="H222" s="65"/>
      <c r="I222" s="65"/>
      <c r="J222"/>
      <c r="K222"/>
      <c r="L222"/>
    </row>
    <row r="223" spans="1:12" x14ac:dyDescent="0.25">
      <c r="A223" s="63"/>
      <c r="B223" s="63"/>
      <c r="C223" s="63"/>
      <c r="D223" s="63"/>
      <c r="E223" s="63"/>
      <c r="F223" s="64"/>
      <c r="G223" s="65"/>
      <c r="H223" s="65"/>
      <c r="I223" s="65"/>
      <c r="J223"/>
      <c r="K223"/>
      <c r="L223"/>
    </row>
    <row r="224" spans="1:12" x14ac:dyDescent="0.25">
      <c r="A224" s="63"/>
      <c r="B224" s="63"/>
      <c r="C224" s="63"/>
      <c r="D224" s="63"/>
      <c r="E224" s="63"/>
      <c r="F224" s="64"/>
      <c r="G224" s="65"/>
      <c r="H224" s="65"/>
      <c r="I224" s="65"/>
      <c r="J224"/>
      <c r="K224"/>
      <c r="L224"/>
    </row>
    <row r="225" spans="1:12" x14ac:dyDescent="0.25">
      <c r="A225" s="63"/>
      <c r="B225" s="63"/>
      <c r="C225" s="63"/>
      <c r="D225" s="63"/>
      <c r="E225" s="63"/>
      <c r="F225" s="64"/>
      <c r="G225" s="65"/>
      <c r="H225" s="65"/>
      <c r="I225" s="65"/>
      <c r="J225"/>
      <c r="K225"/>
      <c r="L225"/>
    </row>
    <row r="226" spans="1:12" x14ac:dyDescent="0.25">
      <c r="A226" s="63"/>
      <c r="B226" s="63"/>
      <c r="C226" s="63"/>
      <c r="D226" s="63"/>
      <c r="E226" s="63"/>
      <c r="F226" s="64"/>
      <c r="G226" s="65"/>
      <c r="H226" s="65"/>
      <c r="I226" s="65"/>
      <c r="J226"/>
      <c r="K226"/>
      <c r="L226"/>
    </row>
    <row r="227" spans="1:12" x14ac:dyDescent="0.25">
      <c r="A227" s="63"/>
      <c r="B227" s="63"/>
      <c r="C227" s="63"/>
      <c r="D227" s="63"/>
      <c r="E227" s="63"/>
      <c r="F227" s="64"/>
      <c r="G227" s="65"/>
      <c r="H227" s="65"/>
      <c r="I227" s="65"/>
      <c r="J227"/>
      <c r="K227"/>
      <c r="L227"/>
    </row>
    <row r="228" spans="1:12" x14ac:dyDescent="0.25">
      <c r="A228" s="63"/>
      <c r="B228" s="63"/>
      <c r="C228" s="63"/>
      <c r="D228" s="63"/>
      <c r="E228" s="63"/>
      <c r="F228" s="64"/>
      <c r="G228" s="65"/>
      <c r="H228" s="65"/>
      <c r="I228" s="65"/>
      <c r="J228"/>
      <c r="K228"/>
      <c r="L228"/>
    </row>
    <row r="229" spans="1:12" x14ac:dyDescent="0.25">
      <c r="A229" s="63"/>
      <c r="B229" s="63"/>
      <c r="C229" s="63"/>
      <c r="D229" s="63"/>
      <c r="E229" s="63"/>
      <c r="F229" s="64"/>
      <c r="G229" s="65"/>
      <c r="H229" s="65"/>
      <c r="I229" s="65"/>
      <c r="J229"/>
      <c r="K229"/>
      <c r="L229"/>
    </row>
    <row r="230" spans="1:12" x14ac:dyDescent="0.25">
      <c r="A230" s="63"/>
      <c r="B230" s="63"/>
      <c r="C230" s="63"/>
      <c r="D230" s="63"/>
      <c r="E230" s="63"/>
      <c r="F230" s="64"/>
      <c r="G230" s="65"/>
      <c r="H230" s="65"/>
      <c r="I230" s="65"/>
      <c r="J230"/>
      <c r="K230"/>
      <c r="L230"/>
    </row>
    <row r="231" spans="1:12" x14ac:dyDescent="0.25">
      <c r="A231" s="63"/>
      <c r="B231" s="63"/>
      <c r="C231" s="63"/>
      <c r="D231" s="63"/>
      <c r="E231" s="63"/>
      <c r="F231" s="64"/>
      <c r="G231" s="65"/>
      <c r="H231" s="65"/>
      <c r="I231" s="65"/>
      <c r="J231"/>
      <c r="K231"/>
      <c r="L231"/>
    </row>
    <row r="232" spans="1:12" x14ac:dyDescent="0.25">
      <c r="A232" s="63"/>
      <c r="B232" s="63"/>
      <c r="C232" s="63"/>
      <c r="D232" s="63"/>
      <c r="E232" s="63"/>
      <c r="F232" s="64"/>
      <c r="G232" s="65"/>
      <c r="H232" s="65"/>
      <c r="I232" s="65"/>
      <c r="J232"/>
      <c r="K232"/>
      <c r="L232"/>
    </row>
    <row r="233" spans="1:12" x14ac:dyDescent="0.25">
      <c r="A233" s="63"/>
      <c r="B233" s="63"/>
      <c r="C233" s="63"/>
      <c r="D233" s="63"/>
      <c r="E233" s="63"/>
      <c r="F233" s="64"/>
      <c r="G233" s="65"/>
      <c r="H233" s="65"/>
      <c r="I233" s="65"/>
      <c r="J233"/>
      <c r="K233"/>
      <c r="L233"/>
    </row>
    <row r="234" spans="1:12" x14ac:dyDescent="0.25">
      <c r="A234" s="63"/>
      <c r="B234" s="63"/>
      <c r="C234" s="63"/>
      <c r="D234" s="63"/>
      <c r="E234" s="63"/>
      <c r="F234" s="64"/>
      <c r="G234" s="65"/>
      <c r="H234" s="65"/>
      <c r="I234" s="65"/>
      <c r="J234"/>
      <c r="K234"/>
      <c r="L234"/>
    </row>
    <row r="235" spans="1:12" x14ac:dyDescent="0.25">
      <c r="A235" s="63"/>
      <c r="B235" s="63"/>
      <c r="C235" s="63"/>
      <c r="D235" s="63"/>
      <c r="E235" s="63"/>
      <c r="F235" s="64"/>
      <c r="G235" s="65"/>
      <c r="H235" s="65"/>
      <c r="I235" s="65"/>
      <c r="J235"/>
      <c r="K235"/>
      <c r="L235"/>
    </row>
    <row r="236" spans="1:12" x14ac:dyDescent="0.25">
      <c r="A236" s="63"/>
      <c r="B236" s="63"/>
      <c r="C236" s="63"/>
      <c r="D236" s="63"/>
      <c r="E236" s="63"/>
      <c r="F236" s="64"/>
      <c r="G236" s="65"/>
      <c r="H236" s="65"/>
      <c r="I236" s="65"/>
      <c r="J236"/>
      <c r="K236"/>
      <c r="L236"/>
    </row>
    <row r="237" spans="1:12" x14ac:dyDescent="0.25">
      <c r="A237" s="63"/>
      <c r="B237" s="63"/>
      <c r="C237" s="63"/>
      <c r="D237" s="63"/>
      <c r="E237" s="63"/>
      <c r="F237" s="64"/>
      <c r="G237" s="65"/>
      <c r="H237" s="65"/>
      <c r="I237" s="65"/>
      <c r="J237"/>
      <c r="K237"/>
      <c r="L237"/>
    </row>
    <row r="238" spans="1:12" x14ac:dyDescent="0.25">
      <c r="A238" s="63"/>
      <c r="B238" s="63"/>
      <c r="C238" s="63"/>
      <c r="D238" s="63"/>
      <c r="E238" s="63"/>
      <c r="F238" s="64"/>
      <c r="G238" s="65"/>
      <c r="H238" s="65"/>
      <c r="I238" s="65"/>
      <c r="J238"/>
      <c r="K238"/>
      <c r="L238"/>
    </row>
    <row r="239" spans="1:12" x14ac:dyDescent="0.25">
      <c r="A239" s="63"/>
      <c r="B239" s="63"/>
      <c r="C239" s="63"/>
      <c r="D239" s="63"/>
      <c r="E239" s="63"/>
      <c r="F239" s="64"/>
      <c r="G239" s="65"/>
      <c r="H239" s="65"/>
      <c r="I239" s="65"/>
      <c r="J239"/>
      <c r="K239"/>
      <c r="L239"/>
    </row>
    <row r="240" spans="1:12" x14ac:dyDescent="0.25">
      <c r="A240" s="63"/>
      <c r="B240" s="63"/>
      <c r="C240" s="63"/>
      <c r="D240" s="63"/>
      <c r="E240" s="63"/>
      <c r="F240" s="64"/>
      <c r="G240" s="65"/>
      <c r="H240" s="65"/>
      <c r="I240" s="65"/>
      <c r="J240"/>
      <c r="K240"/>
      <c r="L240"/>
    </row>
    <row r="241" spans="1:12" x14ac:dyDescent="0.25">
      <c r="A241" s="63"/>
      <c r="B241" s="63"/>
      <c r="C241" s="63"/>
      <c r="D241" s="63"/>
      <c r="E241" s="63"/>
      <c r="F241" s="64"/>
      <c r="G241" s="65"/>
      <c r="H241" s="65"/>
      <c r="I241" s="65"/>
      <c r="J241"/>
      <c r="K241"/>
      <c r="L241"/>
    </row>
    <row r="242" spans="1:12" x14ac:dyDescent="0.25">
      <c r="A242" s="63"/>
      <c r="B242" s="63"/>
      <c r="C242" s="63"/>
      <c r="D242" s="63"/>
      <c r="E242" s="63"/>
      <c r="F242" s="64"/>
      <c r="G242" s="65"/>
      <c r="H242" s="65"/>
      <c r="I242" s="65"/>
      <c r="J242"/>
      <c r="K242"/>
      <c r="L242"/>
    </row>
    <row r="243" spans="1:12" x14ac:dyDescent="0.25">
      <c r="A243" s="63"/>
      <c r="B243" s="63"/>
      <c r="C243" s="63"/>
      <c r="D243" s="63"/>
      <c r="E243" s="63"/>
      <c r="F243" s="64"/>
      <c r="G243" s="65"/>
      <c r="H243" s="65"/>
      <c r="I243" s="65"/>
      <c r="J243"/>
      <c r="K243"/>
      <c r="L243"/>
    </row>
    <row r="244" spans="1:12" x14ac:dyDescent="0.25">
      <c r="A244" s="63"/>
      <c r="B244" s="63"/>
      <c r="C244" s="63"/>
      <c r="D244" s="63"/>
      <c r="E244" s="63"/>
      <c r="F244" s="64"/>
      <c r="G244" s="65"/>
      <c r="H244" s="65"/>
      <c r="I244" s="65"/>
      <c r="J244"/>
      <c r="K244"/>
      <c r="L244"/>
    </row>
    <row r="245" spans="1:12" x14ac:dyDescent="0.25">
      <c r="A245" s="63"/>
      <c r="B245" s="63"/>
      <c r="C245" s="63"/>
      <c r="D245" s="63"/>
      <c r="E245" s="63"/>
      <c r="F245" s="64"/>
      <c r="G245" s="65"/>
      <c r="H245" s="65"/>
      <c r="I245" s="65"/>
      <c r="J245"/>
      <c r="K245"/>
      <c r="L245"/>
    </row>
    <row r="246" spans="1:12" x14ac:dyDescent="0.25">
      <c r="A246" s="63"/>
      <c r="B246" s="63"/>
      <c r="C246" s="63"/>
      <c r="D246" s="63"/>
      <c r="E246" s="63"/>
      <c r="F246" s="64"/>
      <c r="G246" s="65"/>
      <c r="H246" s="65"/>
      <c r="I246" s="65"/>
      <c r="J246"/>
      <c r="K246"/>
      <c r="L246"/>
    </row>
    <row r="247" spans="1:12" x14ac:dyDescent="0.25">
      <c r="A247" s="63"/>
      <c r="B247" s="63"/>
      <c r="C247" s="63"/>
      <c r="D247" s="63"/>
      <c r="E247" s="63"/>
      <c r="F247" s="64"/>
      <c r="G247" s="65"/>
      <c r="H247" s="65"/>
      <c r="I247" s="65"/>
      <c r="J247"/>
      <c r="K247"/>
      <c r="L247"/>
    </row>
    <row r="248" spans="1:12" x14ac:dyDescent="0.25">
      <c r="A248" s="63"/>
      <c r="B248" s="63"/>
      <c r="C248" s="63"/>
      <c r="D248" s="63"/>
      <c r="E248" s="63"/>
      <c r="F248" s="64"/>
      <c r="G248" s="65"/>
      <c r="H248" s="65"/>
      <c r="I248" s="65"/>
      <c r="J248"/>
      <c r="K248"/>
      <c r="L248"/>
    </row>
    <row r="249" spans="1:12" x14ac:dyDescent="0.25">
      <c r="A249" s="63"/>
      <c r="B249" s="63"/>
      <c r="C249" s="63"/>
      <c r="D249" s="63"/>
      <c r="E249" s="63"/>
      <c r="F249" s="64"/>
      <c r="G249" s="65"/>
      <c r="H249" s="65"/>
      <c r="I249" s="65"/>
      <c r="J249"/>
      <c r="K249"/>
      <c r="L249"/>
    </row>
    <row r="250" spans="1:12" x14ac:dyDescent="0.25">
      <c r="A250" s="63"/>
      <c r="B250" s="63"/>
      <c r="C250" s="63"/>
      <c r="D250" s="63"/>
      <c r="E250" s="63"/>
      <c r="F250" s="64"/>
      <c r="G250" s="65"/>
      <c r="H250" s="65"/>
      <c r="I250" s="65"/>
      <c r="J250"/>
      <c r="K250"/>
      <c r="L250"/>
    </row>
    <row r="251" spans="1:12" x14ac:dyDescent="0.25">
      <c r="A251" s="63"/>
      <c r="B251" s="63"/>
      <c r="C251" s="63"/>
      <c r="D251" s="63"/>
      <c r="E251" s="63"/>
      <c r="F251" s="64"/>
      <c r="G251" s="65"/>
      <c r="H251" s="65"/>
      <c r="I251" s="65"/>
      <c r="J251"/>
      <c r="K251"/>
      <c r="L251"/>
    </row>
    <row r="252" spans="1:12" x14ac:dyDescent="0.25">
      <c r="A252" s="63"/>
      <c r="B252" s="63"/>
      <c r="C252" s="63"/>
      <c r="D252" s="63"/>
      <c r="E252" s="63"/>
      <c r="F252" s="64"/>
      <c r="G252" s="65"/>
      <c r="H252" s="65"/>
      <c r="I252" s="65"/>
      <c r="J252"/>
      <c r="K252"/>
      <c r="L252"/>
    </row>
    <row r="253" spans="1:12" x14ac:dyDescent="0.25">
      <c r="A253" s="63"/>
      <c r="B253" s="63"/>
      <c r="C253" s="63"/>
      <c r="D253" s="63"/>
      <c r="E253" s="63"/>
      <c r="F253" s="64"/>
      <c r="G253" s="65"/>
      <c r="H253" s="65"/>
      <c r="I253" s="65"/>
      <c r="J253"/>
      <c r="K253"/>
      <c r="L253"/>
    </row>
    <row r="254" spans="1:12" x14ac:dyDescent="0.25">
      <c r="A254" s="63"/>
      <c r="B254" s="63"/>
      <c r="C254" s="63"/>
      <c r="D254" s="63"/>
      <c r="E254" s="63"/>
      <c r="F254" s="64"/>
      <c r="G254" s="65"/>
      <c r="H254" s="65"/>
      <c r="I254" s="65"/>
      <c r="J254"/>
      <c r="K254"/>
      <c r="L254"/>
    </row>
    <row r="255" spans="1:12" x14ac:dyDescent="0.25">
      <c r="A255" s="63"/>
      <c r="B255" s="63"/>
      <c r="C255" s="63"/>
      <c r="D255" s="63"/>
      <c r="E255" s="63"/>
      <c r="F255" s="64"/>
      <c r="G255" s="65"/>
      <c r="H255" s="65"/>
      <c r="I255" s="65"/>
      <c r="J255"/>
      <c r="K255"/>
      <c r="L255"/>
    </row>
    <row r="256" spans="1:12" x14ac:dyDescent="0.25">
      <c r="A256" s="63"/>
      <c r="B256" s="63"/>
      <c r="C256" s="63"/>
      <c r="D256" s="63"/>
      <c r="E256" s="63"/>
      <c r="F256" s="64"/>
      <c r="G256" s="65"/>
      <c r="H256" s="65"/>
      <c r="I256" s="65"/>
      <c r="J256"/>
      <c r="K256"/>
      <c r="L256"/>
    </row>
    <row r="257" spans="1:12" x14ac:dyDescent="0.25">
      <c r="A257" s="63"/>
      <c r="B257" s="63"/>
      <c r="C257" s="63"/>
      <c r="D257" s="63"/>
      <c r="E257" s="63"/>
      <c r="F257" s="64"/>
      <c r="G257" s="65"/>
      <c r="H257" s="65"/>
      <c r="I257" s="65"/>
      <c r="J257"/>
      <c r="K257"/>
      <c r="L257"/>
    </row>
    <row r="258" spans="1:12" x14ac:dyDescent="0.25">
      <c r="A258" s="63"/>
      <c r="B258" s="63"/>
      <c r="C258" s="63"/>
      <c r="D258" s="63"/>
      <c r="E258" s="63"/>
      <c r="F258" s="64"/>
      <c r="G258" s="65"/>
      <c r="H258" s="65"/>
      <c r="I258" s="65"/>
      <c r="J258"/>
      <c r="K258"/>
      <c r="L258"/>
    </row>
    <row r="259" spans="1:12" x14ac:dyDescent="0.25">
      <c r="A259" s="63"/>
      <c r="B259" s="63"/>
      <c r="C259" s="63"/>
      <c r="D259" s="63"/>
      <c r="E259" s="63"/>
      <c r="F259" s="64"/>
      <c r="G259" s="65"/>
      <c r="H259" s="65"/>
      <c r="I259" s="65"/>
    </row>
    <row r="260" spans="1:12" x14ac:dyDescent="0.25">
      <c r="A260" s="63"/>
      <c r="B260" s="63"/>
      <c r="C260" s="63"/>
      <c r="D260" s="63"/>
      <c r="E260" s="63"/>
      <c r="F260" s="64"/>
      <c r="G260" s="65"/>
      <c r="H260" s="65"/>
      <c r="I260" s="65"/>
    </row>
    <row r="261" spans="1:12" x14ac:dyDescent="0.25">
      <c r="A261" s="63"/>
      <c r="B261" s="63"/>
      <c r="C261" s="63"/>
      <c r="D261" s="63"/>
      <c r="E261" s="63"/>
      <c r="F261" s="64"/>
      <c r="G261" s="65"/>
      <c r="H261" s="65"/>
      <c r="I261" s="65"/>
    </row>
    <row r="262" spans="1:12" x14ac:dyDescent="0.25">
      <c r="A262" s="63"/>
      <c r="B262" s="63"/>
      <c r="C262" s="63"/>
      <c r="D262" s="63"/>
      <c r="E262" s="63"/>
      <c r="F262" s="64"/>
      <c r="G262" s="65"/>
      <c r="H262" s="65"/>
    </row>
    <row r="263" spans="1:12" x14ac:dyDescent="0.25">
      <c r="A263" s="63"/>
      <c r="B263" s="63"/>
      <c r="C263" s="63"/>
      <c r="D263" s="63"/>
      <c r="E263" s="63"/>
      <c r="F263" s="64"/>
      <c r="G263" s="65"/>
      <c r="H263" s="65"/>
    </row>
    <row r="264" spans="1:12" x14ac:dyDescent="0.25">
      <c r="A264" s="63"/>
      <c r="B264" s="63"/>
      <c r="C264" s="63"/>
      <c r="D264" s="63"/>
      <c r="E264" s="63"/>
      <c r="F264" s="64"/>
      <c r="G264" s="65"/>
      <c r="H264" s="65"/>
    </row>
    <row r="265" spans="1:12" x14ac:dyDescent="0.25">
      <c r="A265" s="63"/>
      <c r="B265" s="63"/>
      <c r="C265" s="63"/>
      <c r="D265" s="63"/>
      <c r="E265" s="63"/>
      <c r="F265" s="64"/>
      <c r="G265" s="65"/>
      <c r="H265" s="65"/>
    </row>
    <row r="266" spans="1:12" x14ac:dyDescent="0.25">
      <c r="A266" s="63"/>
      <c r="B266" s="63"/>
      <c r="C266" s="63"/>
      <c r="D266" s="63"/>
      <c r="E266" s="63"/>
      <c r="F266" s="64"/>
      <c r="G266" s="65"/>
      <c r="H266" s="65"/>
    </row>
    <row r="267" spans="1:12" x14ac:dyDescent="0.25">
      <c r="A267" s="63"/>
      <c r="B267" s="63"/>
      <c r="C267" s="63"/>
      <c r="D267" s="63"/>
      <c r="E267" s="63"/>
      <c r="F267" s="64"/>
      <c r="G267" s="65"/>
      <c r="H267" s="65"/>
    </row>
    <row r="268" spans="1:12" x14ac:dyDescent="0.25">
      <c r="A268" s="63"/>
      <c r="B268" s="63"/>
      <c r="C268" s="63"/>
      <c r="D268" s="63"/>
      <c r="E268" s="63"/>
      <c r="F268" s="64"/>
      <c r="G268" s="65"/>
      <c r="H268" s="65"/>
    </row>
    <row r="269" spans="1:12" x14ac:dyDescent="0.25">
      <c r="A269" s="63"/>
      <c r="B269" s="63"/>
      <c r="C269" s="63"/>
      <c r="D269" s="63"/>
      <c r="E269" s="63"/>
      <c r="F269" s="64"/>
      <c r="G269" s="65"/>
      <c r="H269" s="65"/>
    </row>
    <row r="270" spans="1:12" x14ac:dyDescent="0.25">
      <c r="A270" s="63"/>
      <c r="B270" s="63"/>
      <c r="C270" s="63"/>
      <c r="D270" s="63"/>
      <c r="E270" s="63"/>
      <c r="F270" s="64"/>
      <c r="G270" s="65"/>
      <c r="H270" s="65"/>
    </row>
    <row r="271" spans="1:12" x14ac:dyDescent="0.25">
      <c r="A271" s="63"/>
      <c r="B271" s="63"/>
      <c r="C271" s="63"/>
      <c r="D271" s="63"/>
      <c r="E271" s="63"/>
      <c r="F271" s="64"/>
      <c r="G271" s="65"/>
      <c r="H271" s="65"/>
    </row>
    <row r="272" spans="1:12" x14ac:dyDescent="0.25">
      <c r="A272" s="63"/>
      <c r="B272" s="63"/>
      <c r="C272" s="63"/>
      <c r="D272" s="63"/>
      <c r="E272" s="63"/>
      <c r="F272" s="64"/>
      <c r="G272" s="65"/>
      <c r="H272" s="65"/>
    </row>
    <row r="273" spans="1:8" x14ac:dyDescent="0.25">
      <c r="A273" s="63"/>
      <c r="B273" s="63"/>
      <c r="C273" s="63"/>
      <c r="D273" s="63"/>
      <c r="E273" s="63"/>
      <c r="F273" s="64"/>
      <c r="G273" s="65"/>
      <c r="H273" s="65"/>
    </row>
    <row r="274" spans="1:8" x14ac:dyDescent="0.25">
      <c r="A274" s="63"/>
      <c r="B274" s="63"/>
      <c r="C274" s="63"/>
      <c r="D274" s="63"/>
      <c r="E274" s="63"/>
      <c r="F274" s="64"/>
      <c r="G274" s="65"/>
      <c r="H274" s="65"/>
    </row>
    <row r="275" spans="1:8" x14ac:dyDescent="0.25">
      <c r="A275" s="63"/>
      <c r="B275" s="63"/>
      <c r="C275" s="63"/>
      <c r="D275" s="63"/>
      <c r="E275" s="63"/>
      <c r="F275" s="64"/>
      <c r="G275" s="65"/>
      <c r="H275" s="65"/>
    </row>
    <row r="276" spans="1:8" x14ac:dyDescent="0.25">
      <c r="A276" s="63"/>
      <c r="B276" s="63"/>
      <c r="C276" s="63"/>
      <c r="D276" s="63"/>
      <c r="E276" s="63"/>
      <c r="F276" s="64"/>
      <c r="G276" s="65"/>
      <c r="H276" s="65"/>
    </row>
    <row r="277" spans="1:8" x14ac:dyDescent="0.25">
      <c r="A277" s="63"/>
      <c r="B277" s="63"/>
      <c r="C277" s="63"/>
      <c r="D277" s="63"/>
      <c r="E277" s="63"/>
      <c r="F277" s="64"/>
      <c r="G277" s="65"/>
      <c r="H277" s="65"/>
    </row>
    <row r="278" spans="1:8" x14ac:dyDescent="0.25">
      <c r="A278" s="63"/>
      <c r="B278" s="63"/>
      <c r="C278" s="63"/>
      <c r="D278" s="63"/>
      <c r="E278" s="63"/>
      <c r="F278" s="64"/>
      <c r="G278" s="65"/>
      <c r="H278" s="65"/>
    </row>
    <row r="279" spans="1:8" x14ac:dyDescent="0.25">
      <c r="A279" s="63"/>
      <c r="B279" s="63"/>
      <c r="C279" s="63"/>
      <c r="D279" s="63"/>
      <c r="E279" s="63"/>
      <c r="F279" s="64"/>
      <c r="G279" s="65"/>
      <c r="H279" s="65"/>
    </row>
    <row r="280" spans="1:8" x14ac:dyDescent="0.25">
      <c r="A280" s="63"/>
      <c r="B280" s="63"/>
      <c r="C280" s="63"/>
      <c r="D280" s="63"/>
      <c r="E280" s="63"/>
      <c r="F280" s="64"/>
      <c r="G280" s="65"/>
      <c r="H280" s="65"/>
    </row>
    <row r="281" spans="1:8" x14ac:dyDescent="0.25">
      <c r="A281" s="63"/>
      <c r="B281" s="63"/>
      <c r="C281" s="63"/>
      <c r="D281" s="63"/>
      <c r="E281" s="63"/>
      <c r="F281" s="64"/>
      <c r="G281" s="65"/>
      <c r="H281" s="65"/>
    </row>
    <row r="282" spans="1:8" x14ac:dyDescent="0.25">
      <c r="A282" s="63"/>
      <c r="B282" s="63"/>
      <c r="C282" s="63"/>
      <c r="D282" s="63"/>
      <c r="E282" s="63"/>
      <c r="F282" s="64"/>
      <c r="G282" s="65"/>
      <c r="H282" s="65"/>
    </row>
    <row r="283" spans="1:8" x14ac:dyDescent="0.25">
      <c r="A283" s="63"/>
      <c r="B283" s="63"/>
      <c r="C283" s="63"/>
      <c r="D283" s="63"/>
      <c r="E283" s="63"/>
      <c r="F283" s="64"/>
      <c r="G283" s="65"/>
      <c r="H283" s="65"/>
    </row>
    <row r="284" spans="1:8" x14ac:dyDescent="0.25">
      <c r="A284" s="63"/>
      <c r="B284" s="63"/>
      <c r="C284" s="63"/>
      <c r="D284" s="63"/>
      <c r="E284" s="63"/>
      <c r="F284" s="64"/>
      <c r="G284" s="65"/>
      <c r="H284" s="65"/>
    </row>
    <row r="285" spans="1:8" x14ac:dyDescent="0.25">
      <c r="A285" s="63"/>
      <c r="B285" s="63"/>
      <c r="C285" s="63"/>
      <c r="D285" s="63"/>
      <c r="E285" s="63"/>
      <c r="F285" s="64"/>
      <c r="G285" s="65"/>
      <c r="H285" s="65"/>
    </row>
    <row r="286" spans="1:8" x14ac:dyDescent="0.25">
      <c r="A286" s="63"/>
      <c r="B286" s="63"/>
      <c r="C286" s="63"/>
      <c r="D286" s="63"/>
      <c r="E286" s="63"/>
      <c r="F286" s="64"/>
      <c r="G286" s="65"/>
      <c r="H286" s="65"/>
    </row>
    <row r="287" spans="1:8" x14ac:dyDescent="0.25">
      <c r="A287" s="63"/>
      <c r="B287" s="63"/>
      <c r="C287" s="63"/>
      <c r="D287" s="63"/>
      <c r="E287" s="63"/>
      <c r="F287" s="64"/>
      <c r="G287" s="65"/>
      <c r="H287" s="65"/>
    </row>
    <row r="288" spans="1:8" x14ac:dyDescent="0.25">
      <c r="A288" s="63"/>
      <c r="B288" s="63"/>
      <c r="C288" s="63"/>
      <c r="D288" s="63"/>
      <c r="E288" s="63"/>
      <c r="F288" s="64"/>
      <c r="G288" s="65"/>
      <c r="H288" s="65"/>
    </row>
    <row r="289" spans="1:8" x14ac:dyDescent="0.25">
      <c r="A289" s="63"/>
      <c r="B289" s="63"/>
      <c r="C289" s="63"/>
      <c r="D289" s="63"/>
      <c r="E289" s="63"/>
      <c r="F289" s="64"/>
      <c r="G289" s="65"/>
      <c r="H289" s="65"/>
    </row>
    <row r="290" spans="1:8" x14ac:dyDescent="0.25">
      <c r="A290" s="63"/>
      <c r="B290" s="63"/>
      <c r="C290" s="63"/>
      <c r="D290" s="63"/>
      <c r="E290" s="63"/>
      <c r="F290" s="64"/>
      <c r="G290" s="65"/>
      <c r="H290" s="65"/>
    </row>
    <row r="291" spans="1:8" x14ac:dyDescent="0.25">
      <c r="A291" s="63"/>
      <c r="B291" s="63"/>
      <c r="C291" s="63"/>
      <c r="D291" s="63"/>
      <c r="E291" s="63"/>
      <c r="F291" s="64"/>
      <c r="G291" s="65"/>
      <c r="H291" s="65"/>
    </row>
    <row r="292" spans="1:8" x14ac:dyDescent="0.25">
      <c r="A292" s="63"/>
      <c r="B292" s="63"/>
      <c r="C292" s="63"/>
      <c r="D292" s="63"/>
      <c r="E292" s="63"/>
      <c r="F292" s="64"/>
      <c r="G292" s="65"/>
      <c r="H292" s="65"/>
    </row>
    <row r="293" spans="1:8" x14ac:dyDescent="0.25">
      <c r="A293" s="63"/>
      <c r="B293" s="63"/>
      <c r="C293" s="63"/>
      <c r="D293" s="63"/>
      <c r="E293" s="63"/>
      <c r="F293" s="64"/>
      <c r="G293" s="65"/>
      <c r="H293" s="65"/>
    </row>
    <row r="294" spans="1:8" x14ac:dyDescent="0.25">
      <c r="A294" s="63"/>
      <c r="B294" s="63"/>
      <c r="C294" s="63"/>
      <c r="D294" s="63"/>
      <c r="E294" s="63"/>
      <c r="F294" s="64"/>
      <c r="G294" s="65"/>
      <c r="H294" s="65"/>
    </row>
    <row r="295" spans="1:8" x14ac:dyDescent="0.25">
      <c r="A295" s="63"/>
      <c r="B295" s="63"/>
      <c r="C295" s="63"/>
      <c r="D295" s="63"/>
      <c r="E295" s="63"/>
      <c r="F295" s="64"/>
      <c r="G295" s="65"/>
      <c r="H295" s="65"/>
    </row>
    <row r="296" spans="1:8" x14ac:dyDescent="0.25">
      <c r="A296" s="63"/>
      <c r="B296" s="63"/>
      <c r="C296" s="63"/>
      <c r="D296" s="63"/>
      <c r="E296" s="63"/>
      <c r="F296" s="64"/>
      <c r="G296" s="65"/>
      <c r="H296" s="65"/>
    </row>
    <row r="297" spans="1:8" x14ac:dyDescent="0.25">
      <c r="A297" s="63"/>
      <c r="B297" s="63"/>
      <c r="C297" s="63"/>
      <c r="D297" s="63"/>
      <c r="E297" s="63"/>
      <c r="F297" s="64"/>
      <c r="G297" s="65"/>
      <c r="H297" s="65"/>
    </row>
    <row r="298" spans="1:8" x14ac:dyDescent="0.25">
      <c r="A298" s="63"/>
      <c r="B298" s="63"/>
      <c r="C298" s="63"/>
      <c r="D298" s="63"/>
      <c r="E298" s="63"/>
      <c r="F298" s="64"/>
      <c r="G298" s="65"/>
      <c r="H298" s="65"/>
    </row>
    <row r="299" spans="1:8" x14ac:dyDescent="0.25">
      <c r="A299" s="63"/>
      <c r="B299" s="63"/>
      <c r="C299" s="63"/>
      <c r="D299" s="63"/>
      <c r="E299" s="63"/>
      <c r="F299" s="64"/>
      <c r="G299" s="65"/>
      <c r="H299" s="65"/>
    </row>
    <row r="300" spans="1:8" x14ac:dyDescent="0.25">
      <c r="A300" s="63"/>
      <c r="B300" s="63"/>
      <c r="C300" s="63"/>
      <c r="D300" s="63"/>
      <c r="E300" s="63"/>
      <c r="F300" s="64"/>
      <c r="G300" s="65"/>
      <c r="H300" s="65"/>
    </row>
    <row r="301" spans="1:8" x14ac:dyDescent="0.25">
      <c r="A301" s="63"/>
      <c r="B301" s="63"/>
      <c r="C301" s="63"/>
      <c r="D301" s="63"/>
      <c r="E301" s="63"/>
      <c r="F301" s="64"/>
      <c r="G301" s="65"/>
      <c r="H301" s="65"/>
    </row>
    <row r="302" spans="1:8" x14ac:dyDescent="0.25">
      <c r="A302" s="63"/>
      <c r="B302" s="63"/>
      <c r="C302" s="63"/>
      <c r="D302" s="63"/>
      <c r="E302" s="63"/>
      <c r="F302" s="64"/>
      <c r="G302" s="65"/>
      <c r="H302" s="65"/>
    </row>
    <row r="303" spans="1:8" x14ac:dyDescent="0.25">
      <c r="A303" s="63"/>
      <c r="B303" s="63"/>
      <c r="C303" s="63"/>
      <c r="D303" s="63"/>
      <c r="E303" s="63"/>
      <c r="F303" s="64"/>
      <c r="G303" s="65"/>
      <c r="H303" s="65"/>
    </row>
    <row r="304" spans="1:8" x14ac:dyDescent="0.25">
      <c r="A304" s="63"/>
      <c r="B304" s="63"/>
      <c r="C304" s="63"/>
      <c r="D304" s="63"/>
      <c r="E304" s="63"/>
      <c r="F304" s="64"/>
      <c r="G304" s="65"/>
      <c r="H304" s="65"/>
    </row>
    <row r="305" spans="1:8" x14ac:dyDescent="0.25">
      <c r="A305" s="63"/>
      <c r="B305" s="63"/>
      <c r="C305" s="63"/>
      <c r="D305" s="63"/>
      <c r="E305" s="63"/>
      <c r="F305" s="64"/>
      <c r="G305" s="65"/>
      <c r="H305" s="65"/>
    </row>
    <row r="306" spans="1:8" x14ac:dyDescent="0.25">
      <c r="A306" s="63"/>
      <c r="B306" s="63"/>
      <c r="C306" s="63"/>
      <c r="D306" s="63"/>
      <c r="E306" s="63"/>
      <c r="F306" s="64"/>
      <c r="G306" s="65"/>
      <c r="H306" s="65"/>
    </row>
    <row r="307" spans="1:8" x14ac:dyDescent="0.25">
      <c r="A307" s="63"/>
      <c r="B307" s="63"/>
      <c r="C307" s="63"/>
      <c r="D307" s="63"/>
      <c r="E307" s="63"/>
      <c r="F307" s="64"/>
      <c r="G307" s="65"/>
      <c r="H307" s="65"/>
    </row>
    <row r="308" spans="1:8" x14ac:dyDescent="0.25">
      <c r="A308" s="63"/>
      <c r="B308" s="63"/>
      <c r="C308" s="63"/>
      <c r="D308" s="63"/>
      <c r="E308" s="63"/>
      <c r="F308" s="64"/>
      <c r="G308" s="65"/>
      <c r="H308" s="65"/>
    </row>
    <row r="309" spans="1:8" x14ac:dyDescent="0.25">
      <c r="A309" s="63"/>
      <c r="B309" s="63"/>
      <c r="C309" s="63"/>
      <c r="D309" s="63"/>
      <c r="E309" s="63"/>
      <c r="F309" s="64"/>
      <c r="G309" s="65"/>
      <c r="H309" s="65"/>
    </row>
    <row r="310" spans="1:8" x14ac:dyDescent="0.25">
      <c r="A310" s="63"/>
      <c r="B310" s="63"/>
      <c r="C310" s="63"/>
      <c r="D310" s="63"/>
      <c r="E310" s="63"/>
      <c r="F310" s="64"/>
      <c r="G310" s="65"/>
      <c r="H310" s="65"/>
    </row>
    <row r="311" spans="1:8" x14ac:dyDescent="0.25">
      <c r="A311" s="63"/>
      <c r="B311" s="63"/>
      <c r="C311" s="63"/>
      <c r="D311" s="63"/>
      <c r="E311" s="63"/>
      <c r="F311" s="64"/>
      <c r="G311" s="65"/>
      <c r="H311" s="65"/>
    </row>
    <row r="312" spans="1:8" x14ac:dyDescent="0.25">
      <c r="A312" s="63"/>
      <c r="B312" s="63"/>
      <c r="C312" s="63"/>
      <c r="D312" s="63"/>
      <c r="E312" s="63"/>
      <c r="F312" s="64"/>
      <c r="G312" s="65"/>
      <c r="H312" s="65"/>
    </row>
    <row r="313" spans="1:8" x14ac:dyDescent="0.25">
      <c r="A313" s="63"/>
      <c r="B313" s="63"/>
      <c r="C313" s="63"/>
      <c r="D313" s="63"/>
      <c r="E313" s="63"/>
      <c r="F313" s="64"/>
      <c r="G313" s="65"/>
      <c r="H313" s="65"/>
    </row>
    <row r="314" spans="1:8" x14ac:dyDescent="0.25">
      <c r="A314" s="63"/>
      <c r="B314" s="63"/>
      <c r="C314" s="63"/>
      <c r="D314" s="63"/>
      <c r="E314" s="63"/>
      <c r="F314" s="64"/>
      <c r="G314" s="65"/>
      <c r="H314" s="65"/>
    </row>
    <row r="315" spans="1:8" x14ac:dyDescent="0.25">
      <c r="A315" s="63"/>
      <c r="B315" s="63"/>
      <c r="C315" s="63"/>
      <c r="D315" s="63"/>
      <c r="E315" s="63"/>
      <c r="F315" s="64"/>
      <c r="G315" s="65"/>
      <c r="H315" s="65"/>
    </row>
    <row r="316" spans="1:8" x14ac:dyDescent="0.25">
      <c r="A316" s="63"/>
      <c r="B316" s="63"/>
      <c r="C316" s="63"/>
      <c r="D316" s="63"/>
      <c r="E316" s="63"/>
      <c r="F316" s="64"/>
      <c r="G316" s="65"/>
      <c r="H316" s="65"/>
    </row>
    <row r="317" spans="1:8" x14ac:dyDescent="0.25">
      <c r="A317" s="63"/>
      <c r="B317" s="63"/>
      <c r="C317" s="63"/>
      <c r="D317" s="63"/>
      <c r="E317" s="63"/>
      <c r="F317" s="64"/>
      <c r="G317" s="65"/>
      <c r="H317" s="65"/>
    </row>
    <row r="318" spans="1:8" x14ac:dyDescent="0.25">
      <c r="A318" s="63"/>
      <c r="B318" s="63"/>
      <c r="C318" s="63"/>
      <c r="D318" s="63"/>
      <c r="E318" s="63"/>
      <c r="F318" s="64"/>
      <c r="G318" s="65"/>
      <c r="H318" s="65"/>
    </row>
    <row r="319" spans="1:8" x14ac:dyDescent="0.25">
      <c r="A319" s="63"/>
      <c r="B319" s="63"/>
      <c r="C319" s="63"/>
      <c r="D319" s="63"/>
      <c r="E319" s="63"/>
      <c r="F319" s="64"/>
      <c r="G319" s="65"/>
      <c r="H319" s="65"/>
    </row>
    <row r="320" spans="1:8" x14ac:dyDescent="0.25">
      <c r="A320" s="63"/>
      <c r="B320" s="63"/>
      <c r="C320" s="63"/>
      <c r="D320" s="63"/>
      <c r="E320" s="63"/>
      <c r="F320" s="64"/>
      <c r="G320" s="65"/>
      <c r="H320" s="65"/>
    </row>
    <row r="321" spans="1:8" x14ac:dyDescent="0.25">
      <c r="A321" s="63"/>
      <c r="B321" s="63"/>
      <c r="C321" s="63"/>
      <c r="D321" s="63"/>
      <c r="E321" s="63"/>
      <c r="F321" s="64"/>
      <c r="G321" s="65"/>
      <c r="H321" s="65"/>
    </row>
    <row r="322" spans="1:8" x14ac:dyDescent="0.25">
      <c r="A322" s="63"/>
      <c r="B322" s="63"/>
      <c r="C322" s="63"/>
      <c r="D322" s="63"/>
      <c r="E322" s="63"/>
      <c r="F322" s="64"/>
      <c r="G322" s="65"/>
      <c r="H322" s="65"/>
    </row>
    <row r="323" spans="1:8" x14ac:dyDescent="0.25">
      <c r="A323" s="63"/>
      <c r="B323" s="63"/>
      <c r="C323" s="63"/>
      <c r="D323" s="63"/>
      <c r="E323" s="63"/>
      <c r="F323" s="64"/>
      <c r="G323" s="65"/>
      <c r="H323" s="65"/>
    </row>
    <row r="324" spans="1:8" x14ac:dyDescent="0.25">
      <c r="A324" s="63"/>
      <c r="B324" s="63"/>
      <c r="C324" s="63"/>
      <c r="D324" s="63"/>
      <c r="E324" s="63"/>
      <c r="F324" s="64"/>
      <c r="G324" s="65"/>
      <c r="H324" s="65"/>
    </row>
    <row r="325" spans="1:8" x14ac:dyDescent="0.25">
      <c r="A325" s="63"/>
      <c r="B325" s="63"/>
      <c r="C325" s="63"/>
      <c r="D325" s="63"/>
      <c r="E325" s="63"/>
      <c r="F325" s="64"/>
      <c r="G325" s="65"/>
      <c r="H325" s="65"/>
    </row>
    <row r="326" spans="1:8" x14ac:dyDescent="0.25">
      <c r="A326" s="63"/>
      <c r="B326" s="63"/>
      <c r="C326" s="63"/>
      <c r="D326" s="63"/>
      <c r="E326" s="63"/>
      <c r="F326" s="64"/>
      <c r="G326" s="65"/>
      <c r="H326" s="65"/>
    </row>
    <row r="327" spans="1:8" x14ac:dyDescent="0.25">
      <c r="A327" s="63"/>
      <c r="B327" s="63"/>
      <c r="C327" s="63"/>
      <c r="D327" s="63"/>
      <c r="E327" s="63"/>
      <c r="F327" s="64"/>
      <c r="G327" s="65"/>
      <c r="H327" s="65"/>
    </row>
    <row r="328" spans="1:8" x14ac:dyDescent="0.25">
      <c r="A328" s="63"/>
      <c r="B328" s="63"/>
      <c r="C328" s="63"/>
      <c r="D328" s="63"/>
      <c r="E328" s="63"/>
      <c r="F328" s="64"/>
      <c r="G328" s="65"/>
      <c r="H328" s="65"/>
    </row>
    <row r="329" spans="1:8" x14ac:dyDescent="0.25">
      <c r="A329" s="63"/>
      <c r="B329" s="63"/>
      <c r="C329" s="63"/>
      <c r="D329" s="63"/>
      <c r="E329" s="63"/>
      <c r="F329" s="64"/>
      <c r="G329" s="65"/>
      <c r="H329" s="65"/>
    </row>
    <row r="330" spans="1:8" x14ac:dyDescent="0.25">
      <c r="A330" s="63"/>
      <c r="B330" s="63"/>
      <c r="C330" s="63"/>
      <c r="D330" s="63"/>
      <c r="E330" s="63"/>
      <c r="F330" s="64"/>
      <c r="G330" s="65"/>
      <c r="H330" s="65"/>
    </row>
    <row r="331" spans="1:8" x14ac:dyDescent="0.25">
      <c r="A331" s="63"/>
      <c r="B331" s="63"/>
      <c r="C331" s="63"/>
      <c r="D331" s="63"/>
      <c r="E331" s="63"/>
      <c r="F331" s="64"/>
      <c r="G331" s="65"/>
      <c r="H331" s="65"/>
    </row>
    <row r="332" spans="1:8" x14ac:dyDescent="0.25">
      <c r="A332" s="63"/>
      <c r="B332" s="63"/>
      <c r="C332" s="63"/>
      <c r="D332" s="63"/>
      <c r="E332" s="63"/>
      <c r="F332" s="64"/>
      <c r="G332" s="65"/>
      <c r="H332" s="65"/>
    </row>
    <row r="333" spans="1:8" x14ac:dyDescent="0.25">
      <c r="A333" s="63"/>
      <c r="B333" s="63"/>
      <c r="C333" s="63"/>
      <c r="D333" s="63"/>
      <c r="E333" s="63"/>
      <c r="F333" s="64"/>
      <c r="G333" s="65"/>
      <c r="H333" s="65"/>
    </row>
    <row r="334" spans="1:8" x14ac:dyDescent="0.25">
      <c r="A334" s="63"/>
      <c r="B334" s="63"/>
      <c r="C334" s="63"/>
      <c r="D334" s="63"/>
      <c r="E334" s="63"/>
      <c r="F334" s="64"/>
      <c r="G334" s="65"/>
      <c r="H334" s="65"/>
    </row>
    <row r="335" spans="1:8" x14ac:dyDescent="0.25">
      <c r="A335" s="63"/>
      <c r="B335" s="63"/>
      <c r="C335" s="63"/>
      <c r="D335" s="63"/>
      <c r="E335" s="63"/>
      <c r="F335" s="64"/>
      <c r="G335" s="65"/>
      <c r="H335" s="65"/>
    </row>
    <row r="336" spans="1:8" x14ac:dyDescent="0.25">
      <c r="A336" s="63"/>
      <c r="B336" s="63"/>
      <c r="C336" s="63"/>
      <c r="D336" s="63"/>
      <c r="E336" s="63"/>
      <c r="F336" s="64"/>
      <c r="G336" s="65"/>
      <c r="H336" s="65"/>
    </row>
    <row r="337" spans="1:8" x14ac:dyDescent="0.25">
      <c r="A337" s="63"/>
      <c r="B337" s="63"/>
      <c r="C337" s="63"/>
      <c r="D337" s="63"/>
      <c r="E337" s="63"/>
      <c r="F337" s="64"/>
      <c r="G337" s="65"/>
      <c r="H337" s="65"/>
    </row>
    <row r="338" spans="1:8" x14ac:dyDescent="0.25">
      <c r="A338" s="63"/>
      <c r="B338" s="63"/>
      <c r="C338" s="63"/>
      <c r="D338" s="63"/>
      <c r="E338" s="63"/>
      <c r="F338" s="64"/>
      <c r="G338" s="65"/>
      <c r="H338" s="65"/>
    </row>
    <row r="339" spans="1:8" x14ac:dyDescent="0.25">
      <c r="A339" s="63"/>
      <c r="B339" s="63"/>
      <c r="C339" s="63"/>
      <c r="D339" s="63"/>
      <c r="E339" s="63"/>
      <c r="F339" s="64"/>
      <c r="G339" s="65"/>
      <c r="H339" s="65"/>
    </row>
    <row r="340" spans="1:8" x14ac:dyDescent="0.25">
      <c r="A340" s="63"/>
      <c r="B340" s="63"/>
      <c r="C340" s="63"/>
      <c r="D340" s="63"/>
      <c r="E340" s="63"/>
      <c r="F340" s="64"/>
      <c r="G340" s="65"/>
      <c r="H340" s="65"/>
    </row>
    <row r="341" spans="1:8" x14ac:dyDescent="0.25">
      <c r="A341" s="63"/>
      <c r="B341" s="63"/>
      <c r="C341" s="63"/>
      <c r="D341" s="63"/>
      <c r="E341" s="63"/>
      <c r="F341" s="64"/>
      <c r="G341" s="65"/>
      <c r="H341" s="65"/>
    </row>
    <row r="342" spans="1:8" x14ac:dyDescent="0.25">
      <c r="A342" s="63"/>
      <c r="B342" s="63"/>
      <c r="C342" s="63"/>
      <c r="D342" s="63"/>
      <c r="E342" s="63"/>
      <c r="F342" s="64"/>
      <c r="G342" s="65"/>
      <c r="H342" s="65"/>
    </row>
    <row r="343" spans="1:8" x14ac:dyDescent="0.25">
      <c r="A343" s="63"/>
      <c r="B343" s="63"/>
      <c r="C343" s="63"/>
      <c r="D343" s="63"/>
      <c r="E343" s="63"/>
      <c r="F343" s="64"/>
      <c r="G343" s="65"/>
      <c r="H343" s="65"/>
    </row>
    <row r="344" spans="1:8" x14ac:dyDescent="0.25">
      <c r="A344" s="63"/>
      <c r="B344" s="63"/>
      <c r="C344" s="63"/>
      <c r="D344" s="63"/>
      <c r="E344" s="63"/>
      <c r="F344" s="64"/>
      <c r="G344" s="65"/>
      <c r="H344" s="65"/>
    </row>
    <row r="345" spans="1:8" x14ac:dyDescent="0.25">
      <c r="A345" s="63"/>
      <c r="B345" s="63"/>
      <c r="C345" s="63"/>
      <c r="D345" s="63"/>
      <c r="E345" s="63"/>
      <c r="F345" s="64"/>
      <c r="G345" s="65"/>
      <c r="H345" s="65"/>
    </row>
    <row r="346" spans="1:8" x14ac:dyDescent="0.25">
      <c r="A346" s="63"/>
      <c r="B346" s="63"/>
      <c r="C346" s="63"/>
      <c r="D346" s="63"/>
      <c r="E346" s="63"/>
      <c r="F346" s="64"/>
      <c r="G346" s="65"/>
      <c r="H346" s="65"/>
    </row>
    <row r="347" spans="1:8" x14ac:dyDescent="0.25">
      <c r="A347" s="63"/>
      <c r="B347" s="63"/>
      <c r="C347" s="63"/>
      <c r="D347" s="63"/>
      <c r="E347" s="63"/>
      <c r="F347" s="64"/>
      <c r="G347" s="65"/>
      <c r="H347" s="65"/>
    </row>
    <row r="348" spans="1:8" x14ac:dyDescent="0.25">
      <c r="A348" s="63"/>
      <c r="B348" s="63"/>
      <c r="C348" s="63"/>
      <c r="D348" s="63"/>
      <c r="E348" s="63"/>
      <c r="F348" s="64"/>
      <c r="G348" s="65"/>
      <c r="H348" s="65"/>
    </row>
    <row r="349" spans="1:8" x14ac:dyDescent="0.25">
      <c r="A349" s="63"/>
      <c r="B349" s="63"/>
      <c r="C349" s="63"/>
      <c r="D349" s="63"/>
      <c r="E349" s="63"/>
      <c r="F349" s="64"/>
      <c r="G349" s="65"/>
      <c r="H349" s="65"/>
    </row>
    <row r="350" spans="1:8" x14ac:dyDescent="0.25">
      <c r="A350" s="63"/>
      <c r="B350" s="63"/>
      <c r="C350" s="63"/>
      <c r="D350" s="63"/>
      <c r="E350" s="63"/>
      <c r="F350" s="64"/>
      <c r="G350" s="65"/>
      <c r="H350" s="65"/>
    </row>
    <row r="351" spans="1:8" x14ac:dyDescent="0.25">
      <c r="A351" s="63"/>
      <c r="B351" s="63"/>
      <c r="C351" s="63"/>
      <c r="D351" s="63"/>
      <c r="E351" s="63"/>
      <c r="F351" s="64"/>
      <c r="G351" s="65"/>
      <c r="H351" s="65"/>
    </row>
    <row r="352" spans="1:8" x14ac:dyDescent="0.25">
      <c r="A352" s="63"/>
      <c r="B352" s="63"/>
      <c r="C352" s="63"/>
      <c r="D352" s="63"/>
      <c r="E352" s="63"/>
      <c r="F352" s="64"/>
      <c r="G352" s="65"/>
      <c r="H352" s="65"/>
    </row>
    <row r="353" spans="1:8" x14ac:dyDescent="0.25">
      <c r="A353" s="63"/>
      <c r="B353" s="63"/>
      <c r="C353" s="63"/>
      <c r="D353" s="63"/>
      <c r="E353" s="63"/>
      <c r="F353" s="64"/>
      <c r="G353" s="65"/>
      <c r="H353" s="65"/>
    </row>
    <row r="354" spans="1:8" x14ac:dyDescent="0.25">
      <c r="A354" s="63"/>
      <c r="B354" s="63"/>
      <c r="C354" s="63"/>
      <c r="D354" s="63"/>
      <c r="E354" s="63"/>
      <c r="F354" s="64"/>
      <c r="G354" s="65"/>
      <c r="H354" s="65"/>
    </row>
    <row r="355" spans="1:8" x14ac:dyDescent="0.25">
      <c r="A355" s="63"/>
      <c r="B355" s="63"/>
      <c r="C355" s="63"/>
      <c r="D355" s="63"/>
      <c r="E355" s="63"/>
      <c r="F355" s="64"/>
      <c r="G355" s="65"/>
      <c r="H355" s="65"/>
    </row>
    <row r="356" spans="1:8" x14ac:dyDescent="0.25">
      <c r="A356" s="63"/>
      <c r="B356" s="63"/>
      <c r="C356" s="63"/>
      <c r="D356" s="63"/>
      <c r="E356" s="63"/>
      <c r="F356" s="64"/>
      <c r="G356" s="65"/>
      <c r="H356" s="65"/>
    </row>
    <row r="357" spans="1:8" x14ac:dyDescent="0.25">
      <c r="A357" s="63"/>
      <c r="B357" s="63"/>
      <c r="C357" s="63"/>
      <c r="D357" s="63"/>
      <c r="E357" s="63"/>
      <c r="F357" s="64"/>
      <c r="G357" s="65"/>
      <c r="H357" s="65"/>
    </row>
    <row r="358" spans="1:8" x14ac:dyDescent="0.25">
      <c r="A358" s="63"/>
      <c r="B358" s="63"/>
      <c r="C358" s="63"/>
      <c r="D358" s="63"/>
      <c r="E358" s="63"/>
      <c r="F358" s="64"/>
      <c r="G358" s="65"/>
      <c r="H358" s="65"/>
    </row>
    <row r="359" spans="1:8" x14ac:dyDescent="0.25">
      <c r="A359" s="63"/>
      <c r="B359" s="63"/>
      <c r="C359" s="63"/>
      <c r="D359" s="63"/>
      <c r="E359" s="63"/>
      <c r="F359" s="64"/>
      <c r="G359" s="65"/>
      <c r="H359" s="65"/>
    </row>
    <row r="360" spans="1:8" x14ac:dyDescent="0.25">
      <c r="A360" s="63"/>
      <c r="B360" s="63"/>
      <c r="C360" s="63"/>
      <c r="D360" s="63"/>
      <c r="E360" s="63"/>
      <c r="F360" s="64"/>
      <c r="G360" s="65"/>
      <c r="H360" s="65"/>
    </row>
    <row r="361" spans="1:8" x14ac:dyDescent="0.25">
      <c r="A361" s="63"/>
      <c r="B361" s="63"/>
      <c r="C361" s="63"/>
      <c r="D361" s="63"/>
      <c r="E361" s="63"/>
      <c r="F361" s="64"/>
      <c r="G361" s="65"/>
      <c r="H361" s="65"/>
    </row>
    <row r="362" spans="1:8" x14ac:dyDescent="0.25">
      <c r="A362" s="63"/>
      <c r="B362" s="63"/>
      <c r="C362" s="63"/>
      <c r="D362" s="63"/>
      <c r="E362" s="63"/>
      <c r="F362" s="64"/>
      <c r="G362" s="65"/>
      <c r="H362" s="65"/>
    </row>
    <row r="363" spans="1:8" x14ac:dyDescent="0.25">
      <c r="A363" s="63"/>
      <c r="B363" s="63"/>
      <c r="C363" s="63"/>
      <c r="D363" s="63"/>
      <c r="E363" s="63"/>
      <c r="F363" s="64"/>
      <c r="G363" s="65"/>
      <c r="H363" s="65"/>
    </row>
    <row r="364" spans="1:8" x14ac:dyDescent="0.25">
      <c r="A364" s="63"/>
      <c r="B364" s="63"/>
      <c r="C364" s="63"/>
      <c r="D364" s="63"/>
      <c r="E364" s="63"/>
      <c r="F364" s="64"/>
      <c r="G364" s="65"/>
      <c r="H364" s="65"/>
    </row>
    <row r="365" spans="1:8" x14ac:dyDescent="0.25">
      <c r="A365" s="63"/>
      <c r="B365" s="63"/>
      <c r="C365" s="63"/>
      <c r="D365" s="63"/>
      <c r="E365" s="63"/>
      <c r="F365" s="64"/>
      <c r="G365" s="65"/>
      <c r="H365" s="65"/>
    </row>
    <row r="366" spans="1:8" x14ac:dyDescent="0.25">
      <c r="A366" s="63"/>
      <c r="B366" s="63"/>
      <c r="C366" s="63"/>
      <c r="D366" s="63"/>
      <c r="E366" s="63"/>
      <c r="F366" s="64"/>
      <c r="G366" s="65"/>
      <c r="H366" s="65"/>
    </row>
    <row r="367" spans="1:8" x14ac:dyDescent="0.25">
      <c r="A367" s="63"/>
      <c r="B367" s="63"/>
      <c r="C367" s="63"/>
      <c r="D367" s="63"/>
      <c r="E367" s="63"/>
      <c r="F367" s="64"/>
      <c r="G367" s="65"/>
      <c r="H367" s="65"/>
    </row>
    <row r="368" spans="1:8" x14ac:dyDescent="0.25">
      <c r="A368" s="63"/>
      <c r="B368" s="63"/>
      <c r="C368" s="63"/>
      <c r="D368" s="63"/>
      <c r="E368" s="63"/>
      <c r="F368" s="64"/>
      <c r="G368" s="65"/>
      <c r="H368" s="65"/>
    </row>
    <row r="369" spans="1:8" x14ac:dyDescent="0.25">
      <c r="A369" s="63"/>
      <c r="B369" s="63"/>
      <c r="C369" s="63"/>
      <c r="D369" s="63"/>
      <c r="E369" s="63"/>
      <c r="F369" s="64"/>
      <c r="G369" s="65"/>
      <c r="H369" s="65"/>
    </row>
    <row r="370" spans="1:8" x14ac:dyDescent="0.25">
      <c r="A370" s="63"/>
      <c r="B370" s="63"/>
      <c r="C370" s="63"/>
      <c r="D370" s="63"/>
      <c r="E370" s="63"/>
      <c r="F370" s="64"/>
      <c r="G370" s="65"/>
      <c r="H370" s="65"/>
    </row>
    <row r="371" spans="1:8" x14ac:dyDescent="0.25">
      <c r="A371" s="63"/>
      <c r="B371" s="63"/>
      <c r="C371" s="63"/>
      <c r="D371" s="63"/>
      <c r="E371" s="63"/>
      <c r="F371" s="64"/>
      <c r="G371" s="65"/>
      <c r="H371" s="65"/>
    </row>
    <row r="372" spans="1:8" x14ac:dyDescent="0.25">
      <c r="A372" s="63"/>
      <c r="B372" s="63"/>
      <c r="C372" s="63"/>
      <c r="D372" s="63"/>
      <c r="E372" s="63"/>
      <c r="F372" s="64"/>
      <c r="G372" s="65"/>
      <c r="H372" s="65"/>
    </row>
    <row r="373" spans="1:8" x14ac:dyDescent="0.25">
      <c r="A373" s="63"/>
      <c r="B373" s="63"/>
      <c r="C373" s="63"/>
      <c r="D373" s="63"/>
      <c r="E373" s="63"/>
      <c r="F373" s="64"/>
      <c r="G373" s="65"/>
      <c r="H373" s="65"/>
    </row>
    <row r="374" spans="1:8" x14ac:dyDescent="0.25">
      <c r="A374" s="63"/>
      <c r="B374" s="63"/>
      <c r="C374" s="63"/>
      <c r="D374" s="63"/>
      <c r="E374" s="63"/>
      <c r="F374" s="64"/>
      <c r="G374" s="65"/>
      <c r="H374" s="65"/>
    </row>
    <row r="375" spans="1:8" x14ac:dyDescent="0.25">
      <c r="A375" s="63"/>
      <c r="B375" s="63"/>
      <c r="C375" s="63"/>
      <c r="D375" s="63"/>
      <c r="E375" s="63"/>
      <c r="F375" s="64"/>
      <c r="G375" s="65"/>
      <c r="H375" s="65"/>
    </row>
    <row r="376" spans="1:8" x14ac:dyDescent="0.25">
      <c r="A376" s="63"/>
      <c r="B376" s="63"/>
      <c r="C376" s="63"/>
      <c r="D376" s="63"/>
      <c r="E376" s="63"/>
      <c r="F376" s="64"/>
      <c r="G376" s="65"/>
      <c r="H376" s="65"/>
    </row>
    <row r="377" spans="1:8" x14ac:dyDescent="0.25">
      <c r="A377" s="63"/>
      <c r="B377" s="63"/>
      <c r="C377" s="63"/>
      <c r="D377" s="63"/>
      <c r="E377" s="63"/>
      <c r="F377" s="64"/>
      <c r="G377" s="65"/>
      <c r="H377" s="65"/>
    </row>
    <row r="378" spans="1:8" x14ac:dyDescent="0.25">
      <c r="A378" s="63"/>
      <c r="B378" s="63"/>
      <c r="C378" s="63"/>
      <c r="D378" s="63"/>
      <c r="E378" s="63"/>
      <c r="F378" s="64"/>
      <c r="G378" s="65"/>
      <c r="H378" s="65"/>
    </row>
    <row r="379" spans="1:8" x14ac:dyDescent="0.25">
      <c r="A379" s="63"/>
      <c r="B379" s="63"/>
      <c r="C379" s="63"/>
      <c r="D379" s="63"/>
      <c r="E379" s="63"/>
      <c r="F379" s="64"/>
      <c r="G379" s="65"/>
      <c r="H379" s="65"/>
    </row>
    <row r="380" spans="1:8" x14ac:dyDescent="0.25">
      <c r="A380" s="63"/>
      <c r="B380" s="63"/>
      <c r="C380" s="63"/>
      <c r="D380" s="63"/>
      <c r="E380" s="63"/>
      <c r="F380" s="64"/>
      <c r="G380" s="65"/>
      <c r="H380" s="65"/>
    </row>
    <row r="381" spans="1:8" x14ac:dyDescent="0.25">
      <c r="A381" s="63"/>
      <c r="B381" s="63"/>
      <c r="C381" s="63"/>
      <c r="D381" s="63"/>
      <c r="E381" s="63"/>
      <c r="F381" s="64"/>
      <c r="G381" s="65"/>
      <c r="H381" s="65"/>
    </row>
    <row r="382" spans="1:8" x14ac:dyDescent="0.25">
      <c r="A382" s="63"/>
      <c r="B382" s="63"/>
      <c r="C382" s="63"/>
      <c r="D382" s="63"/>
      <c r="E382" s="63"/>
      <c r="F382" s="64"/>
      <c r="G382" s="65"/>
      <c r="H382" s="65"/>
    </row>
    <row r="383" spans="1:8" x14ac:dyDescent="0.25">
      <c r="A383" s="63"/>
      <c r="B383" s="63"/>
      <c r="C383" s="63"/>
      <c r="D383" s="63"/>
      <c r="E383" s="63"/>
      <c r="F383" s="64"/>
      <c r="G383" s="65"/>
      <c r="H383" s="65"/>
    </row>
    <row r="384" spans="1:8" x14ac:dyDescent="0.25">
      <c r="A384" s="63"/>
      <c r="B384" s="63"/>
      <c r="C384" s="63"/>
      <c r="D384" s="63"/>
      <c r="E384" s="63"/>
      <c r="F384" s="64"/>
      <c r="G384" s="65"/>
      <c r="H384" s="65"/>
    </row>
    <row r="385" spans="1:8" x14ac:dyDescent="0.25">
      <c r="A385" s="63"/>
      <c r="B385" s="63"/>
      <c r="C385" s="63"/>
      <c r="D385" s="63"/>
      <c r="E385" s="63"/>
      <c r="F385" s="64"/>
      <c r="G385" s="65"/>
      <c r="H385" s="65"/>
    </row>
    <row r="386" spans="1:8" x14ac:dyDescent="0.25">
      <c r="A386" s="63"/>
      <c r="B386" s="63"/>
      <c r="C386" s="63"/>
      <c r="D386" s="63"/>
      <c r="E386" s="63"/>
      <c r="F386" s="64"/>
      <c r="G386" s="65"/>
      <c r="H386" s="65"/>
    </row>
    <row r="387" spans="1:8" x14ac:dyDescent="0.25">
      <c r="A387" s="63"/>
      <c r="B387" s="63"/>
      <c r="C387" s="63"/>
      <c r="D387" s="63"/>
      <c r="E387" s="63"/>
      <c r="F387" s="64"/>
      <c r="G387" s="65"/>
      <c r="H387" s="65"/>
    </row>
    <row r="388" spans="1:8" x14ac:dyDescent="0.25">
      <c r="A388" s="63"/>
      <c r="B388" s="63"/>
      <c r="C388" s="63"/>
      <c r="D388" s="63"/>
      <c r="E388" s="63"/>
      <c r="F388" s="64"/>
      <c r="G388" s="65"/>
      <c r="H388" s="65"/>
    </row>
    <row r="389" spans="1:8" x14ac:dyDescent="0.25">
      <c r="A389" s="63"/>
      <c r="B389" s="63"/>
      <c r="C389" s="63"/>
      <c r="D389" s="63"/>
      <c r="E389" s="63"/>
      <c r="F389" s="64"/>
      <c r="G389" s="65"/>
      <c r="H389" s="65"/>
    </row>
    <row r="390" spans="1:8" x14ac:dyDescent="0.25">
      <c r="A390" s="63"/>
      <c r="B390" s="63"/>
      <c r="C390" s="63"/>
      <c r="D390" s="63"/>
      <c r="E390" s="63"/>
      <c r="F390" s="64"/>
      <c r="G390" s="65"/>
      <c r="H390" s="65"/>
    </row>
    <row r="391" spans="1:8" x14ac:dyDescent="0.25">
      <c r="A391" s="63"/>
      <c r="B391" s="63"/>
      <c r="C391" s="63"/>
      <c r="D391" s="63"/>
      <c r="E391" s="63"/>
      <c r="F391" s="64"/>
      <c r="G391" s="65"/>
      <c r="H391" s="65"/>
    </row>
    <row r="392" spans="1:8" x14ac:dyDescent="0.25">
      <c r="A392" s="63"/>
      <c r="B392" s="63"/>
      <c r="C392" s="63"/>
      <c r="D392" s="63"/>
      <c r="E392" s="63"/>
      <c r="F392" s="64"/>
      <c r="G392" s="65"/>
      <c r="H392" s="65"/>
    </row>
    <row r="393" spans="1:8" x14ac:dyDescent="0.25">
      <c r="A393" s="63"/>
      <c r="B393" s="63"/>
      <c r="C393" s="63"/>
      <c r="D393" s="63"/>
      <c r="E393" s="63"/>
      <c r="F393" s="64"/>
      <c r="G393" s="65"/>
      <c r="H393" s="65"/>
    </row>
    <row r="394" spans="1:8" x14ac:dyDescent="0.25">
      <c r="A394" s="63"/>
      <c r="B394" s="63"/>
      <c r="C394" s="63"/>
      <c r="D394" s="63"/>
      <c r="E394" s="63"/>
      <c r="F394" s="64"/>
      <c r="G394" s="65"/>
      <c r="H394" s="65"/>
    </row>
    <row r="395" spans="1:8" x14ac:dyDescent="0.25">
      <c r="A395" s="63"/>
      <c r="B395" s="63"/>
      <c r="C395" s="63"/>
      <c r="D395" s="63"/>
      <c r="E395" s="63"/>
      <c r="F395" s="64"/>
      <c r="G395" s="65"/>
      <c r="H395" s="65"/>
    </row>
    <row r="396" spans="1:8" x14ac:dyDescent="0.25">
      <c r="A396" s="63"/>
      <c r="B396" s="63"/>
      <c r="C396" s="63"/>
      <c r="D396" s="63"/>
      <c r="E396" s="63"/>
      <c r="F396" s="64"/>
      <c r="G396" s="65"/>
      <c r="H396" s="65"/>
    </row>
    <row r="397" spans="1:8" x14ac:dyDescent="0.25">
      <c r="A397" s="63"/>
      <c r="B397" s="63"/>
      <c r="C397" s="63"/>
      <c r="D397" s="63"/>
      <c r="E397" s="63"/>
      <c r="F397" s="64"/>
      <c r="G397" s="65"/>
      <c r="H397" s="65"/>
    </row>
    <row r="398" spans="1:8" x14ac:dyDescent="0.25">
      <c r="A398" s="63"/>
      <c r="B398" s="63"/>
      <c r="C398" s="63"/>
      <c r="D398" s="63"/>
      <c r="E398" s="63"/>
      <c r="F398" s="64"/>
      <c r="G398" s="65"/>
      <c r="H398" s="65"/>
    </row>
    <row r="399" spans="1:8" x14ac:dyDescent="0.25">
      <c r="A399" s="63"/>
      <c r="B399" s="63"/>
      <c r="C399" s="63"/>
      <c r="D399" s="63"/>
      <c r="E399" s="63"/>
      <c r="F399" s="64"/>
      <c r="G399" s="65"/>
      <c r="H399" s="65"/>
    </row>
    <row r="400" spans="1:8" x14ac:dyDescent="0.25">
      <c r="A400" s="63"/>
      <c r="B400" s="63"/>
      <c r="C400" s="63"/>
      <c r="D400" s="63"/>
      <c r="E400" s="63"/>
      <c r="F400" s="64"/>
      <c r="G400" s="65"/>
      <c r="H400" s="65"/>
    </row>
    <row r="401" spans="1:8" x14ac:dyDescent="0.25">
      <c r="A401" s="63"/>
      <c r="B401" s="63"/>
      <c r="C401" s="63"/>
      <c r="D401" s="63"/>
      <c r="E401" s="63"/>
      <c r="F401" s="64"/>
      <c r="G401" s="65"/>
      <c r="H401" s="65"/>
    </row>
    <row r="402" spans="1:8" x14ac:dyDescent="0.25">
      <c r="A402" s="63"/>
      <c r="B402" s="63"/>
      <c r="C402" s="63"/>
      <c r="D402" s="63"/>
      <c r="E402" s="63"/>
      <c r="F402" s="64"/>
      <c r="G402" s="65"/>
      <c r="H402" s="65"/>
    </row>
    <row r="403" spans="1:8" x14ac:dyDescent="0.25">
      <c r="A403" s="63"/>
      <c r="B403" s="63"/>
      <c r="C403" s="63"/>
      <c r="D403" s="63"/>
      <c r="E403" s="63"/>
      <c r="F403" s="64"/>
      <c r="G403" s="65"/>
      <c r="H403" s="65"/>
    </row>
    <row r="404" spans="1:8" x14ac:dyDescent="0.25">
      <c r="A404" s="63"/>
      <c r="B404" s="63"/>
      <c r="C404" s="63"/>
      <c r="D404" s="63"/>
      <c r="E404" s="63"/>
      <c r="F404" s="64"/>
      <c r="G404" s="65"/>
      <c r="H404" s="65"/>
    </row>
    <row r="405" spans="1:8" x14ac:dyDescent="0.25">
      <c r="A405" s="63"/>
      <c r="B405" s="63"/>
      <c r="C405" s="63"/>
      <c r="D405" s="63"/>
      <c r="E405" s="63"/>
      <c r="F405" s="64"/>
      <c r="G405" s="65"/>
      <c r="H405" s="65"/>
    </row>
    <row r="406" spans="1:8" x14ac:dyDescent="0.25">
      <c r="A406" s="63"/>
      <c r="B406" s="63"/>
      <c r="C406" s="63"/>
      <c r="D406" s="63"/>
      <c r="E406" s="63"/>
      <c r="F406" s="64"/>
      <c r="G406" s="65"/>
      <c r="H406" s="65"/>
    </row>
    <row r="407" spans="1:8" x14ac:dyDescent="0.25">
      <c r="A407" s="63"/>
      <c r="B407" s="63"/>
      <c r="C407" s="63"/>
      <c r="D407" s="63"/>
      <c r="E407" s="63"/>
      <c r="F407" s="64"/>
      <c r="G407" s="65"/>
      <c r="H407" s="65"/>
    </row>
    <row r="408" spans="1:8" x14ac:dyDescent="0.25">
      <c r="A408" s="63"/>
      <c r="B408" s="63"/>
      <c r="C408" s="63"/>
      <c r="D408" s="63"/>
      <c r="E408" s="63"/>
      <c r="F408" s="64"/>
      <c r="G408" s="65"/>
      <c r="H408" s="65"/>
    </row>
    <row r="409" spans="1:8" x14ac:dyDescent="0.25">
      <c r="A409" s="63"/>
      <c r="B409" s="63"/>
      <c r="C409" s="63"/>
      <c r="D409" s="63"/>
      <c r="E409" s="63"/>
      <c r="F409" s="64"/>
      <c r="G409" s="65"/>
      <c r="H409" s="65"/>
    </row>
    <row r="410" spans="1:8" x14ac:dyDescent="0.25">
      <c r="A410" s="63"/>
      <c r="B410" s="63"/>
      <c r="C410" s="63"/>
      <c r="D410" s="63"/>
      <c r="E410" s="63"/>
      <c r="F410" s="64"/>
      <c r="G410" s="65"/>
      <c r="H410" s="65"/>
    </row>
    <row r="411" spans="1:8" x14ac:dyDescent="0.25">
      <c r="A411" s="63"/>
      <c r="B411" s="63"/>
      <c r="C411" s="63"/>
      <c r="D411" s="63"/>
      <c r="E411" s="63"/>
      <c r="F411" s="64"/>
      <c r="G411" s="65"/>
      <c r="H411" s="65"/>
    </row>
    <row r="412" spans="1:8" x14ac:dyDescent="0.25">
      <c r="A412" s="63"/>
      <c r="B412" s="63"/>
      <c r="C412" s="63"/>
      <c r="D412" s="63"/>
      <c r="E412" s="63"/>
      <c r="F412" s="64"/>
      <c r="G412" s="65"/>
      <c r="H412" s="65"/>
    </row>
    <row r="413" spans="1:8" x14ac:dyDescent="0.25">
      <c r="A413" s="63"/>
      <c r="B413" s="63"/>
      <c r="C413" s="63"/>
      <c r="D413" s="63"/>
      <c r="E413" s="63"/>
      <c r="F413" s="64"/>
      <c r="G413" s="65"/>
      <c r="H413" s="65"/>
    </row>
    <row r="414" spans="1:8" x14ac:dyDescent="0.25">
      <c r="A414" s="63"/>
      <c r="B414" s="63"/>
      <c r="C414" s="63"/>
      <c r="D414" s="63"/>
      <c r="E414" s="63"/>
      <c r="F414" s="64"/>
      <c r="G414" s="65"/>
      <c r="H414" s="65"/>
    </row>
    <row r="415" spans="1:8" x14ac:dyDescent="0.25">
      <c r="A415" s="63"/>
      <c r="B415" s="63"/>
      <c r="C415" s="63"/>
      <c r="D415" s="63"/>
      <c r="E415" s="63"/>
      <c r="F415" s="64"/>
      <c r="G415" s="65"/>
      <c r="H415" s="65"/>
    </row>
    <row r="416" spans="1:8" x14ac:dyDescent="0.25">
      <c r="A416" s="63"/>
      <c r="B416" s="63"/>
      <c r="C416" s="63"/>
      <c r="D416" s="63"/>
      <c r="E416" s="63"/>
      <c r="F416" s="64"/>
      <c r="G416" s="65"/>
      <c r="H416" s="65"/>
    </row>
    <row r="417" spans="1:8" x14ac:dyDescent="0.25">
      <c r="A417" s="63"/>
      <c r="B417" s="63"/>
      <c r="C417" s="63"/>
      <c r="D417" s="63"/>
      <c r="E417" s="63"/>
      <c r="F417" s="64"/>
      <c r="G417" s="65"/>
      <c r="H417" s="65"/>
    </row>
    <row r="418" spans="1:8" x14ac:dyDescent="0.25">
      <c r="A418" s="63"/>
      <c r="B418" s="63"/>
      <c r="C418" s="63"/>
      <c r="D418" s="63"/>
      <c r="E418" s="63"/>
      <c r="F418" s="64"/>
      <c r="G418" s="65"/>
      <c r="H418" s="65"/>
    </row>
    <row r="419" spans="1:8" x14ac:dyDescent="0.25">
      <c r="A419" s="63"/>
      <c r="B419" s="63"/>
      <c r="C419" s="63"/>
      <c r="D419" s="63"/>
      <c r="E419" s="63"/>
      <c r="F419" s="64"/>
      <c r="G419" s="65"/>
      <c r="H419" s="65"/>
    </row>
    <row r="420" spans="1:8" x14ac:dyDescent="0.25">
      <c r="A420" s="63"/>
      <c r="B420" s="63"/>
      <c r="C420" s="63"/>
      <c r="D420" s="63"/>
      <c r="E420" s="63"/>
      <c r="F420" s="64"/>
      <c r="G420" s="65"/>
      <c r="H420" s="65"/>
    </row>
    <row r="421" spans="1:8" x14ac:dyDescent="0.25">
      <c r="A421" s="63"/>
      <c r="B421" s="63"/>
      <c r="C421" s="63"/>
      <c r="D421" s="63"/>
      <c r="E421" s="63"/>
      <c r="F421" s="64"/>
      <c r="G421" s="65"/>
      <c r="H421" s="65"/>
    </row>
    <row r="422" spans="1:8" x14ac:dyDescent="0.25">
      <c r="A422" s="63"/>
      <c r="B422" s="63"/>
      <c r="C422" s="63"/>
      <c r="D422" s="63"/>
      <c r="E422" s="63"/>
      <c r="F422" s="64"/>
      <c r="G422" s="65"/>
      <c r="H422" s="65"/>
    </row>
    <row r="423" spans="1:8" x14ac:dyDescent="0.25">
      <c r="A423" s="63"/>
      <c r="B423" s="63"/>
      <c r="C423" s="63"/>
      <c r="D423" s="63"/>
      <c r="E423" s="63"/>
      <c r="F423" s="64"/>
      <c r="G423" s="65"/>
      <c r="H423" s="65"/>
    </row>
    <row r="424" spans="1:8" x14ac:dyDescent="0.25">
      <c r="A424" s="63"/>
      <c r="B424" s="63"/>
      <c r="C424" s="63"/>
      <c r="D424" s="63"/>
      <c r="E424" s="63"/>
      <c r="F424" s="64"/>
      <c r="G424" s="65"/>
      <c r="H424" s="65"/>
    </row>
    <row r="425" spans="1:8" x14ac:dyDescent="0.25">
      <c r="A425" s="63"/>
      <c r="B425" s="63"/>
      <c r="C425" s="63"/>
      <c r="D425" s="63"/>
      <c r="E425" s="63"/>
      <c r="F425" s="64"/>
      <c r="G425" s="65"/>
      <c r="H425" s="65"/>
    </row>
    <row r="426" spans="1:8" x14ac:dyDescent="0.25">
      <c r="A426" s="63"/>
      <c r="B426" s="63"/>
      <c r="C426" s="63"/>
      <c r="D426" s="63"/>
      <c r="E426" s="63"/>
      <c r="F426" s="64"/>
      <c r="G426" s="65"/>
      <c r="H426" s="65"/>
    </row>
    <row r="427" spans="1:8" x14ac:dyDescent="0.25">
      <c r="A427" s="63"/>
      <c r="B427" s="63"/>
      <c r="C427" s="63"/>
      <c r="D427" s="63"/>
      <c r="E427" s="63"/>
      <c r="F427" s="64"/>
      <c r="G427" s="65"/>
      <c r="H427" s="65"/>
    </row>
    <row r="428" spans="1:8" x14ac:dyDescent="0.25">
      <c r="A428" s="63"/>
      <c r="B428" s="63"/>
      <c r="C428" s="63"/>
      <c r="D428" s="63"/>
      <c r="E428" s="63"/>
      <c r="F428" s="64"/>
      <c r="G428" s="65"/>
      <c r="H428" s="65"/>
    </row>
    <row r="429" spans="1:8" x14ac:dyDescent="0.25">
      <c r="A429" s="63"/>
      <c r="B429" s="63"/>
      <c r="C429" s="63"/>
      <c r="D429" s="63"/>
      <c r="E429" s="63"/>
      <c r="F429" s="64"/>
      <c r="G429" s="65"/>
      <c r="H429" s="65"/>
    </row>
    <row r="430" spans="1:8" x14ac:dyDescent="0.25">
      <c r="A430" s="63"/>
      <c r="B430" s="63"/>
      <c r="C430" s="63"/>
      <c r="D430" s="63"/>
      <c r="E430" s="63"/>
      <c r="F430" s="64"/>
      <c r="G430" s="65"/>
      <c r="H430" s="65"/>
    </row>
    <row r="431" spans="1:8" x14ac:dyDescent="0.25">
      <c r="A431" s="63"/>
      <c r="B431" s="63"/>
      <c r="C431" s="63"/>
      <c r="D431" s="63"/>
      <c r="E431" s="63"/>
      <c r="F431" s="64"/>
      <c r="G431" s="65"/>
      <c r="H431" s="65"/>
    </row>
    <row r="432" spans="1:8" x14ac:dyDescent="0.25">
      <c r="A432" s="63"/>
      <c r="B432" s="63"/>
      <c r="C432" s="63"/>
      <c r="D432" s="63"/>
      <c r="E432" s="63"/>
      <c r="F432" s="64"/>
      <c r="G432" s="65"/>
      <c r="H432" s="65"/>
    </row>
    <row r="433" spans="1:8" x14ac:dyDescent="0.25">
      <c r="A433" s="63"/>
      <c r="B433" s="63"/>
      <c r="C433" s="63"/>
      <c r="D433" s="63"/>
      <c r="E433" s="63"/>
      <c r="F433" s="64"/>
      <c r="G433" s="65"/>
      <c r="H433" s="65"/>
    </row>
    <row r="434" spans="1:8" x14ac:dyDescent="0.25">
      <c r="A434" s="63"/>
      <c r="B434" s="63"/>
      <c r="C434" s="63"/>
      <c r="D434" s="63"/>
      <c r="E434" s="63"/>
      <c r="F434" s="64"/>
      <c r="G434" s="65"/>
      <c r="H434" s="65"/>
    </row>
    <row r="435" spans="1:8" x14ac:dyDescent="0.25">
      <c r="A435" s="63"/>
      <c r="B435" s="63"/>
      <c r="C435" s="63"/>
      <c r="D435" s="63"/>
      <c r="E435" s="63"/>
      <c r="F435" s="64"/>
      <c r="G435" s="65"/>
      <c r="H435" s="65"/>
    </row>
    <row r="436" spans="1:8" x14ac:dyDescent="0.25">
      <c r="A436" s="63"/>
      <c r="B436" s="63"/>
      <c r="C436" s="63"/>
      <c r="D436" s="63"/>
      <c r="E436" s="63"/>
      <c r="F436" s="64"/>
      <c r="G436" s="65"/>
      <c r="H436" s="65"/>
    </row>
    <row r="437" spans="1:8" x14ac:dyDescent="0.25">
      <c r="A437" s="63"/>
      <c r="B437" s="63"/>
      <c r="C437" s="63"/>
      <c r="D437" s="63"/>
      <c r="E437" s="63"/>
      <c r="F437" s="64"/>
      <c r="G437" s="65"/>
      <c r="H437" s="65"/>
    </row>
    <row r="438" spans="1:8" x14ac:dyDescent="0.25">
      <c r="A438" s="63"/>
      <c r="B438" s="63"/>
      <c r="C438" s="63"/>
      <c r="D438" s="63"/>
      <c r="E438" s="63"/>
      <c r="F438" s="64"/>
      <c r="G438" s="65"/>
      <c r="H438" s="65"/>
    </row>
    <row r="439" spans="1:8" x14ac:dyDescent="0.25">
      <c r="A439" s="63"/>
      <c r="B439" s="63"/>
      <c r="C439" s="63"/>
      <c r="D439" s="63"/>
      <c r="E439" s="63"/>
      <c r="F439" s="64"/>
      <c r="G439" s="65"/>
      <c r="H439" s="65"/>
    </row>
    <row r="440" spans="1:8" x14ac:dyDescent="0.25">
      <c r="A440" s="63"/>
      <c r="B440" s="63"/>
      <c r="C440" s="63"/>
      <c r="D440" s="63"/>
      <c r="E440" s="63"/>
      <c r="F440" s="64"/>
      <c r="G440" s="65"/>
      <c r="H440" s="65"/>
    </row>
    <row r="441" spans="1:8" x14ac:dyDescent="0.25">
      <c r="A441" s="63"/>
      <c r="B441" s="63"/>
      <c r="C441" s="63"/>
      <c r="D441" s="63"/>
      <c r="E441" s="63"/>
      <c r="F441" s="64"/>
      <c r="G441" s="65"/>
      <c r="H441" s="65"/>
    </row>
    <row r="442" spans="1:8" x14ac:dyDescent="0.25">
      <c r="A442" s="63"/>
      <c r="B442" s="63"/>
      <c r="C442" s="63"/>
      <c r="D442" s="63"/>
      <c r="E442" s="63"/>
      <c r="F442" s="64"/>
      <c r="G442" s="65"/>
      <c r="H442" s="65"/>
    </row>
    <row r="443" spans="1:8" x14ac:dyDescent="0.25">
      <c r="A443" s="63"/>
      <c r="B443" s="63"/>
      <c r="C443" s="63"/>
      <c r="D443" s="63"/>
      <c r="E443" s="63"/>
      <c r="F443" s="64"/>
      <c r="G443" s="65"/>
      <c r="H443" s="65"/>
    </row>
    <row r="444" spans="1:8" x14ac:dyDescent="0.25">
      <c r="A444" s="63"/>
      <c r="B444" s="63"/>
      <c r="C444" s="63"/>
      <c r="D444" s="63"/>
      <c r="E444" s="63"/>
      <c r="F444" s="64"/>
      <c r="G444" s="65"/>
      <c r="H444" s="65"/>
    </row>
    <row r="445" spans="1:8" x14ac:dyDescent="0.25">
      <c r="A445" s="63"/>
      <c r="B445" s="63"/>
      <c r="C445" s="63"/>
      <c r="D445" s="63"/>
      <c r="E445" s="63"/>
      <c r="F445" s="64"/>
      <c r="G445" s="65"/>
      <c r="H445" s="65"/>
    </row>
    <row r="446" spans="1:8" x14ac:dyDescent="0.25">
      <c r="A446" s="63"/>
      <c r="B446" s="63"/>
      <c r="C446" s="63"/>
      <c r="D446" s="63"/>
      <c r="E446" s="63"/>
      <c r="F446" s="64"/>
      <c r="G446" s="65"/>
      <c r="H446" s="65"/>
    </row>
    <row r="447" spans="1:8" x14ac:dyDescent="0.25">
      <c r="A447" s="63"/>
      <c r="B447" s="63"/>
      <c r="C447" s="63"/>
      <c r="D447" s="63"/>
      <c r="E447" s="63"/>
      <c r="F447" s="64"/>
      <c r="G447" s="65"/>
      <c r="H447" s="65"/>
    </row>
    <row r="448" spans="1:8" x14ac:dyDescent="0.25">
      <c r="A448" s="63"/>
      <c r="B448" s="63"/>
      <c r="C448" s="63"/>
      <c r="D448" s="63"/>
      <c r="E448" s="63"/>
      <c r="F448" s="64"/>
      <c r="G448" s="65"/>
      <c r="H448" s="65"/>
    </row>
    <row r="449" spans="1:8" x14ac:dyDescent="0.25">
      <c r="A449" s="63"/>
      <c r="B449" s="63"/>
      <c r="C449" s="63"/>
      <c r="D449" s="63"/>
      <c r="E449" s="63"/>
      <c r="F449" s="64"/>
      <c r="G449" s="65"/>
      <c r="H449" s="65"/>
    </row>
    <row r="450" spans="1:8" x14ac:dyDescent="0.25">
      <c r="A450" s="63"/>
      <c r="B450" s="63"/>
      <c r="C450" s="63"/>
      <c r="D450" s="63"/>
      <c r="E450" s="63"/>
      <c r="F450" s="64"/>
      <c r="G450" s="65"/>
      <c r="H450" s="65"/>
    </row>
    <row r="451" spans="1:8" x14ac:dyDescent="0.25">
      <c r="A451" s="63"/>
      <c r="B451" s="63"/>
      <c r="C451" s="63"/>
      <c r="D451" s="63"/>
      <c r="E451" s="63"/>
      <c r="F451" s="64"/>
      <c r="G451" s="65"/>
      <c r="H451" s="65"/>
    </row>
    <row r="452" spans="1:8" x14ac:dyDescent="0.25">
      <c r="A452" s="63"/>
      <c r="B452" s="63"/>
      <c r="C452" s="63"/>
      <c r="D452" s="63"/>
      <c r="E452" s="63"/>
      <c r="F452" s="64"/>
      <c r="G452" s="65"/>
      <c r="H452" s="65"/>
    </row>
    <row r="453" spans="1:8" x14ac:dyDescent="0.25">
      <c r="A453" s="63"/>
      <c r="B453" s="63"/>
      <c r="C453" s="63"/>
      <c r="D453" s="63"/>
      <c r="E453" s="63"/>
      <c r="F453" s="64"/>
      <c r="G453" s="65"/>
      <c r="H453" s="65"/>
    </row>
    <row r="454" spans="1:8" x14ac:dyDescent="0.25">
      <c r="A454" s="63"/>
      <c r="B454" s="63"/>
      <c r="C454" s="63"/>
      <c r="D454" s="63"/>
      <c r="E454" s="63"/>
      <c r="F454" s="64"/>
      <c r="G454" s="65"/>
      <c r="H454" s="65"/>
    </row>
    <row r="455" spans="1:8" x14ac:dyDescent="0.25">
      <c r="A455" s="63"/>
      <c r="B455" s="63"/>
      <c r="C455" s="63"/>
      <c r="D455" s="63"/>
      <c r="E455" s="63"/>
      <c r="F455" s="64"/>
      <c r="G455" s="65"/>
      <c r="H455" s="65"/>
    </row>
    <row r="456" spans="1:8" x14ac:dyDescent="0.25">
      <c r="A456" s="63"/>
      <c r="B456" s="63"/>
      <c r="C456" s="63"/>
      <c r="D456" s="63"/>
      <c r="E456" s="63"/>
      <c r="F456" s="64"/>
      <c r="G456" s="65"/>
      <c r="H456" s="65"/>
    </row>
    <row r="457" spans="1:8" x14ac:dyDescent="0.25">
      <c r="A457" s="63"/>
      <c r="B457" s="63"/>
      <c r="C457" s="63"/>
      <c r="D457" s="63"/>
      <c r="E457" s="63"/>
      <c r="F457" s="64"/>
      <c r="G457" s="65"/>
      <c r="H457" s="65"/>
    </row>
    <row r="458" spans="1:8" x14ac:dyDescent="0.25">
      <c r="A458" s="63"/>
      <c r="B458" s="63"/>
      <c r="C458" s="63"/>
      <c r="D458" s="63"/>
      <c r="E458" s="63"/>
      <c r="F458" s="64"/>
      <c r="G458" s="65"/>
      <c r="H458" s="65"/>
    </row>
    <row r="459" spans="1:8" x14ac:dyDescent="0.25">
      <c r="A459" s="63"/>
      <c r="B459" s="63"/>
      <c r="C459" s="63"/>
      <c r="D459" s="63"/>
      <c r="E459" s="63"/>
      <c r="F459" s="64"/>
      <c r="G459" s="65"/>
      <c r="H459" s="65"/>
    </row>
    <row r="460" spans="1:8" x14ac:dyDescent="0.25">
      <c r="A460" s="63"/>
      <c r="B460" s="63"/>
      <c r="C460" s="63"/>
      <c r="D460" s="63"/>
      <c r="E460" s="63"/>
      <c r="F460" s="64"/>
      <c r="G460" s="65"/>
      <c r="H460" s="65"/>
    </row>
    <row r="461" spans="1:8" x14ac:dyDescent="0.25">
      <c r="A461" s="63"/>
      <c r="B461" s="63"/>
      <c r="C461" s="63"/>
      <c r="D461" s="63"/>
      <c r="E461" s="63"/>
      <c r="F461" s="64"/>
      <c r="G461" s="65"/>
      <c r="H461" s="65"/>
    </row>
    <row r="462" spans="1:8" x14ac:dyDescent="0.25">
      <c r="A462" s="63"/>
      <c r="B462" s="63"/>
      <c r="C462" s="63"/>
      <c r="D462" s="63"/>
      <c r="E462" s="63"/>
      <c r="F462" s="64"/>
      <c r="G462" s="65"/>
      <c r="H462" s="65"/>
    </row>
    <row r="463" spans="1:8" x14ac:dyDescent="0.25">
      <c r="A463" s="63"/>
      <c r="B463" s="63"/>
      <c r="C463" s="63"/>
      <c r="D463" s="63"/>
      <c r="E463" s="63"/>
      <c r="F463" s="64"/>
      <c r="G463" s="65"/>
      <c r="H463" s="65"/>
    </row>
    <row r="464" spans="1:8" x14ac:dyDescent="0.25">
      <c r="A464" s="63"/>
      <c r="B464" s="63"/>
      <c r="C464" s="63"/>
      <c r="D464" s="63"/>
      <c r="E464" s="63"/>
      <c r="F464" s="64"/>
      <c r="G464" s="65"/>
      <c r="H464" s="65"/>
    </row>
    <row r="465" spans="1:8" x14ac:dyDescent="0.25">
      <c r="A465" s="63"/>
      <c r="B465" s="63"/>
      <c r="C465" s="63"/>
      <c r="D465" s="63"/>
      <c r="E465" s="63"/>
      <c r="F465" s="64"/>
      <c r="G465" s="65"/>
      <c r="H465" s="65"/>
    </row>
    <row r="466" spans="1:8" x14ac:dyDescent="0.25">
      <c r="A466" s="63"/>
      <c r="B466" s="63"/>
      <c r="C466" s="63"/>
      <c r="D466" s="63"/>
      <c r="E466" s="63"/>
      <c r="F466" s="64"/>
      <c r="G466" s="65"/>
      <c r="H466" s="65"/>
    </row>
    <row r="467" spans="1:8" x14ac:dyDescent="0.25">
      <c r="A467" s="63"/>
      <c r="B467" s="63"/>
      <c r="C467" s="63"/>
      <c r="D467" s="63"/>
      <c r="E467" s="63"/>
      <c r="F467" s="64"/>
      <c r="G467" s="65"/>
      <c r="H467" s="65"/>
    </row>
    <row r="468" spans="1:8" x14ac:dyDescent="0.25">
      <c r="A468" s="63"/>
      <c r="B468" s="63"/>
      <c r="C468" s="63"/>
      <c r="D468" s="63"/>
      <c r="E468" s="63"/>
      <c r="F468" s="64"/>
      <c r="G468" s="65"/>
      <c r="H468" s="65"/>
    </row>
    <row r="469" spans="1:8" x14ac:dyDescent="0.25">
      <c r="A469" s="63"/>
      <c r="B469" s="63"/>
      <c r="C469" s="63"/>
      <c r="D469" s="63"/>
      <c r="E469" s="63"/>
      <c r="F469" s="64"/>
      <c r="G469" s="65"/>
      <c r="H469" s="65"/>
    </row>
    <row r="470" spans="1:8" x14ac:dyDescent="0.25">
      <c r="A470" s="63"/>
      <c r="B470" s="63"/>
      <c r="C470" s="63"/>
      <c r="D470" s="63"/>
      <c r="E470" s="63"/>
      <c r="F470" s="64"/>
      <c r="G470" s="65"/>
      <c r="H470" s="65"/>
    </row>
    <row r="471" spans="1:8" x14ac:dyDescent="0.25">
      <c r="A471" s="63"/>
      <c r="B471" s="63"/>
      <c r="C471" s="63"/>
      <c r="D471" s="63"/>
      <c r="E471" s="63"/>
      <c r="F471" s="64"/>
      <c r="G471" s="65"/>
      <c r="H471" s="65"/>
    </row>
    <row r="472" spans="1:8" x14ac:dyDescent="0.25">
      <c r="A472" s="63"/>
      <c r="B472" s="63"/>
      <c r="C472" s="63"/>
      <c r="D472" s="63"/>
      <c r="E472" s="63"/>
      <c r="F472" s="64"/>
      <c r="G472" s="65"/>
      <c r="H472" s="65"/>
    </row>
    <row r="473" spans="1:8" x14ac:dyDescent="0.25">
      <c r="A473" s="63"/>
      <c r="B473" s="63"/>
      <c r="C473" s="63"/>
      <c r="D473" s="63"/>
      <c r="E473" s="63"/>
      <c r="F473" s="64"/>
      <c r="G473" s="65"/>
      <c r="H473" s="65"/>
    </row>
    <row r="474" spans="1:8" x14ac:dyDescent="0.25">
      <c r="A474" s="63"/>
      <c r="B474" s="63"/>
      <c r="C474" s="63"/>
      <c r="D474" s="63"/>
      <c r="E474" s="63"/>
      <c r="F474" s="64"/>
      <c r="G474" s="65"/>
      <c r="H474" s="65"/>
    </row>
    <row r="475" spans="1:8" x14ac:dyDescent="0.25">
      <c r="A475" s="63"/>
      <c r="B475" s="63"/>
      <c r="C475" s="63"/>
      <c r="D475" s="63"/>
      <c r="E475" s="63"/>
      <c r="F475" s="64"/>
      <c r="G475" s="65"/>
      <c r="H475" s="65"/>
    </row>
    <row r="476" spans="1:8" x14ac:dyDescent="0.25">
      <c r="A476" s="63"/>
      <c r="B476" s="63"/>
      <c r="C476" s="63"/>
      <c r="D476" s="63"/>
      <c r="E476" s="63"/>
      <c r="F476" s="64"/>
      <c r="G476" s="65"/>
      <c r="H476" s="65"/>
    </row>
    <row r="477" spans="1:8" x14ac:dyDescent="0.25">
      <c r="A477" s="63"/>
      <c r="B477" s="63"/>
      <c r="C477" s="63"/>
      <c r="D477" s="63"/>
      <c r="E477" s="63"/>
      <c r="F477" s="64"/>
      <c r="G477" s="65"/>
      <c r="H477" s="65"/>
    </row>
    <row r="478" spans="1:8" x14ac:dyDescent="0.25">
      <c r="A478" s="63"/>
      <c r="B478" s="63"/>
      <c r="C478" s="63"/>
      <c r="D478" s="63"/>
      <c r="E478" s="63"/>
      <c r="F478" s="64"/>
      <c r="G478" s="65"/>
      <c r="H478" s="65"/>
    </row>
    <row r="479" spans="1:8" x14ac:dyDescent="0.25">
      <c r="A479" s="63"/>
      <c r="B479" s="63"/>
      <c r="C479" s="63"/>
      <c r="D479" s="63"/>
      <c r="E479" s="63"/>
      <c r="F479" s="64"/>
      <c r="G479" s="65"/>
      <c r="H479" s="65"/>
    </row>
    <row r="480" spans="1:8" x14ac:dyDescent="0.25">
      <c r="A480" s="63"/>
      <c r="B480" s="63"/>
      <c r="C480" s="63"/>
      <c r="D480" s="63"/>
      <c r="E480" s="63"/>
      <c r="F480" s="64"/>
      <c r="G480" s="65"/>
      <c r="H480" s="65"/>
    </row>
    <row r="481" spans="1:8" x14ac:dyDescent="0.25">
      <c r="A481" s="63"/>
      <c r="B481" s="63"/>
      <c r="C481" s="63"/>
      <c r="D481" s="63"/>
      <c r="E481" s="63"/>
      <c r="F481" s="64"/>
      <c r="G481" s="65"/>
      <c r="H481" s="65"/>
    </row>
    <row r="482" spans="1:8" x14ac:dyDescent="0.25">
      <c r="A482" s="63"/>
      <c r="B482" s="63"/>
      <c r="C482" s="63"/>
      <c r="D482" s="63"/>
      <c r="E482" s="63"/>
      <c r="F482" s="64"/>
      <c r="G482" s="65"/>
      <c r="H482" s="65"/>
    </row>
    <row r="483" spans="1:8" x14ac:dyDescent="0.25">
      <c r="A483" s="63"/>
      <c r="B483" s="63"/>
      <c r="C483" s="63"/>
      <c r="D483" s="63"/>
      <c r="E483" s="63"/>
      <c r="F483" s="64"/>
      <c r="G483" s="65"/>
      <c r="H483" s="65"/>
    </row>
    <row r="484" spans="1:8" x14ac:dyDescent="0.25">
      <c r="A484" s="63"/>
      <c r="B484" s="63"/>
      <c r="C484" s="63"/>
      <c r="D484" s="63"/>
      <c r="E484" s="63"/>
      <c r="F484" s="64"/>
      <c r="G484" s="65"/>
      <c r="H484" s="65"/>
    </row>
    <row r="485" spans="1:8" x14ac:dyDescent="0.25">
      <c r="A485" s="63"/>
      <c r="B485" s="63"/>
      <c r="C485" s="63"/>
      <c r="D485" s="63"/>
      <c r="E485" s="63"/>
      <c r="F485" s="64"/>
      <c r="G485" s="65"/>
      <c r="H485" s="65"/>
    </row>
    <row r="486" spans="1:8" x14ac:dyDescent="0.25">
      <c r="A486" s="63"/>
      <c r="B486" s="63"/>
      <c r="C486" s="63"/>
      <c r="D486" s="63"/>
      <c r="E486" s="63"/>
      <c r="F486" s="64"/>
      <c r="G486" s="65"/>
      <c r="H486" s="65"/>
    </row>
    <row r="487" spans="1:8" x14ac:dyDescent="0.25">
      <c r="A487" s="63"/>
      <c r="B487" s="63"/>
      <c r="C487" s="63"/>
      <c r="D487" s="63"/>
      <c r="E487" s="63"/>
      <c r="F487" s="64"/>
      <c r="G487" s="65"/>
      <c r="H487" s="65"/>
    </row>
    <row r="488" spans="1:8" x14ac:dyDescent="0.25">
      <c r="A488" s="63"/>
      <c r="B488" s="63"/>
      <c r="C488" s="63"/>
      <c r="D488" s="63"/>
      <c r="E488" s="63"/>
      <c r="F488" s="64"/>
      <c r="G488" s="65"/>
      <c r="H488" s="65"/>
    </row>
    <row r="489" spans="1:8" x14ac:dyDescent="0.25">
      <c r="A489" s="63"/>
      <c r="B489" s="63"/>
      <c r="C489" s="63"/>
      <c r="D489" s="63"/>
      <c r="E489" s="63"/>
      <c r="F489" s="64"/>
      <c r="G489" s="65"/>
      <c r="H489" s="65"/>
    </row>
    <row r="490" spans="1:8" x14ac:dyDescent="0.25">
      <c r="A490" s="63"/>
      <c r="B490" s="63"/>
      <c r="C490" s="63"/>
      <c r="D490" s="63"/>
      <c r="E490" s="63"/>
      <c r="F490" s="64"/>
      <c r="G490" s="65"/>
      <c r="H490" s="65"/>
    </row>
    <row r="491" spans="1:8" x14ac:dyDescent="0.25">
      <c r="A491" s="63"/>
      <c r="B491" s="63"/>
      <c r="C491" s="63"/>
      <c r="D491" s="63"/>
      <c r="E491" s="63"/>
      <c r="F491" s="64"/>
      <c r="G491" s="65"/>
      <c r="H491" s="65"/>
    </row>
    <row r="492" spans="1:8" x14ac:dyDescent="0.25">
      <c r="A492" s="63"/>
      <c r="B492" s="63"/>
      <c r="C492" s="63"/>
      <c r="D492" s="63"/>
      <c r="E492" s="63"/>
      <c r="F492" s="64"/>
      <c r="G492" s="65"/>
      <c r="H492" s="65"/>
    </row>
    <row r="493" spans="1:8" x14ac:dyDescent="0.25">
      <c r="A493" s="63"/>
      <c r="B493" s="63"/>
      <c r="C493" s="63"/>
      <c r="D493" s="63"/>
      <c r="E493" s="63"/>
      <c r="F493" s="64"/>
      <c r="G493" s="65"/>
      <c r="H493" s="65"/>
    </row>
    <row r="494" spans="1:8" x14ac:dyDescent="0.25">
      <c r="A494" s="63"/>
      <c r="B494" s="63"/>
      <c r="C494" s="63"/>
      <c r="D494" s="63"/>
      <c r="E494" s="63"/>
      <c r="F494" s="64"/>
      <c r="G494" s="65"/>
      <c r="H494" s="65"/>
    </row>
    <row r="495" spans="1:8" x14ac:dyDescent="0.25">
      <c r="A495" s="63"/>
      <c r="B495" s="63"/>
      <c r="C495" s="63"/>
      <c r="D495" s="63"/>
      <c r="E495" s="63"/>
      <c r="F495" s="64"/>
      <c r="G495" s="65"/>
      <c r="H495" s="65"/>
    </row>
    <row r="496" spans="1:8" x14ac:dyDescent="0.25">
      <c r="A496" s="63"/>
      <c r="B496" s="63"/>
      <c r="C496" s="63"/>
      <c r="D496" s="63"/>
      <c r="E496" s="63"/>
      <c r="F496" s="64"/>
      <c r="G496" s="65"/>
      <c r="H496" s="65"/>
    </row>
    <row r="497" spans="1:8" x14ac:dyDescent="0.25">
      <c r="A497" s="63"/>
      <c r="B497" s="63"/>
      <c r="C497" s="63"/>
      <c r="D497" s="63"/>
      <c r="E497" s="63"/>
      <c r="F497" s="64"/>
      <c r="G497" s="65"/>
      <c r="H497" s="65"/>
    </row>
    <row r="498" spans="1:8" x14ac:dyDescent="0.25">
      <c r="A498" s="63"/>
      <c r="B498" s="63"/>
      <c r="C498" s="63"/>
      <c r="D498" s="63"/>
      <c r="E498" s="63"/>
      <c r="F498" s="64"/>
      <c r="G498" s="65"/>
      <c r="H498" s="65"/>
    </row>
    <row r="499" spans="1:8" x14ac:dyDescent="0.25">
      <c r="A499" s="63"/>
      <c r="B499" s="63"/>
      <c r="C499" s="63"/>
      <c r="D499" s="63"/>
      <c r="E499" s="63"/>
      <c r="F499" s="64"/>
      <c r="G499" s="65"/>
      <c r="H499" s="65"/>
    </row>
    <row r="500" spans="1:8" x14ac:dyDescent="0.25">
      <c r="A500" s="63"/>
      <c r="B500" s="63"/>
      <c r="C500" s="63"/>
      <c r="D500" s="63"/>
      <c r="E500" s="63"/>
      <c r="F500" s="64"/>
      <c r="G500" s="65"/>
      <c r="H500" s="65"/>
    </row>
    <row r="501" spans="1:8" x14ac:dyDescent="0.25">
      <c r="A501" s="63"/>
      <c r="B501" s="63"/>
      <c r="C501" s="63"/>
      <c r="D501" s="63"/>
      <c r="E501" s="63"/>
      <c r="F501" s="64"/>
      <c r="G501" s="65"/>
      <c r="H501" s="65"/>
    </row>
    <row r="502" spans="1:8" x14ac:dyDescent="0.25">
      <c r="A502" s="63"/>
      <c r="B502" s="63"/>
      <c r="C502" s="63"/>
      <c r="D502" s="63"/>
      <c r="E502" s="63"/>
      <c r="F502" s="64"/>
      <c r="G502" s="65"/>
      <c r="H502" s="65"/>
    </row>
    <row r="503" spans="1:8" x14ac:dyDescent="0.25">
      <c r="A503" s="63"/>
      <c r="B503" s="63"/>
      <c r="C503" s="63"/>
      <c r="D503" s="63"/>
      <c r="E503" s="63"/>
      <c r="F503" s="64"/>
      <c r="G503" s="65"/>
      <c r="H503" s="65"/>
    </row>
    <row r="504" spans="1:8" x14ac:dyDescent="0.25">
      <c r="A504" s="63"/>
      <c r="B504" s="63"/>
      <c r="C504" s="63"/>
      <c r="D504" s="63"/>
      <c r="E504" s="63"/>
      <c r="F504" s="64"/>
      <c r="G504" s="65"/>
      <c r="H504" s="65"/>
    </row>
    <row r="505" spans="1:8" x14ac:dyDescent="0.25">
      <c r="A505" s="63"/>
      <c r="B505" s="63"/>
      <c r="C505" s="63"/>
      <c r="D505" s="63"/>
      <c r="E505" s="63"/>
      <c r="F505" s="64"/>
      <c r="G505" s="65"/>
      <c r="H505" s="65"/>
    </row>
    <row r="506" spans="1:8" x14ac:dyDescent="0.25">
      <c r="A506" s="63"/>
      <c r="B506" s="63"/>
      <c r="C506" s="63"/>
      <c r="D506" s="63"/>
      <c r="E506" s="63"/>
      <c r="F506" s="64"/>
      <c r="G506" s="65"/>
      <c r="H506" s="65"/>
    </row>
    <row r="507" spans="1:8" x14ac:dyDescent="0.25">
      <c r="A507" s="63"/>
      <c r="B507" s="63"/>
      <c r="C507" s="63"/>
      <c r="D507" s="63"/>
      <c r="E507" s="63"/>
      <c r="F507" s="64"/>
      <c r="G507" s="65"/>
      <c r="H507" s="65"/>
    </row>
    <row r="508" spans="1:8" x14ac:dyDescent="0.25">
      <c r="A508" s="63"/>
      <c r="B508" s="63"/>
      <c r="C508" s="63"/>
      <c r="D508" s="63"/>
      <c r="E508" s="63"/>
      <c r="F508" s="64"/>
      <c r="G508" s="65"/>
      <c r="H508" s="65"/>
    </row>
    <row r="509" spans="1:8" x14ac:dyDescent="0.25">
      <c r="A509" s="63"/>
      <c r="B509" s="63"/>
      <c r="C509" s="63"/>
      <c r="D509" s="63"/>
      <c r="E509" s="63"/>
      <c r="F509" s="64"/>
      <c r="G509" s="65"/>
      <c r="H509" s="65"/>
    </row>
    <row r="510" spans="1:8" x14ac:dyDescent="0.25">
      <c r="A510" s="63"/>
      <c r="B510" s="63"/>
      <c r="C510" s="63"/>
      <c r="D510" s="63"/>
      <c r="E510" s="63"/>
      <c r="F510" s="64"/>
      <c r="G510" s="65"/>
      <c r="H510" s="65"/>
    </row>
    <row r="511" spans="1:8" x14ac:dyDescent="0.25">
      <c r="A511" s="63"/>
      <c r="B511" s="63"/>
      <c r="C511" s="63"/>
      <c r="D511" s="63"/>
      <c r="E511" s="63"/>
      <c r="F511" s="64"/>
      <c r="G511" s="65"/>
      <c r="H511" s="65"/>
    </row>
    <row r="512" spans="1:8" x14ac:dyDescent="0.25">
      <c r="A512" s="63"/>
      <c r="B512" s="63"/>
      <c r="C512" s="63"/>
      <c r="D512" s="63"/>
      <c r="E512" s="63"/>
      <c r="F512" s="64"/>
      <c r="G512" s="65"/>
      <c r="H512" s="65"/>
    </row>
    <row r="513" spans="1:8" x14ac:dyDescent="0.25">
      <c r="A513" s="63"/>
      <c r="B513" s="63"/>
      <c r="C513" s="63"/>
      <c r="D513" s="63"/>
      <c r="E513" s="63"/>
      <c r="F513" s="64"/>
      <c r="G513" s="65"/>
      <c r="H513" s="65"/>
    </row>
    <row r="514" spans="1:8" x14ac:dyDescent="0.25">
      <c r="A514" s="63"/>
      <c r="B514" s="63"/>
      <c r="C514" s="63"/>
      <c r="D514" s="63"/>
      <c r="E514" s="63"/>
      <c r="F514" s="64"/>
      <c r="G514" s="65"/>
      <c r="H514" s="65"/>
    </row>
    <row r="515" spans="1:8" x14ac:dyDescent="0.25">
      <c r="A515" s="63"/>
      <c r="B515" s="63"/>
      <c r="C515" s="63"/>
      <c r="D515" s="63"/>
      <c r="E515" s="63"/>
      <c r="F515" s="64"/>
      <c r="G515" s="65"/>
      <c r="H515" s="65"/>
    </row>
    <row r="516" spans="1:8" x14ac:dyDescent="0.25">
      <c r="A516" s="63"/>
      <c r="B516" s="63"/>
      <c r="C516" s="63"/>
      <c r="D516" s="63"/>
      <c r="E516" s="63"/>
      <c r="F516" s="64"/>
      <c r="G516" s="65"/>
      <c r="H516" s="65"/>
    </row>
    <row r="517" spans="1:8" x14ac:dyDescent="0.25">
      <c r="A517" s="63"/>
      <c r="B517" s="63"/>
      <c r="C517" s="63"/>
      <c r="D517" s="63"/>
      <c r="E517" s="63"/>
      <c r="F517" s="64"/>
      <c r="G517" s="65"/>
      <c r="H517" s="65"/>
    </row>
    <row r="518" spans="1:8" x14ac:dyDescent="0.25">
      <c r="A518" s="63"/>
      <c r="B518" s="63"/>
      <c r="C518" s="63"/>
      <c r="D518" s="63"/>
      <c r="E518" s="63"/>
      <c r="F518" s="64"/>
      <c r="G518" s="65"/>
      <c r="H518" s="65"/>
    </row>
    <row r="519" spans="1:8" x14ac:dyDescent="0.25">
      <c r="A519" s="63"/>
      <c r="B519" s="63"/>
      <c r="C519" s="63"/>
      <c r="D519" s="63"/>
      <c r="E519" s="63"/>
      <c r="F519" s="64"/>
      <c r="G519" s="65"/>
      <c r="H519" s="65"/>
    </row>
    <row r="520" spans="1:8" x14ac:dyDescent="0.25">
      <c r="A520" s="63"/>
      <c r="B520" s="63"/>
      <c r="C520" s="63"/>
      <c r="D520" s="63"/>
      <c r="E520" s="63"/>
      <c r="F520" s="64"/>
      <c r="G520" s="65"/>
      <c r="H520" s="65"/>
    </row>
    <row r="521" spans="1:8" x14ac:dyDescent="0.25">
      <c r="A521" s="63"/>
      <c r="B521" s="63"/>
      <c r="C521" s="63"/>
      <c r="D521" s="63"/>
      <c r="E521" s="63"/>
      <c r="F521" s="64"/>
      <c r="G521" s="65"/>
      <c r="H521" s="65"/>
    </row>
    <row r="522" spans="1:8" x14ac:dyDescent="0.25">
      <c r="A522" s="63"/>
      <c r="B522" s="63"/>
      <c r="C522" s="63"/>
      <c r="D522" s="63"/>
      <c r="E522" s="63"/>
      <c r="F522" s="64"/>
      <c r="G522" s="65"/>
      <c r="H522" s="65"/>
    </row>
    <row r="523" spans="1:8" x14ac:dyDescent="0.25">
      <c r="A523" s="63"/>
      <c r="B523" s="63"/>
      <c r="C523" s="63"/>
      <c r="D523" s="63"/>
      <c r="E523" s="63"/>
      <c r="F523" s="64"/>
      <c r="G523" s="65"/>
      <c r="H523" s="65"/>
    </row>
    <row r="524" spans="1:8" x14ac:dyDescent="0.25">
      <c r="A524" s="63"/>
      <c r="B524" s="63"/>
      <c r="C524" s="63"/>
      <c r="D524" s="63"/>
      <c r="E524" s="63"/>
      <c r="F524" s="64"/>
      <c r="G524" s="65"/>
      <c r="H524" s="65"/>
    </row>
    <row r="525" spans="1:8" x14ac:dyDescent="0.25">
      <c r="A525" s="63"/>
      <c r="B525" s="63"/>
      <c r="C525" s="63"/>
      <c r="D525" s="63"/>
      <c r="E525" s="63"/>
      <c r="F525" s="64"/>
      <c r="G525" s="65"/>
      <c r="H525" s="65"/>
    </row>
    <row r="526" spans="1:8" x14ac:dyDescent="0.25">
      <c r="A526" s="63"/>
      <c r="B526" s="63"/>
      <c r="C526" s="63"/>
      <c r="D526" s="63"/>
      <c r="E526" s="63"/>
      <c r="F526" s="64"/>
      <c r="G526" s="65"/>
      <c r="H526" s="65"/>
    </row>
    <row r="527" spans="1:8" x14ac:dyDescent="0.25">
      <c r="A527" s="63"/>
      <c r="B527" s="63"/>
      <c r="C527" s="63"/>
      <c r="D527" s="63"/>
      <c r="E527" s="63"/>
      <c r="F527" s="64"/>
      <c r="G527" s="65"/>
      <c r="H527" s="65"/>
    </row>
    <row r="528" spans="1:8" x14ac:dyDescent="0.25">
      <c r="A528" s="63"/>
      <c r="B528" s="63"/>
      <c r="C528" s="63"/>
      <c r="D528" s="63"/>
      <c r="E528" s="63"/>
      <c r="F528" s="64"/>
      <c r="G528" s="65"/>
      <c r="H528" s="65"/>
    </row>
    <row r="529" spans="1:8" x14ac:dyDescent="0.25">
      <c r="A529" s="63"/>
      <c r="B529" s="63"/>
      <c r="C529" s="63"/>
      <c r="D529" s="63"/>
      <c r="E529" s="63"/>
      <c r="F529" s="64"/>
      <c r="G529" s="65"/>
      <c r="H529" s="65"/>
    </row>
    <row r="530" spans="1:8" x14ac:dyDescent="0.25">
      <c r="A530" s="63"/>
      <c r="B530" s="63"/>
      <c r="C530" s="63"/>
      <c r="D530" s="63"/>
      <c r="E530" s="63"/>
      <c r="F530" s="64"/>
      <c r="G530" s="65"/>
      <c r="H530" s="65"/>
    </row>
    <row r="531" spans="1:8" x14ac:dyDescent="0.25">
      <c r="A531" s="63"/>
      <c r="B531" s="63"/>
      <c r="C531" s="63"/>
      <c r="D531" s="63"/>
      <c r="E531" s="63"/>
      <c r="F531" s="64"/>
      <c r="G531" s="65"/>
      <c r="H531" s="65"/>
    </row>
    <row r="532" spans="1:8" x14ac:dyDescent="0.25">
      <c r="A532" s="63"/>
      <c r="B532" s="63"/>
      <c r="C532" s="63"/>
      <c r="D532" s="63"/>
      <c r="E532" s="63"/>
      <c r="F532" s="64"/>
      <c r="G532" s="65"/>
      <c r="H532" s="65"/>
    </row>
    <row r="533" spans="1:8" x14ac:dyDescent="0.25">
      <c r="A533" s="63"/>
      <c r="B533" s="63"/>
      <c r="C533" s="63"/>
      <c r="D533" s="63"/>
      <c r="E533" s="63"/>
      <c r="F533" s="64"/>
      <c r="G533" s="65"/>
      <c r="H533" s="65"/>
    </row>
    <row r="534" spans="1:8" x14ac:dyDescent="0.25">
      <c r="A534" s="63"/>
      <c r="B534" s="63"/>
      <c r="C534" s="63"/>
      <c r="D534" s="63"/>
      <c r="E534" s="63"/>
      <c r="F534" s="64"/>
      <c r="G534" s="65"/>
      <c r="H534" s="65"/>
    </row>
    <row r="535" spans="1:8" x14ac:dyDescent="0.25">
      <c r="A535" s="63"/>
      <c r="B535" s="63"/>
      <c r="C535" s="63"/>
      <c r="D535" s="63"/>
      <c r="E535" s="63"/>
      <c r="F535" s="64"/>
      <c r="G535" s="65"/>
      <c r="H535" s="65"/>
    </row>
    <row r="536" spans="1:8" x14ac:dyDescent="0.25">
      <c r="A536" s="63"/>
      <c r="B536" s="63"/>
      <c r="C536" s="63"/>
      <c r="D536" s="63"/>
      <c r="E536" s="63"/>
      <c r="F536" s="64"/>
      <c r="G536" s="65"/>
      <c r="H536" s="65"/>
    </row>
    <row r="537" spans="1:8" x14ac:dyDescent="0.25">
      <c r="A537" s="63"/>
      <c r="B537" s="63"/>
      <c r="C537" s="63"/>
      <c r="D537" s="63"/>
      <c r="E537" s="63"/>
      <c r="F537" s="64"/>
      <c r="G537" s="65"/>
      <c r="H537" s="65"/>
    </row>
    <row r="538" spans="1:8" x14ac:dyDescent="0.25">
      <c r="A538" s="63"/>
      <c r="B538" s="63"/>
      <c r="C538" s="63"/>
      <c r="D538" s="63"/>
      <c r="E538" s="63"/>
      <c r="F538" s="64"/>
      <c r="G538" s="65"/>
      <c r="H538" s="65"/>
    </row>
    <row r="539" spans="1:8" x14ac:dyDescent="0.25">
      <c r="A539" s="63"/>
      <c r="B539" s="63"/>
      <c r="C539" s="63"/>
      <c r="D539" s="63"/>
      <c r="E539" s="63"/>
      <c r="F539" s="64"/>
      <c r="G539" s="65"/>
      <c r="H539" s="65"/>
    </row>
    <row r="540" spans="1:8" x14ac:dyDescent="0.25">
      <c r="A540" s="63"/>
      <c r="B540" s="63"/>
      <c r="C540" s="63"/>
      <c r="D540" s="63"/>
      <c r="E540" s="63"/>
      <c r="F540" s="64"/>
      <c r="G540" s="65"/>
      <c r="H540" s="65"/>
    </row>
    <row r="541" spans="1:8" x14ac:dyDescent="0.25">
      <c r="A541" s="63"/>
      <c r="B541" s="63"/>
      <c r="C541" s="63"/>
      <c r="D541" s="63"/>
      <c r="E541" s="63"/>
      <c r="F541" s="64"/>
      <c r="G541" s="65"/>
      <c r="H541" s="65"/>
    </row>
    <row r="542" spans="1:8" x14ac:dyDescent="0.25">
      <c r="A542" s="63"/>
      <c r="B542" s="63"/>
      <c r="C542" s="63"/>
      <c r="D542" s="63"/>
      <c r="E542" s="63"/>
      <c r="F542" s="64"/>
      <c r="G542" s="65"/>
      <c r="H542" s="65"/>
    </row>
    <row r="543" spans="1:8" x14ac:dyDescent="0.25">
      <c r="A543" s="63"/>
      <c r="B543" s="63"/>
      <c r="C543" s="63"/>
      <c r="D543" s="63"/>
      <c r="E543" s="63"/>
      <c r="F543" s="64"/>
      <c r="G543" s="65"/>
      <c r="H543" s="65"/>
    </row>
    <row r="544" spans="1:8" x14ac:dyDescent="0.25">
      <c r="A544" s="63"/>
      <c r="B544" s="63"/>
      <c r="C544" s="63"/>
      <c r="D544" s="63"/>
      <c r="E544" s="63"/>
      <c r="F544" s="64"/>
      <c r="G544" s="65"/>
      <c r="H544" s="65"/>
    </row>
    <row r="545" spans="1:8" x14ac:dyDescent="0.25">
      <c r="A545" s="63"/>
      <c r="B545" s="63"/>
      <c r="C545" s="63"/>
      <c r="D545" s="63"/>
      <c r="E545" s="63"/>
      <c r="F545" s="64"/>
      <c r="G545" s="65"/>
      <c r="H545" s="65"/>
    </row>
    <row r="546" spans="1:8" x14ac:dyDescent="0.25">
      <c r="A546" s="63"/>
      <c r="B546" s="63"/>
      <c r="C546" s="63"/>
      <c r="D546" s="63"/>
      <c r="E546" s="63"/>
      <c r="F546" s="64"/>
      <c r="G546" s="65"/>
      <c r="H546" s="65"/>
    </row>
    <row r="547" spans="1:8" x14ac:dyDescent="0.25">
      <c r="A547" s="63"/>
      <c r="B547" s="63"/>
      <c r="C547" s="63"/>
      <c r="D547" s="63"/>
      <c r="E547" s="63"/>
      <c r="F547" s="64"/>
      <c r="G547" s="65"/>
      <c r="H547" s="65"/>
    </row>
    <row r="548" spans="1:8" x14ac:dyDescent="0.25">
      <c r="A548" s="63"/>
      <c r="B548" s="63"/>
      <c r="C548" s="63"/>
      <c r="D548" s="63"/>
      <c r="E548" s="63"/>
      <c r="F548" s="64"/>
      <c r="G548" s="65"/>
      <c r="H548" s="65"/>
    </row>
    <row r="549" spans="1:8" x14ac:dyDescent="0.25">
      <c r="A549" s="63"/>
      <c r="B549" s="63"/>
      <c r="C549" s="63"/>
      <c r="D549" s="63"/>
      <c r="E549" s="63"/>
      <c r="F549" s="64"/>
      <c r="G549" s="65"/>
      <c r="H549" s="65"/>
    </row>
    <row r="550" spans="1:8" x14ac:dyDescent="0.25">
      <c r="A550" s="63"/>
      <c r="B550" s="63"/>
      <c r="C550" s="63"/>
      <c r="D550" s="63"/>
      <c r="E550" s="63"/>
      <c r="F550" s="64"/>
      <c r="G550" s="65"/>
      <c r="H550" s="65"/>
    </row>
    <row r="551" spans="1:8" x14ac:dyDescent="0.25">
      <c r="A551" s="63"/>
      <c r="B551" s="63"/>
      <c r="C551" s="63"/>
      <c r="D551" s="63"/>
      <c r="E551" s="63"/>
      <c r="F551" s="64"/>
      <c r="G551" s="65"/>
      <c r="H551" s="65"/>
    </row>
    <row r="552" spans="1:8" x14ac:dyDescent="0.25">
      <c r="A552" s="63"/>
      <c r="B552" s="63"/>
      <c r="C552" s="63"/>
      <c r="D552" s="63"/>
      <c r="E552" s="63"/>
      <c r="F552" s="64"/>
      <c r="G552" s="65"/>
      <c r="H552" s="65"/>
    </row>
    <row r="553" spans="1:8" x14ac:dyDescent="0.25">
      <c r="A553" s="63"/>
      <c r="B553" s="63"/>
      <c r="C553" s="63"/>
      <c r="D553" s="63"/>
      <c r="E553" s="63"/>
      <c r="F553" s="64"/>
      <c r="G553" s="65"/>
      <c r="H553" s="65"/>
    </row>
    <row r="554" spans="1:8" x14ac:dyDescent="0.25">
      <c r="A554" s="63"/>
      <c r="B554" s="63"/>
      <c r="C554" s="63"/>
      <c r="D554" s="63"/>
      <c r="E554" s="63"/>
      <c r="F554" s="64"/>
      <c r="G554" s="65"/>
      <c r="H554" s="65"/>
    </row>
    <row r="555" spans="1:8" x14ac:dyDescent="0.25">
      <c r="A555" s="63"/>
      <c r="B555" s="63"/>
      <c r="C555" s="63"/>
      <c r="D555" s="63"/>
      <c r="E555" s="63"/>
      <c r="F555" s="64"/>
      <c r="G555" s="65"/>
      <c r="H555" s="65"/>
    </row>
    <row r="556" spans="1:8" x14ac:dyDescent="0.25">
      <c r="A556" s="63"/>
      <c r="B556" s="63"/>
      <c r="C556" s="63"/>
      <c r="D556" s="63"/>
      <c r="E556" s="63"/>
      <c r="F556" s="64"/>
      <c r="G556" s="65"/>
      <c r="H556" s="65"/>
    </row>
    <row r="557" spans="1:8" x14ac:dyDescent="0.25">
      <c r="A557" s="63"/>
      <c r="B557" s="63"/>
      <c r="C557" s="63"/>
      <c r="D557" s="63"/>
      <c r="E557" s="63"/>
      <c r="F557" s="64"/>
      <c r="G557" s="65"/>
      <c r="H557" s="65"/>
    </row>
    <row r="558" spans="1:8" x14ac:dyDescent="0.25">
      <c r="A558" s="63"/>
      <c r="B558" s="63"/>
      <c r="C558" s="63"/>
      <c r="D558" s="63"/>
      <c r="E558" s="63"/>
      <c r="F558" s="64"/>
      <c r="G558" s="65"/>
      <c r="H558" s="65"/>
    </row>
    <row r="559" spans="1:8" x14ac:dyDescent="0.25">
      <c r="A559" s="63"/>
      <c r="B559" s="63"/>
      <c r="C559" s="63"/>
      <c r="D559" s="63"/>
      <c r="E559" s="63"/>
      <c r="F559" s="64"/>
      <c r="G559" s="65"/>
      <c r="H559" s="65"/>
    </row>
    <row r="560" spans="1:8" x14ac:dyDescent="0.25">
      <c r="A560" s="63"/>
      <c r="B560" s="63"/>
      <c r="C560" s="63"/>
      <c r="D560" s="63"/>
      <c r="E560" s="63"/>
      <c r="F560" s="64"/>
      <c r="G560" s="65"/>
      <c r="H560" s="65"/>
    </row>
    <row r="561" spans="1:8" x14ac:dyDescent="0.25">
      <c r="A561" s="63"/>
      <c r="B561" s="63"/>
      <c r="C561" s="63"/>
      <c r="D561" s="63"/>
      <c r="E561" s="63"/>
      <c r="F561" s="64"/>
      <c r="G561" s="65"/>
      <c r="H561" s="65"/>
    </row>
    <row r="562" spans="1:8" x14ac:dyDescent="0.25">
      <c r="A562" s="63"/>
      <c r="B562" s="63"/>
      <c r="C562" s="63"/>
      <c r="D562" s="63"/>
      <c r="E562" s="63"/>
      <c r="F562" s="64"/>
      <c r="G562" s="65"/>
      <c r="H562" s="65"/>
    </row>
    <row r="563" spans="1:8" x14ac:dyDescent="0.25">
      <c r="A563" s="63"/>
      <c r="B563" s="63"/>
      <c r="C563" s="63"/>
      <c r="D563" s="63"/>
      <c r="E563" s="63"/>
      <c r="F563" s="64"/>
      <c r="G563" s="65"/>
      <c r="H563" s="65"/>
    </row>
    <row r="564" spans="1:8" x14ac:dyDescent="0.25">
      <c r="A564" s="63"/>
      <c r="B564" s="63"/>
      <c r="C564" s="63"/>
      <c r="D564" s="63"/>
      <c r="E564" s="63"/>
      <c r="F564" s="64"/>
      <c r="G564" s="65"/>
      <c r="H564" s="65"/>
    </row>
    <row r="565" spans="1:8" x14ac:dyDescent="0.25">
      <c r="A565" s="63"/>
      <c r="B565" s="63"/>
      <c r="C565" s="63"/>
      <c r="D565" s="63"/>
      <c r="E565" s="63"/>
      <c r="F565" s="64"/>
      <c r="G565" s="65"/>
      <c r="H565" s="65"/>
    </row>
    <row r="566" spans="1:8" x14ac:dyDescent="0.25">
      <c r="A566" s="63"/>
      <c r="B566" s="63"/>
      <c r="C566" s="63"/>
      <c r="D566" s="63"/>
      <c r="E566" s="63"/>
      <c r="F566" s="64"/>
      <c r="G566" s="65"/>
      <c r="H566" s="65"/>
    </row>
    <row r="567" spans="1:8" x14ac:dyDescent="0.25">
      <c r="A567" s="63"/>
      <c r="B567" s="63"/>
      <c r="C567" s="63"/>
      <c r="D567" s="63"/>
      <c r="E567" s="63"/>
      <c r="F567" s="64"/>
      <c r="G567" s="65"/>
      <c r="H567" s="65"/>
    </row>
    <row r="568" spans="1:8" x14ac:dyDescent="0.25">
      <c r="A568" s="63"/>
      <c r="B568" s="63"/>
      <c r="C568" s="63"/>
      <c r="D568" s="63"/>
      <c r="E568" s="63"/>
      <c r="F568" s="64"/>
      <c r="G568" s="65"/>
      <c r="H568" s="65"/>
    </row>
    <row r="569" spans="1:8" x14ac:dyDescent="0.25">
      <c r="A569" s="63"/>
      <c r="B569" s="63"/>
      <c r="C569" s="63"/>
      <c r="D569" s="63"/>
      <c r="E569" s="63"/>
      <c r="F569" s="64"/>
      <c r="G569" s="65"/>
      <c r="H569" s="65"/>
    </row>
    <row r="570" spans="1:8" x14ac:dyDescent="0.25">
      <c r="A570" s="63"/>
      <c r="B570" s="63"/>
      <c r="C570" s="63"/>
      <c r="D570" s="63"/>
      <c r="E570" s="63"/>
      <c r="F570" s="64"/>
      <c r="G570" s="65"/>
      <c r="H570" s="65"/>
    </row>
    <row r="571" spans="1:8" x14ac:dyDescent="0.25">
      <c r="A571" s="63"/>
      <c r="B571" s="63"/>
      <c r="C571" s="63"/>
      <c r="D571" s="63"/>
      <c r="E571" s="63"/>
      <c r="F571" s="64"/>
      <c r="G571" s="65"/>
      <c r="H571" s="65"/>
    </row>
    <row r="572" spans="1:8" x14ac:dyDescent="0.25">
      <c r="A572" s="63"/>
      <c r="B572" s="63"/>
      <c r="C572" s="63"/>
      <c r="D572" s="63"/>
      <c r="E572" s="63"/>
      <c r="F572" s="64"/>
      <c r="G572" s="65"/>
      <c r="H572" s="65"/>
    </row>
    <row r="573" spans="1:8" x14ac:dyDescent="0.25">
      <c r="A573" s="63"/>
      <c r="B573" s="63"/>
      <c r="C573" s="63"/>
      <c r="D573" s="63"/>
      <c r="E573" s="63"/>
      <c r="F573" s="64"/>
      <c r="G573" s="65"/>
      <c r="H573" s="65"/>
    </row>
    <row r="574" spans="1:8" x14ac:dyDescent="0.25">
      <c r="A574" s="63"/>
      <c r="B574" s="63"/>
      <c r="C574" s="63"/>
      <c r="D574" s="63"/>
      <c r="E574" s="63"/>
      <c r="F574" s="64"/>
      <c r="G574" s="65"/>
      <c r="H574" s="65"/>
    </row>
    <row r="575" spans="1:8" x14ac:dyDescent="0.25">
      <c r="A575" s="63"/>
      <c r="B575" s="63"/>
      <c r="C575" s="63"/>
      <c r="D575" s="63"/>
      <c r="E575" s="63"/>
      <c r="F575" s="64"/>
      <c r="G575" s="65"/>
      <c r="H575" s="65"/>
    </row>
    <row r="576" spans="1:8" x14ac:dyDescent="0.25">
      <c r="A576" s="63"/>
      <c r="B576" s="63"/>
      <c r="C576" s="63"/>
      <c r="D576" s="63"/>
      <c r="E576" s="63"/>
      <c r="F576" s="64"/>
      <c r="G576" s="65"/>
      <c r="H576" s="65"/>
    </row>
    <row r="577" spans="1:8" x14ac:dyDescent="0.25">
      <c r="A577" s="63"/>
      <c r="B577" s="63"/>
      <c r="C577" s="63"/>
      <c r="D577" s="63"/>
      <c r="E577" s="63"/>
      <c r="F577" s="64"/>
      <c r="G577" s="65"/>
      <c r="H577" s="65"/>
    </row>
    <row r="578" spans="1:8" x14ac:dyDescent="0.25">
      <c r="A578" s="63"/>
      <c r="B578" s="63"/>
      <c r="C578" s="63"/>
      <c r="D578" s="63"/>
      <c r="E578" s="63"/>
      <c r="F578" s="64"/>
      <c r="G578" s="65"/>
      <c r="H578" s="65"/>
    </row>
    <row r="579" spans="1:8" x14ac:dyDescent="0.25">
      <c r="A579" s="63"/>
      <c r="B579" s="63"/>
      <c r="C579" s="63"/>
      <c r="D579" s="63"/>
      <c r="E579" s="63"/>
      <c r="F579" s="64"/>
      <c r="G579" s="65"/>
      <c r="H579" s="65"/>
    </row>
    <row r="580" spans="1:8" x14ac:dyDescent="0.25">
      <c r="A580" s="63"/>
      <c r="B580" s="63"/>
      <c r="C580" s="63"/>
      <c r="D580" s="63"/>
      <c r="E580" s="63"/>
      <c r="F580" s="64"/>
      <c r="G580" s="65"/>
      <c r="H580" s="65"/>
    </row>
    <row r="581" spans="1:8" x14ac:dyDescent="0.25">
      <c r="A581" s="63"/>
      <c r="B581" s="63"/>
      <c r="C581" s="63"/>
      <c r="D581" s="63"/>
      <c r="E581" s="63"/>
      <c r="F581" s="64"/>
      <c r="G581" s="65"/>
      <c r="H581" s="65"/>
    </row>
    <row r="582" spans="1:8" x14ac:dyDescent="0.25">
      <c r="A582" s="63"/>
      <c r="B582" s="63"/>
      <c r="C582" s="63"/>
      <c r="D582" s="63"/>
      <c r="E582" s="63"/>
      <c r="F582" s="64"/>
      <c r="G582" s="65"/>
      <c r="H582" s="65"/>
    </row>
    <row r="583" spans="1:8" x14ac:dyDescent="0.25">
      <c r="A583" s="63"/>
      <c r="B583" s="63"/>
      <c r="C583" s="63"/>
      <c r="D583" s="63"/>
      <c r="E583" s="63"/>
      <c r="F583" s="64"/>
      <c r="G583" s="65"/>
      <c r="H583" s="65"/>
    </row>
    <row r="584" spans="1:8" x14ac:dyDescent="0.25">
      <c r="A584" s="63"/>
      <c r="B584" s="63"/>
      <c r="C584" s="63"/>
      <c r="D584" s="63"/>
      <c r="E584" s="63"/>
      <c r="F584" s="64"/>
      <c r="G584" s="65"/>
      <c r="H584" s="65"/>
    </row>
    <row r="585" spans="1:8" x14ac:dyDescent="0.25">
      <c r="A585" s="63"/>
      <c r="B585" s="63"/>
      <c r="C585" s="63"/>
      <c r="D585" s="63"/>
      <c r="E585" s="63"/>
      <c r="F585" s="64"/>
      <c r="G585" s="65"/>
      <c r="H585" s="65"/>
    </row>
    <row r="586" spans="1:8" x14ac:dyDescent="0.25">
      <c r="A586" s="63"/>
      <c r="B586" s="63"/>
      <c r="C586" s="63"/>
      <c r="D586" s="63"/>
      <c r="E586" s="63"/>
      <c r="F586" s="64"/>
      <c r="G586" s="65"/>
      <c r="H586" s="65"/>
    </row>
    <row r="587" spans="1:8" x14ac:dyDescent="0.25">
      <c r="A587" s="63"/>
      <c r="B587" s="63"/>
      <c r="C587" s="63"/>
      <c r="D587" s="63"/>
      <c r="E587" s="63"/>
      <c r="F587" s="64"/>
      <c r="G587" s="65"/>
      <c r="H587" s="65"/>
    </row>
    <row r="588" spans="1:8" x14ac:dyDescent="0.25">
      <c r="A588" s="63"/>
      <c r="B588" s="63"/>
      <c r="C588" s="63"/>
      <c r="D588" s="63"/>
      <c r="E588" s="63"/>
      <c r="F588" s="64"/>
      <c r="G588" s="65"/>
      <c r="H588" s="65"/>
    </row>
    <row r="589" spans="1:8" x14ac:dyDescent="0.25">
      <c r="A589" s="63"/>
      <c r="B589" s="63"/>
      <c r="C589" s="63"/>
      <c r="D589" s="63"/>
      <c r="E589" s="63"/>
      <c r="F589" s="64"/>
      <c r="G589" s="65"/>
      <c r="H589" s="65"/>
    </row>
    <row r="590" spans="1:8" x14ac:dyDescent="0.25">
      <c r="A590" s="63"/>
      <c r="B590" s="63"/>
      <c r="C590" s="63"/>
      <c r="D590" s="63"/>
      <c r="E590" s="63"/>
      <c r="F590" s="64"/>
      <c r="G590" s="65"/>
      <c r="H590" s="65"/>
    </row>
    <row r="591" spans="1:8" x14ac:dyDescent="0.25">
      <c r="A591" s="63"/>
      <c r="B591" s="63"/>
      <c r="C591" s="63"/>
      <c r="D591" s="63"/>
      <c r="E591" s="63"/>
      <c r="F591" s="64"/>
      <c r="G591" s="65"/>
      <c r="H591" s="65"/>
    </row>
    <row r="592" spans="1:8" x14ac:dyDescent="0.25">
      <c r="A592" s="63"/>
      <c r="B592" s="63"/>
      <c r="C592" s="63"/>
      <c r="D592" s="63"/>
      <c r="E592" s="63"/>
      <c r="F592" s="64"/>
      <c r="G592" s="65"/>
      <c r="H592" s="65"/>
    </row>
    <row r="593" spans="1:8" x14ac:dyDescent="0.25">
      <c r="A593" s="63"/>
      <c r="B593" s="63"/>
      <c r="C593" s="63"/>
      <c r="D593" s="63"/>
      <c r="E593" s="63"/>
      <c r="F593" s="64"/>
      <c r="G593" s="65"/>
      <c r="H593" s="65"/>
    </row>
    <row r="594" spans="1:8" x14ac:dyDescent="0.25">
      <c r="A594" s="63"/>
      <c r="B594" s="63"/>
      <c r="C594" s="63"/>
      <c r="D594" s="63"/>
      <c r="E594" s="63"/>
      <c r="F594" s="64"/>
      <c r="G594" s="65"/>
      <c r="H594" s="65"/>
    </row>
    <row r="595" spans="1:8" x14ac:dyDescent="0.25">
      <c r="A595" s="63"/>
      <c r="B595" s="63"/>
      <c r="C595" s="63"/>
      <c r="D595" s="63"/>
      <c r="E595" s="63"/>
      <c r="F595" s="64"/>
      <c r="G595" s="65"/>
      <c r="H595" s="65"/>
    </row>
    <row r="596" spans="1:8" x14ac:dyDescent="0.25">
      <c r="A596" s="63"/>
      <c r="B596" s="63"/>
      <c r="C596" s="63"/>
      <c r="D596" s="63"/>
      <c r="E596" s="63"/>
      <c r="F596" s="64"/>
      <c r="G596" s="65"/>
      <c r="H596" s="65"/>
    </row>
    <row r="597" spans="1:8" x14ac:dyDescent="0.25">
      <c r="A597" s="63"/>
      <c r="B597" s="63"/>
      <c r="C597" s="63"/>
      <c r="D597" s="63"/>
      <c r="E597" s="63"/>
      <c r="F597" s="64"/>
      <c r="G597" s="65"/>
      <c r="H597" s="65"/>
    </row>
    <row r="598" spans="1:8" x14ac:dyDescent="0.25">
      <c r="A598" s="63"/>
      <c r="B598" s="63"/>
      <c r="C598" s="63"/>
      <c r="D598" s="63"/>
      <c r="E598" s="63"/>
      <c r="F598" s="64"/>
      <c r="G598" s="65"/>
      <c r="H598" s="65"/>
    </row>
    <row r="599" spans="1:8" x14ac:dyDescent="0.25">
      <c r="A599" s="63"/>
      <c r="B599" s="63"/>
      <c r="C599" s="63"/>
      <c r="D599" s="63"/>
      <c r="E599" s="63"/>
      <c r="F599" s="64"/>
      <c r="G599" s="65"/>
      <c r="H599" s="65"/>
    </row>
    <row r="600" spans="1:8" x14ac:dyDescent="0.25">
      <c r="A600" s="63"/>
      <c r="B600" s="63"/>
      <c r="C600" s="63"/>
      <c r="D600" s="63"/>
      <c r="E600" s="63"/>
      <c r="F600" s="64"/>
      <c r="G600" s="65"/>
      <c r="H600" s="65"/>
    </row>
    <row r="601" spans="1:8" x14ac:dyDescent="0.25">
      <c r="A601" s="63"/>
      <c r="B601" s="63"/>
      <c r="C601" s="63"/>
      <c r="D601" s="63"/>
      <c r="E601" s="63"/>
      <c r="F601" s="64"/>
      <c r="G601" s="65"/>
      <c r="H601" s="65"/>
    </row>
    <row r="602" spans="1:8" x14ac:dyDescent="0.25">
      <c r="A602" s="63"/>
      <c r="B602" s="63"/>
      <c r="C602" s="63"/>
      <c r="D602" s="63"/>
      <c r="E602" s="63"/>
      <c r="F602" s="64"/>
      <c r="G602" s="65"/>
      <c r="H602" s="65"/>
    </row>
    <row r="603" spans="1:8" x14ac:dyDescent="0.25">
      <c r="A603" s="63"/>
      <c r="B603" s="63"/>
      <c r="C603" s="63"/>
      <c r="D603" s="63"/>
      <c r="E603" s="63"/>
      <c r="F603" s="64"/>
      <c r="G603" s="65"/>
      <c r="H603" s="65"/>
    </row>
    <row r="604" spans="1:8" x14ac:dyDescent="0.25">
      <c r="A604" s="63"/>
      <c r="B604" s="63"/>
      <c r="C604" s="63"/>
      <c r="D604" s="63"/>
      <c r="E604" s="63"/>
      <c r="F604" s="64"/>
      <c r="G604" s="65"/>
      <c r="H604" s="65"/>
    </row>
    <row r="605" spans="1:8" x14ac:dyDescent="0.25">
      <c r="A605" s="63"/>
      <c r="B605" s="63"/>
      <c r="C605" s="63"/>
      <c r="D605" s="63"/>
      <c r="E605" s="63"/>
      <c r="F605" s="64"/>
      <c r="G605" s="65"/>
      <c r="H605" s="65"/>
    </row>
    <row r="606" spans="1:8" x14ac:dyDescent="0.25">
      <c r="A606" s="63"/>
      <c r="B606" s="63"/>
      <c r="C606" s="63"/>
      <c r="D606" s="63"/>
      <c r="E606" s="63"/>
      <c r="F606" s="64"/>
      <c r="G606" s="65"/>
      <c r="H606" s="65"/>
    </row>
    <row r="607" spans="1:8" x14ac:dyDescent="0.25">
      <c r="A607" s="63"/>
      <c r="B607" s="63"/>
      <c r="C607" s="63"/>
      <c r="D607" s="63"/>
      <c r="E607" s="63"/>
      <c r="F607" s="64"/>
      <c r="G607" s="65"/>
      <c r="H607" s="65"/>
    </row>
    <row r="608" spans="1:8" x14ac:dyDescent="0.25">
      <c r="A608" s="63"/>
      <c r="B608" s="63"/>
      <c r="C608" s="63"/>
      <c r="D608" s="63"/>
      <c r="E608" s="63"/>
      <c r="F608" s="64"/>
      <c r="G608" s="65"/>
      <c r="H608" s="65"/>
    </row>
    <row r="609" spans="1:8" x14ac:dyDescent="0.25">
      <c r="A609" s="63"/>
      <c r="B609" s="63"/>
      <c r="C609" s="63"/>
      <c r="D609" s="63"/>
      <c r="E609" s="63"/>
      <c r="F609" s="64"/>
      <c r="G609" s="65"/>
      <c r="H609" s="65"/>
    </row>
    <row r="610" spans="1:8" x14ac:dyDescent="0.25">
      <c r="A610" s="63"/>
      <c r="B610" s="63"/>
      <c r="C610" s="63"/>
      <c r="D610" s="63"/>
      <c r="E610" s="63"/>
      <c r="F610" s="64"/>
      <c r="G610" s="65"/>
      <c r="H610" s="65"/>
    </row>
    <row r="611" spans="1:8" x14ac:dyDescent="0.25">
      <c r="A611" s="63"/>
      <c r="B611" s="63"/>
      <c r="C611" s="63"/>
      <c r="D611" s="63"/>
      <c r="E611" s="63"/>
      <c r="F611" s="64"/>
      <c r="G611" s="65"/>
      <c r="H611" s="65"/>
    </row>
    <row r="612" spans="1:8" x14ac:dyDescent="0.25">
      <c r="A612" s="63"/>
      <c r="B612" s="63"/>
      <c r="C612" s="63"/>
      <c r="D612" s="63"/>
      <c r="E612" s="63"/>
      <c r="F612" s="64"/>
      <c r="G612" s="65"/>
      <c r="H612" s="65"/>
    </row>
    <row r="613" spans="1:8" x14ac:dyDescent="0.25">
      <c r="A613" s="63"/>
      <c r="B613" s="63"/>
      <c r="C613" s="63"/>
      <c r="D613" s="63"/>
      <c r="E613" s="63"/>
      <c r="F613" s="64"/>
      <c r="G613" s="65"/>
      <c r="H613" s="65"/>
    </row>
    <row r="614" spans="1:8" x14ac:dyDescent="0.25">
      <c r="A614" s="63"/>
      <c r="B614" s="63"/>
      <c r="C614" s="63"/>
      <c r="D614" s="63"/>
      <c r="E614" s="63"/>
      <c r="F614" s="64"/>
      <c r="G614" s="65"/>
      <c r="H614" s="65"/>
    </row>
    <row r="615" spans="1:8" x14ac:dyDescent="0.25">
      <c r="A615" s="63"/>
      <c r="B615" s="63"/>
      <c r="C615" s="63"/>
      <c r="D615" s="63"/>
      <c r="E615" s="63"/>
      <c r="F615" s="64"/>
      <c r="G615" s="65"/>
      <c r="H615" s="65"/>
    </row>
    <row r="616" spans="1:8" x14ac:dyDescent="0.25">
      <c r="A616" s="63"/>
      <c r="B616" s="63"/>
      <c r="C616" s="63"/>
      <c r="D616" s="63"/>
      <c r="E616" s="63"/>
      <c r="F616" s="64"/>
      <c r="G616" s="65"/>
      <c r="H616" s="65"/>
    </row>
    <row r="617" spans="1:8" x14ac:dyDescent="0.25">
      <c r="A617" s="63"/>
      <c r="B617" s="63"/>
      <c r="C617" s="63"/>
      <c r="D617" s="63"/>
      <c r="E617" s="63"/>
      <c r="F617" s="64"/>
      <c r="G617" s="65"/>
      <c r="H617" s="65"/>
    </row>
    <row r="618" spans="1:8" x14ac:dyDescent="0.25">
      <c r="A618" s="63"/>
      <c r="B618" s="63"/>
      <c r="C618" s="63"/>
      <c r="D618" s="63"/>
      <c r="E618" s="63"/>
      <c r="F618" s="64"/>
      <c r="G618" s="65"/>
      <c r="H618" s="65"/>
    </row>
    <row r="619" spans="1:8" x14ac:dyDescent="0.25">
      <c r="A619" s="63"/>
      <c r="B619" s="63"/>
      <c r="C619" s="63"/>
      <c r="D619" s="63"/>
      <c r="E619" s="63"/>
      <c r="F619" s="64"/>
      <c r="G619" s="65"/>
      <c r="H619" s="65"/>
    </row>
    <row r="620" spans="1:8" x14ac:dyDescent="0.25">
      <c r="A620" s="63"/>
      <c r="B620" s="63"/>
      <c r="C620" s="63"/>
      <c r="D620" s="63"/>
      <c r="E620" s="63"/>
      <c r="F620" s="64"/>
      <c r="G620" s="65"/>
      <c r="H620" s="65"/>
    </row>
    <row r="621" spans="1:8" x14ac:dyDescent="0.25">
      <c r="A621" s="63"/>
      <c r="B621" s="63"/>
      <c r="C621" s="63"/>
      <c r="D621" s="63"/>
      <c r="E621" s="63"/>
      <c r="F621" s="64"/>
      <c r="G621" s="65"/>
      <c r="H621" s="65"/>
    </row>
    <row r="622" spans="1:8" x14ac:dyDescent="0.25">
      <c r="A622" s="63"/>
      <c r="B622" s="63"/>
      <c r="C622" s="63"/>
      <c r="D622" s="63"/>
      <c r="E622" s="63"/>
      <c r="F622" s="64"/>
      <c r="G622" s="65"/>
      <c r="H622" s="65"/>
    </row>
    <row r="623" spans="1:8" x14ac:dyDescent="0.25">
      <c r="A623" s="63"/>
      <c r="B623" s="63"/>
      <c r="C623" s="63"/>
      <c r="D623" s="63"/>
      <c r="E623" s="63"/>
      <c r="F623" s="64"/>
      <c r="G623" s="65"/>
      <c r="H623" s="65"/>
    </row>
    <row r="624" spans="1:8" x14ac:dyDescent="0.25">
      <c r="A624" s="63"/>
      <c r="B624" s="63"/>
      <c r="C624" s="63"/>
      <c r="D624" s="63"/>
      <c r="E624" s="63"/>
      <c r="F624" s="64"/>
      <c r="G624" s="65"/>
      <c r="H624" s="65"/>
    </row>
    <row r="625" spans="1:8" x14ac:dyDescent="0.25">
      <c r="A625" s="63"/>
      <c r="B625" s="63"/>
      <c r="C625" s="63"/>
      <c r="D625" s="63"/>
      <c r="E625" s="63"/>
      <c r="F625" s="64"/>
      <c r="G625" s="65"/>
      <c r="H625" s="65"/>
    </row>
    <row r="626" spans="1:8" x14ac:dyDescent="0.25">
      <c r="A626" s="63"/>
      <c r="B626" s="63"/>
      <c r="C626" s="63"/>
      <c r="D626" s="63"/>
      <c r="E626" s="63"/>
      <c r="F626" s="64"/>
      <c r="G626" s="65"/>
      <c r="H626" s="65"/>
    </row>
    <row r="627" spans="1:8" x14ac:dyDescent="0.25">
      <c r="A627" s="63"/>
      <c r="B627" s="63"/>
      <c r="C627" s="63"/>
      <c r="D627" s="63"/>
      <c r="E627" s="63"/>
      <c r="F627" s="64"/>
      <c r="G627" s="65"/>
      <c r="H627" s="65"/>
    </row>
    <row r="628" spans="1:8" x14ac:dyDescent="0.25">
      <c r="A628" s="63"/>
      <c r="B628" s="63"/>
      <c r="C628" s="63"/>
      <c r="D628" s="63"/>
      <c r="E628" s="63"/>
      <c r="F628" s="64"/>
      <c r="G628" s="65"/>
      <c r="H628" s="65"/>
    </row>
    <row r="629" spans="1:8" x14ac:dyDescent="0.25">
      <c r="A629" s="63"/>
      <c r="B629" s="63"/>
      <c r="C629" s="63"/>
      <c r="D629" s="63"/>
      <c r="E629" s="63"/>
      <c r="F629" s="64"/>
      <c r="G629" s="65"/>
      <c r="H629" s="65"/>
    </row>
    <row r="630" spans="1:8" x14ac:dyDescent="0.25">
      <c r="A630" s="63"/>
      <c r="B630" s="63"/>
      <c r="C630" s="63"/>
      <c r="D630" s="63"/>
      <c r="E630" s="63"/>
      <c r="F630" s="64"/>
      <c r="G630" s="65"/>
      <c r="H630" s="65"/>
    </row>
    <row r="631" spans="1:8" x14ac:dyDescent="0.25">
      <c r="A631" s="63"/>
      <c r="B631" s="63"/>
      <c r="C631" s="63"/>
      <c r="D631" s="63"/>
      <c r="E631" s="63"/>
      <c r="F631" s="64"/>
      <c r="G631" s="65"/>
      <c r="H631" s="65"/>
    </row>
    <row r="632" spans="1:8" x14ac:dyDescent="0.25">
      <c r="A632" s="63"/>
      <c r="B632" s="63"/>
      <c r="C632" s="63"/>
      <c r="D632" s="63"/>
      <c r="E632" s="63"/>
      <c r="F632" s="64"/>
      <c r="G632" s="65"/>
      <c r="H632" s="65"/>
    </row>
    <row r="633" spans="1:8" x14ac:dyDescent="0.25">
      <c r="A633" s="63"/>
      <c r="B633" s="63"/>
      <c r="C633" s="63"/>
      <c r="D633" s="63"/>
      <c r="E633" s="63"/>
      <c r="F633" s="64"/>
      <c r="G633" s="65"/>
      <c r="H633" s="65"/>
    </row>
    <row r="634" spans="1:8" x14ac:dyDescent="0.25">
      <c r="A634" s="63"/>
      <c r="B634" s="63"/>
      <c r="C634" s="63"/>
      <c r="D634" s="63"/>
      <c r="E634" s="63"/>
      <c r="F634" s="64"/>
      <c r="G634" s="65"/>
      <c r="H634" s="65"/>
    </row>
    <row r="635" spans="1:8" x14ac:dyDescent="0.25">
      <c r="A635" s="63"/>
      <c r="B635" s="63"/>
      <c r="C635" s="63"/>
      <c r="D635" s="63"/>
      <c r="E635" s="63"/>
      <c r="F635" s="64"/>
      <c r="G635" s="65"/>
      <c r="H635" s="65"/>
    </row>
    <row r="636" spans="1:8" x14ac:dyDescent="0.25">
      <c r="A636" s="63"/>
      <c r="B636" s="63"/>
      <c r="C636" s="63"/>
      <c r="D636" s="63"/>
      <c r="E636" s="63"/>
      <c r="F636" s="64"/>
      <c r="G636" s="65"/>
      <c r="H636" s="65"/>
    </row>
    <row r="637" spans="1:8" x14ac:dyDescent="0.25">
      <c r="A637" s="63"/>
      <c r="B637" s="63"/>
      <c r="C637" s="63"/>
      <c r="D637" s="63"/>
      <c r="E637" s="63"/>
      <c r="F637" s="64"/>
      <c r="G637" s="65"/>
      <c r="H637" s="65"/>
    </row>
    <row r="638" spans="1:8" x14ac:dyDescent="0.25">
      <c r="A638" s="63"/>
      <c r="B638" s="63"/>
      <c r="C638" s="63"/>
      <c r="D638" s="63"/>
      <c r="E638" s="63"/>
      <c r="F638" s="64"/>
      <c r="G638" s="65"/>
      <c r="H638" s="65"/>
    </row>
    <row r="639" spans="1:8" x14ac:dyDescent="0.25">
      <c r="A639" s="63"/>
      <c r="B639" s="63"/>
      <c r="C639" s="63"/>
      <c r="D639" s="63"/>
      <c r="E639" s="63"/>
      <c r="F639" s="64"/>
      <c r="G639" s="65"/>
      <c r="H639" s="65"/>
    </row>
    <row r="640" spans="1:8" x14ac:dyDescent="0.25">
      <c r="A640" s="63"/>
      <c r="B640" s="63"/>
      <c r="C640" s="63"/>
      <c r="D640" s="63"/>
      <c r="E640" s="63"/>
      <c r="F640" s="64"/>
      <c r="G640" s="65"/>
      <c r="H640" s="65"/>
    </row>
    <row r="641" spans="1:8" x14ac:dyDescent="0.25">
      <c r="A641" s="63"/>
      <c r="B641" s="63"/>
      <c r="C641" s="63"/>
      <c r="D641" s="63"/>
      <c r="E641" s="63"/>
      <c r="F641" s="64"/>
      <c r="G641" s="65"/>
      <c r="H641" s="65"/>
    </row>
    <row r="642" spans="1:8" x14ac:dyDescent="0.25">
      <c r="A642" s="63"/>
      <c r="B642" s="63"/>
      <c r="C642" s="63"/>
      <c r="D642" s="63"/>
      <c r="E642" s="63"/>
      <c r="F642" s="64"/>
      <c r="G642" s="65"/>
      <c r="H642" s="65"/>
    </row>
    <row r="643" spans="1:8" x14ac:dyDescent="0.25">
      <c r="A643" s="63"/>
      <c r="B643" s="63"/>
      <c r="C643" s="63"/>
      <c r="D643" s="63"/>
      <c r="E643" s="63"/>
      <c r="F643" s="64"/>
      <c r="G643" s="65"/>
      <c r="H643" s="65"/>
    </row>
    <row r="644" spans="1:8" x14ac:dyDescent="0.25">
      <c r="A644" s="63"/>
      <c r="B644" s="63"/>
      <c r="C644" s="63"/>
      <c r="D644" s="63"/>
      <c r="E644" s="63"/>
      <c r="F644" s="64"/>
      <c r="G644" s="65"/>
      <c r="H644" s="65"/>
    </row>
    <row r="645" spans="1:8" x14ac:dyDescent="0.25">
      <c r="A645" s="63"/>
      <c r="B645" s="63"/>
      <c r="C645" s="63"/>
      <c r="D645" s="63"/>
      <c r="E645" s="63"/>
      <c r="F645" s="64"/>
      <c r="G645" s="65"/>
      <c r="H645" s="65"/>
    </row>
    <row r="646" spans="1:8" x14ac:dyDescent="0.25">
      <c r="A646" s="63"/>
      <c r="B646" s="63"/>
      <c r="C646" s="63"/>
      <c r="D646" s="63"/>
      <c r="E646" s="63"/>
      <c r="F646" s="64"/>
      <c r="G646" s="65"/>
      <c r="H646" s="65"/>
    </row>
    <row r="647" spans="1:8" x14ac:dyDescent="0.25">
      <c r="A647" s="63"/>
      <c r="B647" s="63"/>
      <c r="C647" s="63"/>
      <c r="D647" s="63"/>
      <c r="E647" s="63"/>
      <c r="F647" s="64"/>
      <c r="G647" s="65"/>
      <c r="H647" s="65"/>
    </row>
    <row r="648" spans="1:8" x14ac:dyDescent="0.25">
      <c r="A648" s="63"/>
      <c r="B648" s="63"/>
      <c r="C648" s="63"/>
      <c r="D648" s="63"/>
      <c r="E648" s="63"/>
      <c r="F648" s="64"/>
      <c r="G648" s="65"/>
      <c r="H648" s="65"/>
    </row>
    <row r="649" spans="1:8" x14ac:dyDescent="0.25">
      <c r="A649" s="63"/>
      <c r="B649" s="63"/>
      <c r="C649" s="63"/>
      <c r="D649" s="63"/>
      <c r="E649" s="63"/>
      <c r="F649" s="64"/>
      <c r="G649" s="65"/>
      <c r="H649" s="65"/>
    </row>
    <row r="650" spans="1:8" x14ac:dyDescent="0.25">
      <c r="A650" s="63"/>
      <c r="B650" s="63"/>
      <c r="C650" s="63"/>
      <c r="D650" s="63"/>
      <c r="E650" s="63"/>
      <c r="F650" s="64"/>
      <c r="G650" s="65"/>
      <c r="H650" s="65"/>
    </row>
    <row r="651" spans="1:8" x14ac:dyDescent="0.25">
      <c r="A651" s="63"/>
      <c r="B651" s="63"/>
      <c r="C651" s="63"/>
      <c r="D651" s="63"/>
      <c r="E651" s="63"/>
      <c r="F651" s="64"/>
      <c r="G651" s="65"/>
      <c r="H651" s="65"/>
    </row>
    <row r="652" spans="1:8" x14ac:dyDescent="0.25">
      <c r="A652" s="63"/>
      <c r="B652" s="63"/>
      <c r="C652" s="63"/>
      <c r="D652" s="63"/>
      <c r="E652" s="63"/>
      <c r="F652" s="64"/>
      <c r="G652" s="65"/>
      <c r="H652" s="65"/>
    </row>
    <row r="653" spans="1:8" x14ac:dyDescent="0.25">
      <c r="A653" s="63"/>
      <c r="B653" s="63"/>
      <c r="C653" s="63"/>
      <c r="D653" s="63"/>
      <c r="E653" s="63"/>
      <c r="F653" s="64"/>
      <c r="G653" s="65"/>
      <c r="H653" s="65"/>
    </row>
    <row r="654" spans="1:8" x14ac:dyDescent="0.25">
      <c r="A654" s="63"/>
      <c r="B654" s="63"/>
      <c r="C654" s="63"/>
      <c r="D654" s="63"/>
      <c r="E654" s="63"/>
      <c r="F654" s="64"/>
      <c r="G654" s="65"/>
      <c r="H654" s="65"/>
    </row>
    <row r="655" spans="1:8" x14ac:dyDescent="0.25">
      <c r="A655" s="63"/>
      <c r="B655" s="63"/>
      <c r="C655" s="63"/>
      <c r="D655" s="63"/>
      <c r="E655" s="63"/>
      <c r="F655" s="64"/>
      <c r="G655" s="65"/>
      <c r="H655" s="65"/>
    </row>
    <row r="656" spans="1:8" x14ac:dyDescent="0.25">
      <c r="A656" s="63"/>
      <c r="B656" s="63"/>
      <c r="C656" s="63"/>
      <c r="D656" s="63"/>
      <c r="E656" s="63"/>
      <c r="F656" s="64"/>
      <c r="G656" s="65"/>
      <c r="H656" s="65"/>
    </row>
    <row r="657" spans="1:8" x14ac:dyDescent="0.25">
      <c r="A657" s="63"/>
      <c r="B657" s="63"/>
      <c r="C657" s="63"/>
      <c r="D657" s="63"/>
      <c r="E657" s="63"/>
      <c r="F657" s="64"/>
      <c r="G657" s="65"/>
      <c r="H657" s="65"/>
    </row>
    <row r="658" spans="1:8" x14ac:dyDescent="0.25">
      <c r="A658" s="63"/>
      <c r="B658" s="63"/>
      <c r="C658" s="63"/>
      <c r="D658" s="63"/>
      <c r="E658" s="63"/>
      <c r="F658" s="64"/>
      <c r="G658" s="65"/>
      <c r="H658" s="65"/>
    </row>
    <row r="659" spans="1:8" x14ac:dyDescent="0.25">
      <c r="A659" s="63"/>
      <c r="B659" s="63"/>
      <c r="C659" s="63"/>
      <c r="D659" s="63"/>
      <c r="E659" s="63"/>
      <c r="F659" s="64"/>
      <c r="G659" s="65"/>
      <c r="H659" s="65"/>
    </row>
    <row r="660" spans="1:8" x14ac:dyDescent="0.25">
      <c r="A660" s="63"/>
      <c r="B660" s="63"/>
      <c r="C660" s="63"/>
      <c r="D660" s="63"/>
      <c r="E660" s="63"/>
      <c r="F660" s="64"/>
      <c r="G660" s="65"/>
      <c r="H660" s="65"/>
    </row>
    <row r="661" spans="1:8" x14ac:dyDescent="0.25">
      <c r="A661" s="63"/>
      <c r="B661" s="63"/>
      <c r="C661" s="63"/>
      <c r="D661" s="63"/>
      <c r="E661" s="63"/>
      <c r="F661" s="64"/>
      <c r="G661" s="65"/>
      <c r="H661" s="65"/>
    </row>
    <row r="662" spans="1:8" x14ac:dyDescent="0.25">
      <c r="A662" s="63"/>
      <c r="B662" s="63"/>
      <c r="C662" s="63"/>
      <c r="D662" s="63"/>
      <c r="E662" s="63"/>
      <c r="F662" s="64"/>
      <c r="G662" s="65"/>
      <c r="H662" s="65"/>
    </row>
    <row r="663" spans="1:8" x14ac:dyDescent="0.25">
      <c r="A663" s="63"/>
      <c r="B663" s="63"/>
      <c r="C663" s="63"/>
      <c r="D663" s="63"/>
      <c r="E663" s="63"/>
      <c r="F663" s="64"/>
      <c r="G663" s="65"/>
      <c r="H663" s="65"/>
    </row>
    <row r="664" spans="1:8" x14ac:dyDescent="0.25">
      <c r="A664" s="63"/>
      <c r="B664" s="63"/>
      <c r="C664" s="63"/>
      <c r="D664" s="63"/>
      <c r="E664" s="63"/>
      <c r="F664" s="64"/>
      <c r="G664" s="65"/>
      <c r="H664" s="65"/>
    </row>
    <row r="665" spans="1:8" x14ac:dyDescent="0.25">
      <c r="A665" s="63"/>
      <c r="B665" s="63"/>
      <c r="C665" s="63"/>
      <c r="D665" s="63"/>
      <c r="E665" s="63"/>
      <c r="F665" s="64"/>
      <c r="G665" s="65"/>
      <c r="H665" s="65"/>
    </row>
    <row r="666" spans="1:8" x14ac:dyDescent="0.25">
      <c r="A666" s="63"/>
      <c r="B666" s="63"/>
      <c r="C666" s="63"/>
      <c r="D666" s="63"/>
      <c r="E666" s="63"/>
      <c r="F666" s="64"/>
      <c r="G666" s="65"/>
      <c r="H666" s="65"/>
    </row>
    <row r="667" spans="1:8" x14ac:dyDescent="0.25">
      <c r="A667" s="63"/>
      <c r="B667" s="63"/>
      <c r="C667" s="63"/>
      <c r="D667" s="63"/>
      <c r="E667" s="63"/>
      <c r="F667" s="64"/>
      <c r="G667" s="65"/>
      <c r="H667" s="65"/>
    </row>
    <row r="668" spans="1:8" x14ac:dyDescent="0.25">
      <c r="A668" s="63"/>
      <c r="B668" s="63"/>
      <c r="C668" s="63"/>
      <c r="D668" s="63"/>
      <c r="E668" s="63"/>
      <c r="F668" s="64"/>
      <c r="G668" s="65"/>
      <c r="H668" s="65"/>
    </row>
    <row r="669" spans="1:8" x14ac:dyDescent="0.25">
      <c r="A669" s="63"/>
      <c r="B669" s="63"/>
      <c r="C669" s="63"/>
      <c r="D669" s="63"/>
      <c r="E669" s="63"/>
      <c r="F669" s="64"/>
      <c r="G669" s="65"/>
      <c r="H669" s="65"/>
    </row>
    <row r="670" spans="1:8" x14ac:dyDescent="0.25">
      <c r="A670" s="63"/>
      <c r="B670" s="63"/>
      <c r="C670" s="63"/>
      <c r="D670" s="63"/>
      <c r="E670" s="63"/>
      <c r="F670" s="64"/>
      <c r="G670" s="65"/>
      <c r="H670" s="65"/>
    </row>
    <row r="671" spans="1:8" x14ac:dyDescent="0.25">
      <c r="A671" s="63"/>
      <c r="B671" s="63"/>
      <c r="C671" s="63"/>
      <c r="D671" s="63"/>
      <c r="E671" s="63"/>
      <c r="F671" s="64"/>
      <c r="G671" s="65"/>
      <c r="H671" s="65"/>
    </row>
    <row r="672" spans="1:8" x14ac:dyDescent="0.25">
      <c r="A672" s="63"/>
      <c r="B672" s="63"/>
      <c r="C672" s="63"/>
      <c r="D672" s="63"/>
      <c r="E672" s="63"/>
      <c r="F672" s="64"/>
      <c r="G672" s="65"/>
      <c r="H672" s="65"/>
    </row>
    <row r="673" spans="1:8" x14ac:dyDescent="0.25">
      <c r="A673" s="63"/>
      <c r="B673" s="63"/>
      <c r="C673" s="63"/>
      <c r="D673" s="63"/>
      <c r="E673" s="63"/>
      <c r="F673" s="64"/>
      <c r="G673" s="65"/>
      <c r="H673" s="65"/>
    </row>
    <row r="674" spans="1:8" x14ac:dyDescent="0.25">
      <c r="A674" s="63"/>
      <c r="B674" s="63"/>
      <c r="C674" s="63"/>
      <c r="D674" s="63"/>
      <c r="E674" s="63"/>
      <c r="F674" s="64"/>
      <c r="G674" s="65"/>
      <c r="H674" s="65"/>
    </row>
    <row r="675" spans="1:8" x14ac:dyDescent="0.25">
      <c r="A675" s="63"/>
      <c r="B675" s="63"/>
      <c r="C675" s="63"/>
      <c r="D675" s="63"/>
      <c r="E675" s="63"/>
      <c r="F675" s="64"/>
      <c r="G675" s="65"/>
      <c r="H675" s="65"/>
    </row>
    <row r="676" spans="1:8" x14ac:dyDescent="0.25">
      <c r="A676" s="63"/>
      <c r="B676" s="63"/>
      <c r="C676" s="63"/>
      <c r="D676" s="63"/>
      <c r="E676" s="63"/>
      <c r="F676" s="64"/>
      <c r="G676" s="65"/>
      <c r="H676" s="65"/>
    </row>
    <row r="677" spans="1:8" x14ac:dyDescent="0.25">
      <c r="A677" s="63"/>
      <c r="B677" s="63"/>
      <c r="C677" s="63"/>
      <c r="D677" s="63"/>
      <c r="E677" s="63"/>
      <c r="F677" s="64"/>
      <c r="G677" s="65"/>
      <c r="H677" s="65"/>
    </row>
    <row r="678" spans="1:8" x14ac:dyDescent="0.25">
      <c r="A678" s="63"/>
      <c r="B678" s="63"/>
      <c r="C678" s="63"/>
      <c r="D678" s="63"/>
      <c r="E678" s="63"/>
      <c r="F678" s="64"/>
      <c r="G678" s="65"/>
      <c r="H678" s="65"/>
    </row>
    <row r="679" spans="1:8" x14ac:dyDescent="0.25">
      <c r="A679" s="63"/>
      <c r="B679" s="63"/>
      <c r="C679" s="63"/>
      <c r="D679" s="63"/>
      <c r="E679" s="63"/>
      <c r="F679" s="64"/>
      <c r="G679" s="65"/>
      <c r="H679" s="65"/>
    </row>
    <row r="680" spans="1:8" x14ac:dyDescent="0.25">
      <c r="A680" s="63"/>
      <c r="B680" s="63"/>
      <c r="C680" s="63"/>
      <c r="D680" s="63"/>
      <c r="E680" s="63"/>
      <c r="F680" s="64"/>
      <c r="G680" s="65"/>
      <c r="H680" s="65"/>
    </row>
    <row r="681" spans="1:8" x14ac:dyDescent="0.25">
      <c r="A681" s="63"/>
      <c r="B681" s="63"/>
      <c r="C681" s="63"/>
      <c r="D681" s="63"/>
      <c r="E681" s="63"/>
      <c r="F681" s="64"/>
      <c r="G681" s="65"/>
      <c r="H681" s="65"/>
    </row>
    <row r="682" spans="1:8" x14ac:dyDescent="0.25">
      <c r="A682" s="63"/>
      <c r="B682" s="63"/>
      <c r="C682" s="63"/>
      <c r="D682" s="63"/>
      <c r="E682" s="63"/>
      <c r="F682" s="64"/>
      <c r="G682" s="65"/>
      <c r="H682" s="65"/>
    </row>
    <row r="683" spans="1:8" x14ac:dyDescent="0.25">
      <c r="A683" s="63"/>
      <c r="B683" s="63"/>
      <c r="C683" s="63"/>
      <c r="D683" s="63"/>
      <c r="E683" s="63"/>
      <c r="F683" s="64"/>
      <c r="G683" s="65"/>
      <c r="H683" s="65"/>
    </row>
    <row r="684" spans="1:8" x14ac:dyDescent="0.25">
      <c r="A684" s="63"/>
      <c r="B684" s="63"/>
      <c r="C684" s="63"/>
      <c r="D684" s="63"/>
      <c r="E684" s="63"/>
      <c r="F684" s="64"/>
      <c r="G684" s="65"/>
      <c r="H684" s="65"/>
    </row>
    <row r="685" spans="1:8" x14ac:dyDescent="0.25">
      <c r="A685" s="63"/>
      <c r="B685" s="63"/>
      <c r="C685" s="63"/>
      <c r="D685" s="63"/>
      <c r="E685" s="63"/>
      <c r="F685" s="64"/>
      <c r="G685" s="65"/>
      <c r="H685" s="65"/>
    </row>
    <row r="686" spans="1:8" x14ac:dyDescent="0.25">
      <c r="A686" s="63"/>
      <c r="B686" s="63"/>
      <c r="C686" s="63"/>
      <c r="D686" s="63"/>
      <c r="E686" s="63"/>
      <c r="F686" s="64"/>
      <c r="G686" s="65"/>
      <c r="H686" s="65"/>
    </row>
    <row r="687" spans="1:8" x14ac:dyDescent="0.25">
      <c r="A687" s="63"/>
      <c r="B687" s="63"/>
      <c r="C687" s="63"/>
      <c r="D687" s="63"/>
      <c r="E687" s="63"/>
      <c r="F687" s="64"/>
      <c r="G687" s="65"/>
      <c r="H687" s="65"/>
    </row>
    <row r="688" spans="1:8" x14ac:dyDescent="0.25">
      <c r="A688" s="63"/>
      <c r="B688" s="63"/>
      <c r="C688" s="63"/>
      <c r="D688" s="63"/>
      <c r="E688" s="63"/>
      <c r="F688" s="64"/>
      <c r="G688" s="65"/>
      <c r="H688" s="65"/>
    </row>
    <row r="689" spans="1:8" x14ac:dyDescent="0.25">
      <c r="A689" s="63"/>
      <c r="B689" s="63"/>
      <c r="C689" s="63"/>
      <c r="D689" s="63"/>
      <c r="E689" s="63"/>
      <c r="F689" s="64"/>
      <c r="G689" s="65"/>
      <c r="H689" s="65"/>
    </row>
    <row r="690" spans="1:8" x14ac:dyDescent="0.25">
      <c r="A690" s="63"/>
      <c r="B690" s="63"/>
      <c r="C690" s="63"/>
      <c r="D690" s="63"/>
      <c r="E690" s="63"/>
      <c r="F690" s="64"/>
      <c r="G690" s="65"/>
      <c r="H690" s="65"/>
    </row>
    <row r="691" spans="1:8" x14ac:dyDescent="0.25">
      <c r="A691" s="63"/>
      <c r="B691" s="63"/>
      <c r="C691" s="63"/>
      <c r="D691" s="63"/>
      <c r="E691" s="63"/>
      <c r="F691" s="64"/>
      <c r="G691" s="65"/>
      <c r="H691" s="65"/>
    </row>
    <row r="692" spans="1:8" x14ac:dyDescent="0.25">
      <c r="A692" s="63"/>
      <c r="B692" s="63"/>
      <c r="C692" s="63"/>
      <c r="D692" s="63"/>
      <c r="E692" s="63"/>
      <c r="F692" s="64"/>
      <c r="G692" s="65"/>
      <c r="H692" s="65"/>
    </row>
    <row r="693" spans="1:8" x14ac:dyDescent="0.25">
      <c r="A693" s="63"/>
      <c r="B693" s="63"/>
      <c r="C693" s="63"/>
      <c r="D693" s="63"/>
      <c r="E693" s="63"/>
      <c r="F693" s="64"/>
      <c r="G693" s="65"/>
      <c r="H693" s="65"/>
    </row>
    <row r="694" spans="1:8" x14ac:dyDescent="0.25">
      <c r="A694" s="63"/>
      <c r="B694" s="63"/>
      <c r="C694" s="63"/>
      <c r="D694" s="63"/>
      <c r="E694" s="63"/>
      <c r="F694" s="64"/>
      <c r="G694" s="65"/>
      <c r="H694" s="65"/>
    </row>
    <row r="695" spans="1:8" x14ac:dyDescent="0.25">
      <c r="A695" s="63"/>
      <c r="B695" s="63"/>
      <c r="C695" s="63"/>
      <c r="D695" s="63"/>
      <c r="E695" s="63"/>
      <c r="F695" s="64"/>
      <c r="G695" s="65"/>
      <c r="H695" s="65"/>
    </row>
    <row r="696" spans="1:8" x14ac:dyDescent="0.25">
      <c r="A696" s="63"/>
      <c r="B696" s="63"/>
      <c r="C696" s="63"/>
      <c r="D696" s="63"/>
      <c r="E696" s="63"/>
      <c r="F696" s="64"/>
      <c r="G696" s="65"/>
      <c r="H696" s="65"/>
    </row>
    <row r="697" spans="1:8" x14ac:dyDescent="0.25">
      <c r="A697" s="63"/>
      <c r="B697" s="63"/>
      <c r="C697" s="63"/>
      <c r="D697" s="63"/>
      <c r="E697" s="63"/>
      <c r="F697" s="64"/>
      <c r="G697" s="65"/>
      <c r="H697" s="65"/>
    </row>
    <row r="698" spans="1:8" x14ac:dyDescent="0.25">
      <c r="A698" s="63"/>
      <c r="B698" s="63"/>
      <c r="C698" s="63"/>
      <c r="D698" s="63"/>
      <c r="E698" s="63"/>
      <c r="F698" s="64"/>
      <c r="G698" s="65"/>
      <c r="H698" s="65"/>
    </row>
    <row r="699" spans="1:8" x14ac:dyDescent="0.25">
      <c r="A699" s="63"/>
      <c r="B699" s="63"/>
      <c r="C699" s="63"/>
      <c r="D699" s="63"/>
      <c r="E699" s="63"/>
      <c r="F699" s="64"/>
      <c r="G699" s="65"/>
      <c r="H699" s="65"/>
    </row>
    <row r="700" spans="1:8" x14ac:dyDescent="0.25">
      <c r="A700" s="63"/>
      <c r="B700" s="63"/>
      <c r="C700" s="63"/>
      <c r="D700" s="63"/>
      <c r="E700" s="63"/>
      <c r="F700" s="64"/>
      <c r="G700" s="65"/>
      <c r="H700" s="65"/>
    </row>
    <row r="701" spans="1:8" x14ac:dyDescent="0.25">
      <c r="A701" s="63"/>
      <c r="B701" s="63"/>
      <c r="C701" s="63"/>
      <c r="D701" s="63"/>
      <c r="E701" s="63"/>
      <c r="F701" s="64"/>
      <c r="G701" s="65"/>
      <c r="H701" s="65"/>
    </row>
    <row r="702" spans="1:8" x14ac:dyDescent="0.25">
      <c r="A702" s="63"/>
      <c r="B702" s="63"/>
      <c r="C702" s="63"/>
      <c r="D702" s="63"/>
      <c r="E702" s="63"/>
      <c r="F702" s="64"/>
      <c r="G702" s="65"/>
      <c r="H702" s="65"/>
    </row>
    <row r="703" spans="1:8" x14ac:dyDescent="0.25">
      <c r="A703" s="63"/>
      <c r="B703" s="63"/>
      <c r="C703" s="63"/>
      <c r="D703" s="63"/>
      <c r="E703" s="63"/>
      <c r="F703" s="64"/>
      <c r="G703" s="65"/>
      <c r="H703" s="65"/>
    </row>
    <row r="704" spans="1:8" x14ac:dyDescent="0.25">
      <c r="A704" s="63"/>
      <c r="B704" s="63"/>
      <c r="C704" s="63"/>
      <c r="D704" s="63"/>
      <c r="E704" s="63"/>
      <c r="F704" s="64"/>
      <c r="G704" s="65"/>
      <c r="H704" s="65"/>
    </row>
    <row r="705" spans="1:8" x14ac:dyDescent="0.25">
      <c r="A705" s="63"/>
      <c r="B705" s="63"/>
      <c r="C705" s="63"/>
      <c r="D705" s="63"/>
      <c r="E705" s="63"/>
      <c r="F705" s="64"/>
      <c r="G705" s="65"/>
      <c r="H705" s="65"/>
    </row>
    <row r="706" spans="1:8" x14ac:dyDescent="0.25">
      <c r="A706" s="63"/>
      <c r="B706" s="63"/>
      <c r="C706" s="63"/>
      <c r="D706" s="63"/>
      <c r="E706" s="63"/>
      <c r="F706" s="64"/>
      <c r="G706" s="65"/>
      <c r="H706" s="65"/>
    </row>
    <row r="707" spans="1:8" x14ac:dyDescent="0.25">
      <c r="A707" s="63"/>
      <c r="B707" s="63"/>
      <c r="C707" s="63"/>
      <c r="D707" s="63"/>
      <c r="E707" s="63"/>
      <c r="F707" s="64"/>
      <c r="G707" s="65"/>
      <c r="H707" s="65"/>
    </row>
    <row r="708" spans="1:8" x14ac:dyDescent="0.25">
      <c r="A708" s="63"/>
      <c r="B708" s="63"/>
      <c r="C708" s="63"/>
      <c r="D708" s="63"/>
      <c r="E708" s="63"/>
      <c r="F708" s="64"/>
      <c r="G708" s="65"/>
      <c r="H708" s="65"/>
    </row>
    <row r="709" spans="1:8" x14ac:dyDescent="0.25">
      <c r="A709" s="63"/>
      <c r="B709" s="63"/>
      <c r="C709" s="63"/>
      <c r="D709" s="63"/>
      <c r="E709" s="63"/>
      <c r="F709" s="64"/>
      <c r="G709" s="65"/>
      <c r="H709" s="65"/>
    </row>
    <row r="710" spans="1:8" x14ac:dyDescent="0.25">
      <c r="A710" s="63"/>
      <c r="B710" s="63"/>
      <c r="C710" s="63"/>
      <c r="D710" s="63"/>
      <c r="E710" s="63"/>
      <c r="F710" s="64"/>
      <c r="G710" s="65"/>
      <c r="H710" s="65"/>
    </row>
    <row r="711" spans="1:8" x14ac:dyDescent="0.25">
      <c r="A711" s="63"/>
      <c r="B711" s="63"/>
      <c r="C711" s="63"/>
      <c r="D711" s="63"/>
      <c r="E711" s="63"/>
      <c r="F711" s="64"/>
      <c r="G711" s="65"/>
      <c r="H711" s="65"/>
    </row>
    <row r="712" spans="1:8" x14ac:dyDescent="0.25">
      <c r="A712" s="63"/>
      <c r="B712" s="63"/>
      <c r="C712" s="63"/>
      <c r="D712" s="63"/>
      <c r="E712" s="63"/>
      <c r="F712" s="64"/>
      <c r="G712" s="65"/>
      <c r="H712" s="65"/>
    </row>
    <row r="713" spans="1:8" x14ac:dyDescent="0.25">
      <c r="A713" s="63"/>
      <c r="B713" s="63"/>
      <c r="C713" s="63"/>
      <c r="D713" s="63"/>
      <c r="E713" s="63"/>
      <c r="F713" s="64"/>
      <c r="G713" s="65"/>
      <c r="H713" s="65"/>
    </row>
    <row r="714" spans="1:8" x14ac:dyDescent="0.25">
      <c r="A714" s="63"/>
      <c r="B714" s="63"/>
      <c r="C714" s="63"/>
      <c r="D714" s="63"/>
      <c r="E714" s="63"/>
      <c r="F714" s="64"/>
      <c r="G714" s="65"/>
      <c r="H714" s="65"/>
    </row>
    <row r="715" spans="1:8" x14ac:dyDescent="0.25">
      <c r="A715" s="63"/>
      <c r="B715" s="63"/>
      <c r="C715" s="63"/>
      <c r="D715" s="63"/>
      <c r="E715" s="63"/>
      <c r="F715" s="64"/>
      <c r="G715" s="65"/>
      <c r="H715" s="65"/>
    </row>
    <row r="716" spans="1:8" x14ac:dyDescent="0.25">
      <c r="A716" s="63"/>
      <c r="B716" s="63"/>
      <c r="C716" s="63"/>
      <c r="D716" s="63"/>
      <c r="E716" s="63"/>
      <c r="F716" s="64"/>
      <c r="G716" s="65"/>
      <c r="H716" s="65"/>
    </row>
    <row r="717" spans="1:8" x14ac:dyDescent="0.25">
      <c r="A717" s="63"/>
      <c r="B717" s="63"/>
      <c r="C717" s="63"/>
      <c r="D717" s="63"/>
      <c r="E717" s="63"/>
      <c r="F717" s="64"/>
      <c r="G717" s="65"/>
      <c r="H717" s="65"/>
    </row>
    <row r="718" spans="1:8" x14ac:dyDescent="0.25">
      <c r="A718" s="63"/>
      <c r="B718" s="63"/>
      <c r="C718" s="63"/>
      <c r="D718" s="63"/>
      <c r="E718" s="63"/>
      <c r="F718" s="64"/>
      <c r="G718" s="65"/>
      <c r="H718" s="65"/>
    </row>
    <row r="719" spans="1:8" x14ac:dyDescent="0.25">
      <c r="A719" s="63"/>
      <c r="B719" s="63"/>
      <c r="C719" s="63"/>
      <c r="D719" s="63"/>
      <c r="E719" s="63"/>
      <c r="F719" s="64"/>
      <c r="G719" s="65"/>
      <c r="H719" s="65"/>
    </row>
    <row r="720" spans="1:8" x14ac:dyDescent="0.25">
      <c r="A720" s="63"/>
      <c r="B720" s="63"/>
      <c r="C720" s="63"/>
      <c r="D720" s="63"/>
      <c r="E720" s="63"/>
      <c r="F720" s="64"/>
      <c r="G720" s="65"/>
      <c r="H720" s="65"/>
    </row>
    <row r="721" spans="1:8" x14ac:dyDescent="0.25">
      <c r="A721" s="63"/>
      <c r="B721" s="63"/>
      <c r="C721" s="63"/>
      <c r="D721" s="63"/>
      <c r="E721" s="63"/>
      <c r="F721" s="64"/>
      <c r="G721" s="65"/>
      <c r="H721" s="65"/>
    </row>
    <row r="722" spans="1:8" x14ac:dyDescent="0.25">
      <c r="A722" s="63"/>
      <c r="B722" s="63"/>
      <c r="C722" s="63"/>
      <c r="D722" s="63"/>
      <c r="E722" s="63"/>
      <c r="F722" s="64"/>
      <c r="G722" s="65"/>
      <c r="H722" s="65"/>
    </row>
    <row r="723" spans="1:8" x14ac:dyDescent="0.25">
      <c r="A723" s="63"/>
      <c r="B723" s="63"/>
      <c r="C723" s="63"/>
      <c r="D723" s="63"/>
      <c r="E723" s="63"/>
      <c r="F723" s="64"/>
      <c r="G723" s="65"/>
      <c r="H723" s="65"/>
    </row>
    <row r="724" spans="1:8" x14ac:dyDescent="0.25">
      <c r="A724" s="63"/>
      <c r="B724" s="63"/>
      <c r="C724" s="63"/>
      <c r="D724" s="63"/>
      <c r="E724" s="63"/>
      <c r="F724" s="64"/>
      <c r="G724" s="65"/>
      <c r="H724" s="65"/>
    </row>
    <row r="725" spans="1:8" x14ac:dyDescent="0.25">
      <c r="A725" s="63"/>
      <c r="B725" s="63"/>
      <c r="C725" s="63"/>
      <c r="D725" s="63"/>
      <c r="E725" s="63"/>
      <c r="F725" s="64"/>
      <c r="G725" s="65"/>
      <c r="H725" s="65"/>
    </row>
    <row r="726" spans="1:8" x14ac:dyDescent="0.25">
      <c r="A726" s="63"/>
      <c r="B726" s="63"/>
      <c r="C726" s="63"/>
      <c r="D726" s="63"/>
      <c r="E726" s="63"/>
      <c r="F726" s="64"/>
      <c r="G726" s="65"/>
      <c r="H726" s="65"/>
    </row>
    <row r="727" spans="1:8" x14ac:dyDescent="0.25">
      <c r="A727" s="63"/>
      <c r="B727" s="63"/>
      <c r="C727" s="63"/>
      <c r="D727" s="63"/>
      <c r="E727" s="63"/>
      <c r="F727" s="64"/>
      <c r="G727" s="65"/>
      <c r="H727" s="65"/>
    </row>
    <row r="728" spans="1:8" x14ac:dyDescent="0.25">
      <c r="A728" s="63"/>
      <c r="B728" s="63"/>
      <c r="C728" s="63"/>
      <c r="D728" s="63"/>
      <c r="E728" s="63"/>
      <c r="F728" s="64"/>
      <c r="G728" s="65"/>
      <c r="H728" s="65"/>
    </row>
    <row r="729" spans="1:8" x14ac:dyDescent="0.25">
      <c r="A729" s="63"/>
      <c r="B729" s="63"/>
      <c r="C729" s="63"/>
      <c r="D729" s="63"/>
      <c r="E729" s="63"/>
      <c r="F729" s="64"/>
      <c r="G729" s="65"/>
      <c r="H729" s="65"/>
    </row>
    <row r="730" spans="1:8" x14ac:dyDescent="0.25">
      <c r="A730" s="63"/>
      <c r="B730" s="63"/>
      <c r="C730" s="63"/>
      <c r="D730" s="63"/>
      <c r="E730" s="63"/>
      <c r="F730" s="64"/>
      <c r="G730" s="65"/>
      <c r="H730" s="65"/>
    </row>
    <row r="731" spans="1:8" x14ac:dyDescent="0.25">
      <c r="A731" s="63"/>
      <c r="B731" s="63"/>
      <c r="C731" s="63"/>
      <c r="D731" s="63"/>
      <c r="E731" s="63"/>
      <c r="F731" s="64"/>
      <c r="G731" s="65"/>
      <c r="H731" s="65"/>
    </row>
    <row r="732" spans="1:8" x14ac:dyDescent="0.25">
      <c r="A732" s="63"/>
      <c r="B732" s="63"/>
      <c r="C732" s="63"/>
      <c r="D732" s="63"/>
      <c r="E732" s="63"/>
      <c r="F732" s="64"/>
      <c r="G732" s="65"/>
      <c r="H732" s="65"/>
    </row>
    <row r="733" spans="1:8" x14ac:dyDescent="0.25">
      <c r="A733" s="63"/>
      <c r="B733" s="63"/>
      <c r="C733" s="63"/>
      <c r="D733" s="63"/>
      <c r="E733" s="63"/>
      <c r="F733" s="64"/>
      <c r="G733" s="65"/>
      <c r="H733" s="65"/>
    </row>
    <row r="734" spans="1:8" x14ac:dyDescent="0.25">
      <c r="A734" s="63"/>
      <c r="B734" s="63"/>
      <c r="C734" s="63"/>
      <c r="D734" s="63"/>
      <c r="E734" s="63"/>
      <c r="F734" s="64"/>
      <c r="G734" s="65"/>
      <c r="H734" s="65"/>
    </row>
    <row r="735" spans="1:8" x14ac:dyDescent="0.25">
      <c r="A735" s="63"/>
      <c r="B735" s="63"/>
      <c r="C735" s="63"/>
      <c r="D735" s="63"/>
      <c r="E735" s="63"/>
      <c r="F735" s="64"/>
      <c r="G735" s="65"/>
      <c r="H735" s="65"/>
    </row>
    <row r="736" spans="1:8" x14ac:dyDescent="0.25">
      <c r="A736" s="63"/>
      <c r="B736" s="63"/>
      <c r="C736" s="63"/>
      <c r="D736" s="63"/>
      <c r="E736" s="63"/>
      <c r="F736" s="64"/>
      <c r="G736" s="65"/>
      <c r="H736" s="65"/>
    </row>
    <row r="737" spans="1:8" x14ac:dyDescent="0.25">
      <c r="A737" s="63"/>
      <c r="B737" s="63"/>
      <c r="C737" s="63"/>
      <c r="D737" s="63"/>
      <c r="E737" s="63"/>
      <c r="F737" s="64"/>
      <c r="G737" s="65"/>
      <c r="H737" s="65"/>
    </row>
    <row r="738" spans="1:8" x14ac:dyDescent="0.25">
      <c r="A738" s="63"/>
      <c r="B738" s="63"/>
      <c r="C738" s="63"/>
      <c r="D738" s="63"/>
      <c r="E738" s="63"/>
      <c r="F738" s="64"/>
      <c r="G738" s="65"/>
      <c r="H738" s="65"/>
    </row>
    <row r="739" spans="1:8" x14ac:dyDescent="0.25">
      <c r="A739" s="63"/>
      <c r="B739" s="63"/>
      <c r="C739" s="63"/>
      <c r="D739" s="63"/>
      <c r="E739" s="63"/>
      <c r="F739" s="64"/>
      <c r="G739" s="65"/>
      <c r="H739" s="65"/>
    </row>
    <row r="740" spans="1:8" x14ac:dyDescent="0.25">
      <c r="A740" s="63"/>
      <c r="B740" s="63"/>
      <c r="C740" s="63"/>
      <c r="D740" s="63"/>
      <c r="E740" s="63"/>
      <c r="F740" s="64"/>
      <c r="G740" s="65"/>
      <c r="H740" s="65"/>
    </row>
    <row r="741" spans="1:8" x14ac:dyDescent="0.25">
      <c r="A741" s="63"/>
      <c r="B741" s="63"/>
      <c r="C741" s="63"/>
      <c r="D741" s="63"/>
      <c r="E741" s="63"/>
      <c r="F741" s="64"/>
      <c r="G741" s="65"/>
      <c r="H741" s="65"/>
    </row>
    <row r="742" spans="1:8" x14ac:dyDescent="0.25">
      <c r="A742" s="63"/>
      <c r="B742" s="63"/>
      <c r="C742" s="63"/>
      <c r="D742" s="63"/>
      <c r="E742" s="63"/>
      <c r="F742" s="64"/>
      <c r="G742" s="65"/>
      <c r="H742" s="65"/>
    </row>
    <row r="743" spans="1:8" x14ac:dyDescent="0.25">
      <c r="A743" s="63"/>
      <c r="B743" s="63"/>
      <c r="C743" s="63"/>
      <c r="D743" s="63"/>
      <c r="E743" s="63"/>
      <c r="F743" s="64"/>
      <c r="G743" s="65"/>
      <c r="H743" s="65"/>
    </row>
    <row r="744" spans="1:8" x14ac:dyDescent="0.25">
      <c r="A744" s="63"/>
      <c r="B744" s="63"/>
      <c r="C744" s="63"/>
      <c r="D744" s="63"/>
      <c r="E744" s="63"/>
      <c r="F744" s="64"/>
      <c r="G744" s="65"/>
      <c r="H744" s="65"/>
    </row>
    <row r="745" spans="1:8" x14ac:dyDescent="0.25">
      <c r="A745" s="63"/>
      <c r="B745" s="63"/>
      <c r="C745" s="63"/>
      <c r="D745" s="63"/>
      <c r="E745" s="63"/>
      <c r="F745" s="64"/>
      <c r="G745" s="65"/>
      <c r="H745" s="65"/>
    </row>
    <row r="746" spans="1:8" x14ac:dyDescent="0.25">
      <c r="A746" s="63"/>
      <c r="B746" s="63"/>
      <c r="C746" s="63"/>
      <c r="D746" s="63"/>
      <c r="E746" s="63"/>
      <c r="F746" s="64"/>
      <c r="G746" s="65"/>
      <c r="H746" s="65"/>
    </row>
    <row r="747" spans="1:8" x14ac:dyDescent="0.25">
      <c r="A747" s="63"/>
      <c r="B747" s="63"/>
      <c r="C747" s="63"/>
      <c r="D747" s="63"/>
      <c r="E747" s="63"/>
      <c r="F747" s="64"/>
      <c r="G747" s="65"/>
      <c r="H747" s="65"/>
    </row>
    <row r="748" spans="1:8" x14ac:dyDescent="0.25">
      <c r="A748" s="63"/>
      <c r="B748" s="63"/>
      <c r="C748" s="63"/>
      <c r="D748" s="63"/>
      <c r="E748" s="63"/>
      <c r="F748" s="64"/>
      <c r="G748" s="65"/>
      <c r="H748" s="65"/>
    </row>
    <row r="749" spans="1:8" x14ac:dyDescent="0.25">
      <c r="A749" s="63"/>
      <c r="B749" s="63"/>
      <c r="C749" s="63"/>
      <c r="D749" s="63"/>
      <c r="E749" s="63"/>
      <c r="F749" s="64"/>
      <c r="G749" s="65"/>
      <c r="H749" s="65"/>
    </row>
    <row r="750" spans="1:8" x14ac:dyDescent="0.25">
      <c r="A750" s="63"/>
      <c r="B750" s="63"/>
      <c r="C750" s="63"/>
      <c r="D750" s="63"/>
      <c r="E750" s="63"/>
      <c r="F750" s="64"/>
      <c r="G750" s="65"/>
      <c r="H750" s="65"/>
    </row>
    <row r="751" spans="1:8" x14ac:dyDescent="0.25">
      <c r="A751" s="63"/>
      <c r="B751" s="63"/>
      <c r="C751" s="63"/>
      <c r="D751" s="63"/>
      <c r="E751" s="63"/>
      <c r="F751" s="64"/>
      <c r="G751" s="65"/>
      <c r="H751" s="65"/>
    </row>
    <row r="752" spans="1:8" x14ac:dyDescent="0.25">
      <c r="A752" s="63"/>
      <c r="B752" s="63"/>
      <c r="C752" s="63"/>
      <c r="D752" s="63"/>
      <c r="E752" s="63"/>
      <c r="F752" s="64"/>
      <c r="G752" s="65"/>
      <c r="H752" s="65"/>
    </row>
    <row r="753" spans="1:8" x14ac:dyDescent="0.25">
      <c r="A753" s="63"/>
      <c r="B753" s="63"/>
      <c r="C753" s="63"/>
      <c r="D753" s="63"/>
      <c r="E753" s="63"/>
      <c r="F753" s="64"/>
      <c r="G753" s="65"/>
      <c r="H753" s="65"/>
    </row>
    <row r="754" spans="1:8" x14ac:dyDescent="0.25">
      <c r="A754" s="63"/>
      <c r="B754" s="63"/>
      <c r="C754" s="63"/>
      <c r="D754" s="63"/>
      <c r="E754" s="63"/>
      <c r="F754" s="64"/>
      <c r="G754" s="65"/>
      <c r="H754" s="65"/>
    </row>
    <row r="755" spans="1:8" x14ac:dyDescent="0.25">
      <c r="A755" s="63"/>
      <c r="B755" s="63"/>
      <c r="C755" s="63"/>
      <c r="D755" s="63"/>
      <c r="E755" s="63"/>
      <c r="F755" s="64"/>
      <c r="G755" s="65"/>
      <c r="H755" s="65"/>
    </row>
    <row r="756" spans="1:8" x14ac:dyDescent="0.25">
      <c r="A756" s="63"/>
      <c r="B756" s="63"/>
      <c r="C756" s="63"/>
      <c r="D756" s="63"/>
      <c r="E756" s="63"/>
      <c r="F756" s="64"/>
      <c r="G756" s="65"/>
      <c r="H756" s="65"/>
    </row>
    <row r="757" spans="1:8" x14ac:dyDescent="0.25">
      <c r="A757" s="63"/>
      <c r="B757" s="63"/>
      <c r="C757" s="63"/>
      <c r="D757" s="63"/>
      <c r="E757" s="63"/>
      <c r="F757" s="64"/>
      <c r="G757" s="65"/>
      <c r="H757" s="65"/>
    </row>
    <row r="758" spans="1:8" x14ac:dyDescent="0.25">
      <c r="A758" s="63"/>
      <c r="B758" s="63"/>
      <c r="C758" s="63"/>
      <c r="D758" s="63"/>
      <c r="E758" s="63"/>
      <c r="F758" s="64"/>
      <c r="G758" s="65"/>
      <c r="H758" s="65"/>
    </row>
    <row r="759" spans="1:8" x14ac:dyDescent="0.25">
      <c r="A759" s="63"/>
      <c r="B759" s="63"/>
      <c r="C759" s="63"/>
      <c r="D759" s="63"/>
      <c r="E759" s="63"/>
      <c r="F759" s="64"/>
      <c r="G759" s="65"/>
      <c r="H759" s="65"/>
    </row>
    <row r="760" spans="1:8" x14ac:dyDescent="0.25">
      <c r="A760" s="63"/>
      <c r="B760" s="63"/>
      <c r="C760" s="63"/>
      <c r="D760" s="63"/>
      <c r="E760" s="63"/>
      <c r="F760" s="64"/>
      <c r="G760" s="65"/>
      <c r="H760" s="65"/>
    </row>
    <row r="761" spans="1:8" x14ac:dyDescent="0.25">
      <c r="A761" s="63"/>
      <c r="B761" s="63"/>
      <c r="C761" s="63"/>
      <c r="D761" s="63"/>
      <c r="E761" s="63"/>
      <c r="F761" s="64"/>
      <c r="G761" s="65"/>
      <c r="H761" s="65"/>
    </row>
    <row r="762" spans="1:8" x14ac:dyDescent="0.25">
      <c r="A762" s="63"/>
      <c r="B762" s="63"/>
      <c r="C762" s="63"/>
      <c r="D762" s="63"/>
      <c r="E762" s="63"/>
      <c r="F762" s="64"/>
      <c r="G762" s="65"/>
      <c r="H762" s="65"/>
    </row>
    <row r="763" spans="1:8" x14ac:dyDescent="0.25">
      <c r="A763" s="63"/>
      <c r="B763" s="63"/>
      <c r="C763" s="63"/>
      <c r="D763" s="63"/>
      <c r="E763" s="63"/>
      <c r="F763" s="64"/>
      <c r="G763" s="65"/>
      <c r="H763" s="65"/>
    </row>
    <row r="764" spans="1:8" x14ac:dyDescent="0.25">
      <c r="A764" s="63"/>
      <c r="B764" s="63"/>
      <c r="C764" s="63"/>
      <c r="D764" s="63"/>
      <c r="E764" s="63"/>
      <c r="F764" s="64"/>
      <c r="G764" s="65"/>
      <c r="H764" s="65"/>
    </row>
    <row r="765" spans="1:8" x14ac:dyDescent="0.25">
      <c r="A765" s="63"/>
      <c r="B765" s="63"/>
      <c r="C765" s="63"/>
      <c r="D765" s="63"/>
      <c r="E765" s="63"/>
      <c r="F765" s="64"/>
      <c r="G765" s="65"/>
      <c r="H765" s="65"/>
    </row>
    <row r="766" spans="1:8" x14ac:dyDescent="0.25">
      <c r="A766" s="63"/>
      <c r="B766" s="63"/>
      <c r="C766" s="63"/>
      <c r="D766" s="63"/>
      <c r="E766" s="63"/>
      <c r="F766" s="64"/>
      <c r="G766" s="65"/>
      <c r="H766" s="65"/>
    </row>
    <row r="767" spans="1:8" x14ac:dyDescent="0.25">
      <c r="A767" s="63"/>
      <c r="B767" s="63"/>
      <c r="C767" s="63"/>
      <c r="D767" s="63"/>
      <c r="E767" s="63"/>
      <c r="F767" s="64"/>
      <c r="G767" s="65"/>
      <c r="H767" s="65"/>
    </row>
    <row r="768" spans="1:8" x14ac:dyDescent="0.25">
      <c r="A768" s="63"/>
      <c r="B768" s="63"/>
      <c r="C768" s="63"/>
      <c r="D768" s="63"/>
      <c r="E768" s="63"/>
      <c r="F768" s="64"/>
      <c r="G768" s="65"/>
      <c r="H768" s="65"/>
    </row>
    <row r="769" spans="1:8" x14ac:dyDescent="0.25">
      <c r="A769" s="63"/>
      <c r="B769" s="63"/>
      <c r="C769" s="63"/>
      <c r="D769" s="63"/>
      <c r="E769" s="63"/>
      <c r="F769" s="64"/>
      <c r="G769" s="65"/>
      <c r="H769" s="65"/>
    </row>
    <row r="770" spans="1:8" x14ac:dyDescent="0.25">
      <c r="A770" s="63"/>
      <c r="B770" s="63"/>
      <c r="C770" s="63"/>
      <c r="D770" s="63"/>
      <c r="E770" s="63"/>
      <c r="F770" s="64"/>
      <c r="G770" s="65"/>
      <c r="H770" s="65"/>
    </row>
    <row r="771" spans="1:8" x14ac:dyDescent="0.25">
      <c r="A771" s="63"/>
      <c r="B771" s="63"/>
      <c r="C771" s="63"/>
      <c r="D771" s="63"/>
      <c r="E771" s="63"/>
      <c r="F771" s="64"/>
      <c r="G771" s="65"/>
      <c r="H771" s="65"/>
    </row>
    <row r="772" spans="1:8" x14ac:dyDescent="0.25">
      <c r="A772" s="63"/>
      <c r="B772" s="63"/>
      <c r="C772" s="63"/>
      <c r="D772" s="63"/>
      <c r="E772" s="63"/>
      <c r="F772" s="64"/>
      <c r="G772" s="65"/>
      <c r="H772" s="65"/>
    </row>
    <row r="773" spans="1:8" x14ac:dyDescent="0.25">
      <c r="A773" s="63"/>
      <c r="B773" s="63"/>
      <c r="C773" s="63"/>
      <c r="D773" s="63"/>
      <c r="E773" s="63"/>
      <c r="F773" s="64"/>
      <c r="G773" s="65"/>
      <c r="H773" s="65"/>
    </row>
    <row r="774" spans="1:8" x14ac:dyDescent="0.25">
      <c r="A774" s="63"/>
      <c r="B774" s="63"/>
      <c r="C774" s="63"/>
      <c r="D774" s="63"/>
      <c r="E774" s="63"/>
      <c r="F774" s="64"/>
      <c r="G774" s="65"/>
      <c r="H774" s="65"/>
    </row>
    <row r="775" spans="1:8" x14ac:dyDescent="0.25">
      <c r="A775" s="63"/>
      <c r="B775" s="63"/>
      <c r="C775" s="63"/>
      <c r="D775" s="63"/>
      <c r="E775" s="63"/>
      <c r="F775" s="64"/>
      <c r="G775" s="65"/>
      <c r="H775" s="65"/>
    </row>
    <row r="776" spans="1:8" x14ac:dyDescent="0.25">
      <c r="A776" s="63"/>
      <c r="B776" s="63"/>
      <c r="C776" s="63"/>
      <c r="D776" s="63"/>
      <c r="E776" s="63"/>
      <c r="F776" s="64"/>
      <c r="G776" s="65"/>
      <c r="H776" s="65"/>
    </row>
    <row r="777" spans="1:8" x14ac:dyDescent="0.25">
      <c r="A777" s="63"/>
      <c r="B777" s="63"/>
      <c r="C777" s="63"/>
      <c r="D777" s="63"/>
      <c r="E777" s="63"/>
      <c r="F777" s="64"/>
      <c r="G777" s="65"/>
      <c r="H777" s="65"/>
    </row>
    <row r="778" spans="1:8" x14ac:dyDescent="0.25">
      <c r="A778" s="63"/>
      <c r="B778" s="63"/>
      <c r="C778" s="63"/>
      <c r="D778" s="63"/>
      <c r="E778" s="63"/>
      <c r="F778" s="64"/>
      <c r="G778" s="65"/>
      <c r="H778" s="65"/>
    </row>
    <row r="779" spans="1:8" x14ac:dyDescent="0.25">
      <c r="A779" s="63"/>
      <c r="B779" s="63"/>
      <c r="C779" s="63"/>
      <c r="D779" s="63"/>
      <c r="E779" s="63"/>
      <c r="F779" s="64"/>
      <c r="G779" s="65"/>
      <c r="H779" s="65"/>
    </row>
    <row r="780" spans="1:8" x14ac:dyDescent="0.25">
      <c r="A780" s="63"/>
      <c r="B780" s="63"/>
      <c r="C780" s="63"/>
      <c r="D780" s="63"/>
      <c r="E780" s="63"/>
      <c r="F780" s="64"/>
      <c r="G780" s="65"/>
      <c r="H780" s="65"/>
    </row>
    <row r="781" spans="1:8" x14ac:dyDescent="0.25">
      <c r="A781" s="63"/>
      <c r="B781" s="63"/>
      <c r="C781" s="63"/>
      <c r="D781" s="63"/>
      <c r="E781" s="63"/>
      <c r="F781" s="64"/>
      <c r="G781" s="65"/>
      <c r="H781" s="65"/>
    </row>
    <row r="782" spans="1:8" x14ac:dyDescent="0.25">
      <c r="A782" s="63"/>
      <c r="B782" s="63"/>
      <c r="C782" s="63"/>
      <c r="D782" s="63"/>
      <c r="E782" s="63"/>
      <c r="F782" s="64"/>
      <c r="G782" s="65"/>
      <c r="H782" s="65"/>
    </row>
    <row r="783" spans="1:8" x14ac:dyDescent="0.25">
      <c r="A783" s="63"/>
      <c r="B783" s="63"/>
      <c r="C783" s="63"/>
      <c r="D783" s="63"/>
      <c r="E783" s="63"/>
      <c r="F783" s="64"/>
      <c r="G783" s="65"/>
      <c r="H783" s="65"/>
    </row>
    <row r="784" spans="1:8" x14ac:dyDescent="0.25">
      <c r="A784" s="63"/>
      <c r="B784" s="63"/>
      <c r="C784" s="63"/>
      <c r="D784" s="63"/>
      <c r="E784" s="63"/>
      <c r="F784" s="64"/>
      <c r="G784" s="65"/>
      <c r="H784" s="65"/>
    </row>
    <row r="785" spans="1:8" x14ac:dyDescent="0.25">
      <c r="A785" s="63"/>
      <c r="B785" s="63"/>
      <c r="C785" s="63"/>
      <c r="D785" s="63"/>
      <c r="E785" s="63"/>
      <c r="F785" s="64"/>
      <c r="G785" s="65"/>
      <c r="H785" s="65"/>
    </row>
    <row r="786" spans="1:8" x14ac:dyDescent="0.25">
      <c r="A786" s="63"/>
      <c r="B786" s="63"/>
      <c r="C786" s="63"/>
      <c r="D786" s="63"/>
      <c r="E786" s="63"/>
      <c r="F786" s="64"/>
      <c r="G786" s="65"/>
      <c r="H786" s="65"/>
    </row>
    <row r="787" spans="1:8" x14ac:dyDescent="0.25">
      <c r="A787" s="63"/>
      <c r="B787" s="63"/>
      <c r="C787" s="63"/>
      <c r="D787" s="63"/>
      <c r="E787" s="63"/>
      <c r="F787" s="64"/>
      <c r="G787" s="65"/>
      <c r="H787" s="65"/>
    </row>
    <row r="788" spans="1:8" x14ac:dyDescent="0.25">
      <c r="A788" s="63"/>
      <c r="B788" s="63"/>
      <c r="C788" s="63"/>
      <c r="D788" s="63"/>
      <c r="E788" s="63"/>
      <c r="F788" s="64"/>
      <c r="G788" s="65"/>
      <c r="H788" s="65"/>
    </row>
    <row r="789" spans="1:8" x14ac:dyDescent="0.25">
      <c r="A789" s="63"/>
      <c r="B789" s="63"/>
      <c r="C789" s="63"/>
      <c r="D789" s="63"/>
      <c r="E789" s="63"/>
      <c r="F789" s="64"/>
      <c r="G789" s="65"/>
      <c r="H789" s="65"/>
    </row>
    <row r="790" spans="1:8" x14ac:dyDescent="0.25">
      <c r="A790" s="63"/>
      <c r="B790" s="63"/>
      <c r="C790" s="63"/>
      <c r="D790" s="63"/>
      <c r="E790" s="63"/>
      <c r="F790" s="64"/>
      <c r="G790" s="65"/>
      <c r="H790" s="65"/>
    </row>
    <row r="791" spans="1:8" x14ac:dyDescent="0.25">
      <c r="A791" s="63"/>
      <c r="B791" s="63"/>
      <c r="C791" s="63"/>
      <c r="D791" s="63"/>
      <c r="E791" s="63"/>
      <c r="F791" s="64"/>
      <c r="G791" s="65"/>
      <c r="H791" s="65"/>
    </row>
    <row r="792" spans="1:8" x14ac:dyDescent="0.25">
      <c r="A792" s="63"/>
      <c r="B792" s="63"/>
      <c r="C792" s="63"/>
      <c r="D792" s="63"/>
      <c r="E792" s="63"/>
      <c r="F792" s="64"/>
      <c r="G792" s="65"/>
      <c r="H792" s="65"/>
    </row>
    <row r="793" spans="1:8" x14ac:dyDescent="0.25">
      <c r="A793" s="63"/>
      <c r="B793" s="63"/>
      <c r="C793" s="63"/>
      <c r="D793" s="63"/>
      <c r="E793" s="63"/>
      <c r="F793" s="64"/>
      <c r="G793" s="65"/>
      <c r="H793" s="65"/>
    </row>
    <row r="794" spans="1:8" x14ac:dyDescent="0.25">
      <c r="A794" s="63"/>
      <c r="B794" s="63"/>
      <c r="C794" s="63"/>
      <c r="D794" s="63"/>
      <c r="E794" s="63"/>
      <c r="F794" s="64"/>
      <c r="G794" s="65"/>
      <c r="H794" s="65"/>
    </row>
    <row r="795" spans="1:8" x14ac:dyDescent="0.25">
      <c r="A795" s="63"/>
      <c r="B795" s="63"/>
      <c r="C795" s="63"/>
      <c r="D795" s="63"/>
      <c r="E795" s="63"/>
      <c r="F795" s="64"/>
      <c r="G795" s="65"/>
      <c r="H795" s="65"/>
    </row>
    <row r="796" spans="1:8" x14ac:dyDescent="0.25">
      <c r="A796" s="63"/>
      <c r="B796" s="63"/>
      <c r="C796" s="63"/>
      <c r="D796" s="63"/>
      <c r="E796" s="63"/>
      <c r="F796" s="64"/>
      <c r="G796" s="65"/>
      <c r="H796" s="65"/>
    </row>
    <row r="797" spans="1:8" x14ac:dyDescent="0.25">
      <c r="A797" s="63"/>
      <c r="B797" s="63"/>
      <c r="C797" s="63"/>
      <c r="D797" s="63"/>
      <c r="E797" s="63"/>
      <c r="F797" s="64"/>
      <c r="G797" s="65"/>
      <c r="H797" s="65"/>
    </row>
    <row r="798" spans="1:8" x14ac:dyDescent="0.25">
      <c r="A798" s="63"/>
      <c r="B798" s="63"/>
      <c r="C798" s="63"/>
      <c r="D798" s="63"/>
      <c r="E798" s="63"/>
      <c r="F798" s="64"/>
      <c r="G798" s="65"/>
      <c r="H798" s="65"/>
    </row>
    <row r="799" spans="1:8" x14ac:dyDescent="0.25">
      <c r="A799" s="63"/>
      <c r="B799" s="63"/>
      <c r="C799" s="63"/>
      <c r="D799" s="63"/>
      <c r="E799" s="63"/>
      <c r="F799" s="64"/>
      <c r="G799" s="65"/>
      <c r="H799" s="65"/>
    </row>
    <row r="800" spans="1:8" x14ac:dyDescent="0.25">
      <c r="A800" s="63"/>
      <c r="B800" s="63"/>
      <c r="C800" s="63"/>
      <c r="D800" s="63"/>
      <c r="E800" s="63"/>
      <c r="F800" s="64"/>
      <c r="G800" s="65"/>
      <c r="H800" s="65"/>
    </row>
    <row r="801" spans="1:8" x14ac:dyDescent="0.25">
      <c r="A801" s="63"/>
      <c r="B801" s="63"/>
      <c r="C801" s="63"/>
      <c r="D801" s="63"/>
      <c r="E801" s="63"/>
      <c r="F801" s="64"/>
      <c r="G801" s="65"/>
      <c r="H801" s="65"/>
    </row>
    <row r="802" spans="1:8" x14ac:dyDescent="0.25">
      <c r="A802" s="63"/>
      <c r="B802" s="63"/>
      <c r="C802" s="63"/>
      <c r="D802" s="63"/>
      <c r="E802" s="63"/>
      <c r="F802" s="64"/>
      <c r="G802" s="65"/>
      <c r="H802" s="65"/>
    </row>
    <row r="803" spans="1:8" x14ac:dyDescent="0.25">
      <c r="A803" s="63"/>
      <c r="B803" s="63"/>
      <c r="C803" s="63"/>
      <c r="D803" s="63"/>
      <c r="E803" s="63"/>
      <c r="F803" s="64"/>
      <c r="G803" s="65"/>
      <c r="H803" s="65"/>
    </row>
    <row r="804" spans="1:8" x14ac:dyDescent="0.25">
      <c r="A804" s="63"/>
      <c r="B804" s="63"/>
      <c r="C804" s="63"/>
      <c r="D804" s="63"/>
      <c r="E804" s="63"/>
      <c r="F804" s="64"/>
      <c r="G804" s="65"/>
      <c r="H804" s="65"/>
    </row>
    <row r="805" spans="1:8" x14ac:dyDescent="0.25">
      <c r="A805" s="63"/>
      <c r="B805" s="63"/>
      <c r="C805" s="63"/>
      <c r="D805" s="63"/>
      <c r="E805" s="63"/>
      <c r="F805" s="64"/>
      <c r="G805" s="65"/>
      <c r="H805" s="65"/>
    </row>
    <row r="806" spans="1:8" x14ac:dyDescent="0.25">
      <c r="A806" s="63"/>
      <c r="B806" s="63"/>
      <c r="C806" s="63"/>
      <c r="D806" s="63"/>
      <c r="E806" s="63"/>
      <c r="F806" s="64"/>
      <c r="G806" s="65"/>
      <c r="H806" s="65"/>
    </row>
    <row r="807" spans="1:8" x14ac:dyDescent="0.25">
      <c r="A807" s="63"/>
      <c r="B807" s="63"/>
      <c r="C807" s="63"/>
      <c r="D807" s="63"/>
      <c r="E807" s="63"/>
      <c r="F807" s="64"/>
      <c r="G807" s="65"/>
      <c r="H807" s="65"/>
    </row>
    <row r="808" spans="1:8" x14ac:dyDescent="0.25">
      <c r="A808" s="63"/>
      <c r="B808" s="63"/>
      <c r="C808" s="63"/>
      <c r="D808" s="63"/>
      <c r="E808" s="63"/>
      <c r="F808" s="64"/>
      <c r="G808" s="65"/>
      <c r="H808" s="65"/>
    </row>
    <row r="809" spans="1:8" x14ac:dyDescent="0.25">
      <c r="A809" s="63"/>
      <c r="B809" s="63"/>
      <c r="C809" s="63"/>
      <c r="D809" s="63"/>
      <c r="E809" s="63"/>
      <c r="F809" s="64"/>
      <c r="G809" s="65"/>
      <c r="H809" s="65"/>
    </row>
    <row r="810" spans="1:8" x14ac:dyDescent="0.25">
      <c r="A810" s="63"/>
      <c r="B810" s="63"/>
      <c r="C810" s="63"/>
      <c r="D810" s="63"/>
      <c r="E810" s="63"/>
      <c r="F810" s="64"/>
      <c r="G810" s="65"/>
      <c r="H810" s="65"/>
    </row>
    <row r="811" spans="1:8" x14ac:dyDescent="0.25">
      <c r="A811" s="63"/>
      <c r="B811" s="63"/>
      <c r="C811" s="63"/>
      <c r="D811" s="63"/>
      <c r="E811" s="63"/>
      <c r="F811" s="64"/>
      <c r="G811" s="65"/>
      <c r="H811" s="65"/>
    </row>
    <row r="812" spans="1:8" x14ac:dyDescent="0.25">
      <c r="A812" s="63"/>
      <c r="B812" s="63"/>
      <c r="C812" s="63"/>
      <c r="D812" s="63"/>
      <c r="E812" s="63"/>
      <c r="F812" s="64"/>
      <c r="G812" s="65"/>
      <c r="H812" s="65"/>
    </row>
    <row r="813" spans="1:8" x14ac:dyDescent="0.25">
      <c r="A813" s="63"/>
      <c r="B813" s="63"/>
      <c r="C813" s="63"/>
      <c r="D813" s="63"/>
      <c r="E813" s="63"/>
      <c r="F813" s="64"/>
      <c r="G813" s="65"/>
      <c r="H813" s="65"/>
    </row>
    <row r="814" spans="1:8" x14ac:dyDescent="0.25">
      <c r="A814" s="63"/>
      <c r="B814" s="63"/>
      <c r="C814" s="63"/>
      <c r="D814" s="63"/>
      <c r="E814" s="63"/>
      <c r="F814" s="64"/>
      <c r="G814" s="65"/>
      <c r="H814" s="65"/>
    </row>
    <row r="815" spans="1:8" x14ac:dyDescent="0.25">
      <c r="A815" s="63"/>
      <c r="B815" s="63"/>
      <c r="C815" s="63"/>
      <c r="D815" s="63"/>
      <c r="E815" s="63"/>
      <c r="F815" s="64"/>
      <c r="G815" s="65"/>
      <c r="H815" s="65"/>
    </row>
    <row r="816" spans="1:8" x14ac:dyDescent="0.25">
      <c r="A816" s="63"/>
      <c r="B816" s="63"/>
      <c r="C816" s="63"/>
      <c r="D816" s="63"/>
      <c r="E816" s="63"/>
      <c r="F816" s="64"/>
      <c r="G816" s="65"/>
      <c r="H816" s="65"/>
    </row>
    <row r="817" spans="1:8" x14ac:dyDescent="0.25">
      <c r="A817" s="63"/>
      <c r="B817" s="63"/>
      <c r="C817" s="63"/>
      <c r="D817" s="63"/>
      <c r="E817" s="63"/>
      <c r="F817" s="64"/>
      <c r="G817" s="65"/>
      <c r="H817" s="65"/>
    </row>
    <row r="818" spans="1:8" x14ac:dyDescent="0.25">
      <c r="A818" s="63"/>
      <c r="B818" s="63"/>
      <c r="C818" s="63"/>
      <c r="D818" s="63"/>
      <c r="E818" s="63"/>
      <c r="F818" s="64"/>
      <c r="G818" s="65"/>
      <c r="H818" s="65"/>
    </row>
    <row r="819" spans="1:8" x14ac:dyDescent="0.25">
      <c r="A819" s="63"/>
      <c r="B819" s="63"/>
      <c r="C819" s="63"/>
      <c r="D819" s="63"/>
      <c r="E819" s="63"/>
      <c r="F819" s="64"/>
      <c r="G819" s="65"/>
      <c r="H819" s="65"/>
    </row>
    <row r="820" spans="1:8" x14ac:dyDescent="0.25">
      <c r="A820" s="63"/>
      <c r="B820" s="63"/>
      <c r="C820" s="63"/>
      <c r="D820" s="63"/>
      <c r="E820" s="63"/>
      <c r="F820" s="64"/>
      <c r="G820" s="65"/>
      <c r="H820" s="65"/>
    </row>
    <row r="821" spans="1:8" x14ac:dyDescent="0.25">
      <c r="A821" s="63"/>
      <c r="B821" s="63"/>
      <c r="C821" s="63"/>
      <c r="D821" s="63"/>
      <c r="E821" s="63"/>
      <c r="F821" s="64"/>
      <c r="G821" s="65"/>
      <c r="H821" s="65"/>
    </row>
    <row r="822" spans="1:8" x14ac:dyDescent="0.25">
      <c r="A822" s="63"/>
      <c r="B822" s="63"/>
      <c r="C822" s="63"/>
      <c r="D822" s="63"/>
      <c r="E822" s="63"/>
      <c r="F822" s="64"/>
      <c r="G822" s="65"/>
      <c r="H822" s="65"/>
    </row>
    <row r="823" spans="1:8" x14ac:dyDescent="0.25">
      <c r="A823" s="63"/>
      <c r="B823" s="63"/>
      <c r="C823" s="63"/>
      <c r="D823" s="63"/>
      <c r="E823" s="63"/>
      <c r="F823" s="64"/>
      <c r="G823" s="65"/>
      <c r="H823" s="65"/>
    </row>
    <row r="824" spans="1:8" x14ac:dyDescent="0.25">
      <c r="A824" s="63"/>
      <c r="B824" s="63"/>
      <c r="C824" s="63"/>
      <c r="D824" s="63"/>
      <c r="E824" s="63"/>
      <c r="F824" s="64"/>
      <c r="G824" s="65"/>
      <c r="H824" s="65"/>
    </row>
    <row r="825" spans="1:8" x14ac:dyDescent="0.25">
      <c r="A825" s="63"/>
      <c r="B825" s="63"/>
      <c r="C825" s="63"/>
      <c r="D825" s="63"/>
      <c r="E825" s="63"/>
      <c r="F825" s="64"/>
      <c r="G825" s="65"/>
      <c r="H825" s="65"/>
    </row>
    <row r="826" spans="1:8" x14ac:dyDescent="0.25">
      <c r="A826" s="63"/>
      <c r="B826" s="63"/>
      <c r="C826" s="63"/>
      <c r="D826" s="63"/>
      <c r="E826" s="63"/>
      <c r="F826" s="64"/>
      <c r="G826" s="65"/>
      <c r="H826" s="65"/>
    </row>
    <row r="827" spans="1:8" x14ac:dyDescent="0.25">
      <c r="A827" s="63"/>
      <c r="B827" s="63"/>
      <c r="C827" s="63"/>
      <c r="D827" s="63"/>
      <c r="E827" s="63"/>
      <c r="F827" s="64"/>
      <c r="G827" s="65"/>
      <c r="H827" s="65"/>
    </row>
    <row r="828" spans="1:8" x14ac:dyDescent="0.25">
      <c r="A828" s="63"/>
      <c r="B828" s="63"/>
      <c r="C828" s="63"/>
      <c r="D828" s="63"/>
      <c r="E828" s="63"/>
      <c r="F828" s="64"/>
      <c r="G828" s="65"/>
      <c r="H828" s="65"/>
    </row>
    <row r="829" spans="1:8" x14ac:dyDescent="0.25">
      <c r="A829" s="63"/>
      <c r="B829" s="63"/>
      <c r="C829" s="63"/>
      <c r="D829" s="63"/>
      <c r="E829" s="63"/>
      <c r="F829" s="64"/>
      <c r="G829" s="65"/>
      <c r="H829" s="65"/>
    </row>
    <row r="830" spans="1:8" x14ac:dyDescent="0.25">
      <c r="A830" s="63"/>
      <c r="B830" s="63"/>
      <c r="C830" s="63"/>
      <c r="D830" s="63"/>
      <c r="E830" s="63"/>
      <c r="F830" s="64"/>
      <c r="G830" s="65"/>
      <c r="H830" s="65"/>
    </row>
    <row r="831" spans="1:8" x14ac:dyDescent="0.25">
      <c r="A831" s="63"/>
      <c r="B831" s="63"/>
      <c r="C831" s="63"/>
      <c r="D831" s="63"/>
      <c r="E831" s="63"/>
      <c r="F831" s="64"/>
      <c r="G831" s="65"/>
      <c r="H831" s="65"/>
    </row>
    <row r="832" spans="1:8" x14ac:dyDescent="0.25">
      <c r="A832" s="63"/>
      <c r="B832" s="63"/>
      <c r="C832" s="63"/>
      <c r="D832" s="63"/>
      <c r="E832" s="63"/>
      <c r="F832" s="64"/>
      <c r="G832" s="65"/>
      <c r="H832" s="65"/>
    </row>
    <row r="833" spans="1:8" x14ac:dyDescent="0.25">
      <c r="A833" s="63"/>
      <c r="B833" s="63"/>
      <c r="C833" s="63"/>
      <c r="D833" s="63"/>
      <c r="E833" s="63"/>
      <c r="F833" s="64"/>
      <c r="G833" s="65"/>
      <c r="H833" s="65"/>
    </row>
    <row r="834" spans="1:8" x14ac:dyDescent="0.25">
      <c r="A834" s="63"/>
      <c r="B834" s="63"/>
      <c r="C834" s="63"/>
      <c r="D834" s="63"/>
      <c r="E834" s="63"/>
      <c r="F834" s="64"/>
      <c r="G834" s="65"/>
      <c r="H834" s="65"/>
    </row>
    <row r="835" spans="1:8" x14ac:dyDescent="0.25">
      <c r="A835" s="63"/>
      <c r="B835" s="63"/>
      <c r="C835" s="63"/>
      <c r="D835" s="63"/>
      <c r="E835" s="63"/>
      <c r="F835" s="64"/>
      <c r="G835" s="65"/>
      <c r="H835" s="65"/>
    </row>
    <row r="836" spans="1:8" x14ac:dyDescent="0.25">
      <c r="A836" s="63"/>
      <c r="B836" s="63"/>
      <c r="C836" s="63"/>
      <c r="D836" s="63"/>
      <c r="E836" s="63"/>
      <c r="F836" s="64"/>
      <c r="G836" s="65"/>
      <c r="H836" s="65"/>
    </row>
    <row r="837" spans="1:8" x14ac:dyDescent="0.25">
      <c r="A837" s="63"/>
      <c r="B837" s="63"/>
      <c r="C837" s="63"/>
      <c r="D837" s="63"/>
      <c r="E837" s="63"/>
      <c r="F837" s="64"/>
      <c r="G837" s="65"/>
      <c r="H837" s="65"/>
    </row>
    <row r="838" spans="1:8" x14ac:dyDescent="0.25">
      <c r="A838" s="63"/>
      <c r="B838" s="63"/>
      <c r="C838" s="63"/>
      <c r="D838" s="63"/>
      <c r="E838" s="63"/>
      <c r="F838" s="64"/>
      <c r="G838" s="65"/>
      <c r="H838" s="65"/>
    </row>
    <row r="839" spans="1:8" x14ac:dyDescent="0.25">
      <c r="A839" s="63"/>
      <c r="B839" s="63"/>
      <c r="C839" s="63"/>
      <c r="D839" s="63"/>
      <c r="E839" s="63"/>
      <c r="F839" s="64"/>
      <c r="G839" s="65"/>
      <c r="H839" s="65"/>
    </row>
    <row r="840" spans="1:8" x14ac:dyDescent="0.25">
      <c r="A840" s="63"/>
      <c r="B840" s="63"/>
      <c r="C840" s="63"/>
      <c r="D840" s="63"/>
      <c r="E840" s="63"/>
      <c r="F840" s="64"/>
      <c r="G840" s="65"/>
      <c r="H840" s="65"/>
    </row>
    <row r="841" spans="1:8" x14ac:dyDescent="0.25">
      <c r="A841" s="63"/>
      <c r="B841" s="63"/>
      <c r="C841" s="63"/>
      <c r="D841" s="63"/>
      <c r="E841" s="63"/>
      <c r="F841" s="64"/>
      <c r="G841" s="65"/>
      <c r="H841" s="65"/>
    </row>
    <row r="842" spans="1:8" x14ac:dyDescent="0.25">
      <c r="A842" s="63"/>
      <c r="B842" s="63"/>
      <c r="C842" s="63"/>
      <c r="D842" s="63"/>
      <c r="E842" s="63"/>
      <c r="F842" s="64"/>
      <c r="G842" s="65"/>
      <c r="H842" s="65"/>
    </row>
    <row r="843" spans="1:8" x14ac:dyDescent="0.25">
      <c r="A843" s="63"/>
      <c r="B843" s="63"/>
      <c r="C843" s="63"/>
      <c r="D843" s="63"/>
      <c r="E843" s="63"/>
      <c r="F843" s="64"/>
      <c r="G843" s="65"/>
      <c r="H843" s="65"/>
    </row>
    <row r="844" spans="1:8" x14ac:dyDescent="0.25">
      <c r="A844" s="63"/>
      <c r="B844" s="63"/>
      <c r="C844" s="63"/>
      <c r="D844" s="63"/>
      <c r="E844" s="63"/>
      <c r="F844" s="64"/>
      <c r="G844" s="65"/>
      <c r="H844" s="65"/>
    </row>
    <row r="845" spans="1:8" x14ac:dyDescent="0.25">
      <c r="A845" s="63"/>
      <c r="B845" s="63"/>
      <c r="C845" s="63"/>
      <c r="D845" s="63"/>
      <c r="E845" s="63"/>
      <c r="F845" s="64"/>
      <c r="G845" s="65"/>
      <c r="H845" s="65"/>
    </row>
    <row r="846" spans="1:8" x14ac:dyDescent="0.25">
      <c r="A846" s="63"/>
      <c r="B846" s="63"/>
      <c r="C846" s="63"/>
      <c r="D846" s="63"/>
      <c r="E846" s="63"/>
      <c r="F846" s="64"/>
      <c r="G846" s="65"/>
      <c r="H846" s="65"/>
    </row>
    <row r="847" spans="1:8" x14ac:dyDescent="0.25">
      <c r="A847" s="63"/>
      <c r="B847" s="63"/>
      <c r="C847" s="63"/>
      <c r="D847" s="63"/>
      <c r="E847" s="63"/>
      <c r="F847" s="64"/>
      <c r="G847" s="65"/>
      <c r="H847" s="65"/>
    </row>
    <row r="848" spans="1:8" x14ac:dyDescent="0.25">
      <c r="A848" s="63"/>
      <c r="B848" s="63"/>
      <c r="C848" s="63"/>
      <c r="D848" s="63"/>
      <c r="E848" s="63"/>
      <c r="F848" s="64"/>
      <c r="G848" s="65"/>
      <c r="H848" s="65"/>
    </row>
    <row r="849" spans="1:8" x14ac:dyDescent="0.25">
      <c r="A849" s="63"/>
      <c r="B849" s="63"/>
      <c r="C849" s="63"/>
      <c r="D849" s="63"/>
      <c r="E849" s="63"/>
      <c r="F849" s="64"/>
      <c r="G849" s="65"/>
      <c r="H849" s="65"/>
    </row>
    <row r="850" spans="1:8" x14ac:dyDescent="0.25">
      <c r="A850" s="63"/>
      <c r="B850" s="63"/>
      <c r="C850" s="63"/>
      <c r="D850" s="63"/>
      <c r="E850" s="63"/>
      <c r="F850" s="64"/>
      <c r="G850" s="65"/>
      <c r="H850" s="65"/>
    </row>
    <row r="851" spans="1:8" x14ac:dyDescent="0.25">
      <c r="A851" s="63"/>
      <c r="B851" s="63"/>
      <c r="C851" s="63"/>
      <c r="D851" s="63"/>
      <c r="E851" s="63"/>
      <c r="F851" s="64"/>
      <c r="G851" s="65"/>
      <c r="H851" s="65"/>
    </row>
    <row r="852" spans="1:8" x14ac:dyDescent="0.25">
      <c r="A852" s="63"/>
      <c r="B852" s="63"/>
      <c r="C852" s="63"/>
      <c r="D852" s="63"/>
      <c r="E852" s="63"/>
      <c r="F852" s="64"/>
      <c r="G852" s="65"/>
      <c r="H852" s="65"/>
    </row>
    <row r="853" spans="1:8" x14ac:dyDescent="0.25">
      <c r="A853" s="63"/>
      <c r="B853" s="63"/>
      <c r="C853" s="63"/>
      <c r="D853" s="63"/>
      <c r="E853" s="63"/>
      <c r="F853" s="64"/>
      <c r="G853" s="65"/>
      <c r="H853" s="65"/>
    </row>
    <row r="854" spans="1:8" x14ac:dyDescent="0.25">
      <c r="A854" s="63"/>
      <c r="B854" s="63"/>
      <c r="C854" s="63"/>
      <c r="D854" s="63"/>
      <c r="E854" s="63"/>
      <c r="F854" s="64"/>
      <c r="G854" s="65"/>
      <c r="H854" s="65"/>
    </row>
    <row r="855" spans="1:8" x14ac:dyDescent="0.25">
      <c r="A855" s="63"/>
      <c r="B855" s="63"/>
      <c r="C855" s="63"/>
      <c r="D855" s="63"/>
      <c r="E855" s="63"/>
      <c r="F855" s="64"/>
      <c r="G855" s="65"/>
      <c r="H855" s="65"/>
    </row>
    <row r="856" spans="1:8" x14ac:dyDescent="0.25">
      <c r="A856" s="63"/>
      <c r="B856" s="63"/>
      <c r="C856" s="63"/>
      <c r="D856" s="63"/>
      <c r="E856" s="63"/>
      <c r="F856" s="64"/>
      <c r="G856" s="65"/>
      <c r="H856" s="65"/>
    </row>
    <row r="857" spans="1:8" x14ac:dyDescent="0.25">
      <c r="A857" s="63"/>
      <c r="B857" s="63"/>
      <c r="C857" s="63"/>
      <c r="D857" s="63"/>
      <c r="E857" s="63"/>
      <c r="F857" s="64"/>
      <c r="G857" s="65"/>
      <c r="H857" s="65"/>
    </row>
    <row r="858" spans="1:8" x14ac:dyDescent="0.25">
      <c r="A858" s="63"/>
      <c r="B858" s="63"/>
      <c r="C858" s="63"/>
      <c r="D858" s="63"/>
      <c r="E858" s="63"/>
      <c r="F858" s="64"/>
      <c r="G858" s="65"/>
      <c r="H858" s="65"/>
    </row>
    <row r="859" spans="1:8" x14ac:dyDescent="0.25">
      <c r="A859" s="63"/>
      <c r="B859" s="63"/>
      <c r="C859" s="63"/>
      <c r="D859" s="63"/>
      <c r="E859" s="63"/>
      <c r="F859" s="64"/>
      <c r="G859" s="65"/>
      <c r="H859" s="65"/>
    </row>
    <row r="860" spans="1:8" x14ac:dyDescent="0.25">
      <c r="A860" s="63"/>
      <c r="B860" s="63"/>
      <c r="C860" s="63"/>
      <c r="D860" s="63"/>
      <c r="E860" s="63"/>
      <c r="F860" s="64"/>
      <c r="G860" s="65"/>
      <c r="H860" s="65"/>
    </row>
    <row r="861" spans="1:8" x14ac:dyDescent="0.25">
      <c r="A861" s="63"/>
      <c r="B861" s="63"/>
      <c r="C861" s="63"/>
      <c r="D861" s="63"/>
      <c r="E861" s="63"/>
      <c r="F861" s="64"/>
      <c r="G861" s="65"/>
      <c r="H861" s="65"/>
    </row>
    <row r="862" spans="1:8" x14ac:dyDescent="0.25">
      <c r="A862" s="63"/>
      <c r="B862" s="63"/>
      <c r="C862" s="63"/>
      <c r="D862" s="63"/>
      <c r="E862" s="63"/>
      <c r="F862" s="64"/>
      <c r="G862" s="65"/>
      <c r="H862" s="65"/>
    </row>
    <row r="863" spans="1:8" x14ac:dyDescent="0.25">
      <c r="A863" s="63"/>
      <c r="B863" s="63"/>
      <c r="C863" s="63"/>
      <c r="D863" s="63"/>
      <c r="E863" s="63"/>
      <c r="F863" s="64"/>
      <c r="G863" s="65"/>
      <c r="H863" s="65"/>
    </row>
    <row r="864" spans="1:8" x14ac:dyDescent="0.25">
      <c r="A864" s="63"/>
      <c r="B864" s="63"/>
      <c r="C864" s="63"/>
      <c r="D864" s="63"/>
      <c r="E864" s="63"/>
      <c r="F864" s="64"/>
      <c r="G864" s="65"/>
      <c r="H864" s="65"/>
    </row>
    <row r="865" spans="1:8" x14ac:dyDescent="0.25">
      <c r="A865" s="63"/>
      <c r="B865" s="63"/>
      <c r="C865" s="63"/>
      <c r="D865" s="63"/>
      <c r="E865" s="63"/>
      <c r="F865" s="64"/>
      <c r="G865" s="65"/>
      <c r="H865" s="65"/>
    </row>
    <row r="866" spans="1:8" x14ac:dyDescent="0.25">
      <c r="A866" s="63"/>
      <c r="B866" s="63"/>
      <c r="C866" s="63"/>
      <c r="D866" s="63"/>
      <c r="E866" s="63"/>
      <c r="F866" s="64"/>
      <c r="G866" s="65"/>
      <c r="H866" s="65"/>
    </row>
    <row r="867" spans="1:8" x14ac:dyDescent="0.25">
      <c r="A867" s="63"/>
      <c r="B867" s="63"/>
      <c r="C867" s="63"/>
      <c r="D867" s="63"/>
      <c r="E867" s="63"/>
      <c r="F867" s="64"/>
      <c r="G867" s="65"/>
      <c r="H867" s="65"/>
    </row>
    <row r="868" spans="1:8" x14ac:dyDescent="0.25">
      <c r="A868" s="63"/>
      <c r="B868" s="63"/>
      <c r="C868" s="63"/>
      <c r="D868" s="63"/>
      <c r="E868" s="63"/>
      <c r="F868" s="64"/>
      <c r="G868" s="65"/>
      <c r="H868" s="65"/>
    </row>
    <row r="869" spans="1:8" x14ac:dyDescent="0.25">
      <c r="A869" s="63"/>
      <c r="B869" s="63"/>
      <c r="C869" s="63"/>
      <c r="D869" s="63"/>
      <c r="E869" s="63"/>
      <c r="F869" s="64"/>
      <c r="G869" s="65"/>
      <c r="H869" s="65"/>
    </row>
    <row r="870" spans="1:8" x14ac:dyDescent="0.25">
      <c r="A870" s="63"/>
      <c r="B870" s="63"/>
      <c r="C870" s="63"/>
      <c r="D870" s="63"/>
      <c r="E870" s="63"/>
      <c r="F870" s="64"/>
      <c r="G870" s="65"/>
      <c r="H870" s="65"/>
    </row>
    <row r="871" spans="1:8" x14ac:dyDescent="0.25">
      <c r="A871" s="63"/>
      <c r="B871" s="63"/>
      <c r="C871" s="63"/>
      <c r="D871" s="63"/>
      <c r="E871" s="63"/>
      <c r="F871" s="64"/>
      <c r="G871" s="65"/>
      <c r="H871" s="65"/>
    </row>
    <row r="872" spans="1:8" x14ac:dyDescent="0.25">
      <c r="A872" s="63"/>
      <c r="B872" s="63"/>
      <c r="C872" s="63"/>
      <c r="D872" s="63"/>
      <c r="E872" s="63"/>
      <c r="F872" s="64"/>
      <c r="G872" s="65"/>
      <c r="H872" s="65"/>
    </row>
    <row r="873" spans="1:8" x14ac:dyDescent="0.25">
      <c r="A873" s="63"/>
      <c r="B873" s="63"/>
      <c r="C873" s="63"/>
      <c r="D873" s="63"/>
      <c r="E873" s="63"/>
      <c r="F873" s="64"/>
      <c r="G873" s="65"/>
      <c r="H873" s="65"/>
    </row>
    <row r="874" spans="1:8" x14ac:dyDescent="0.25">
      <c r="A874" s="63"/>
      <c r="B874" s="63"/>
      <c r="C874" s="63"/>
      <c r="D874" s="63"/>
      <c r="E874" s="63"/>
      <c r="F874" s="64"/>
      <c r="G874" s="65"/>
      <c r="H874" s="65"/>
    </row>
    <row r="875" spans="1:8" x14ac:dyDescent="0.25">
      <c r="A875" s="63"/>
      <c r="B875" s="63"/>
      <c r="C875" s="63"/>
      <c r="D875" s="63"/>
      <c r="E875" s="63"/>
      <c r="F875" s="64"/>
      <c r="G875" s="65"/>
      <c r="H875" s="65"/>
    </row>
    <row r="876" spans="1:8" x14ac:dyDescent="0.25">
      <c r="A876" s="63"/>
      <c r="B876" s="63"/>
      <c r="C876" s="63"/>
      <c r="D876" s="63"/>
      <c r="E876" s="63"/>
      <c r="F876" s="64"/>
      <c r="G876" s="65"/>
      <c r="H876" s="65"/>
    </row>
    <row r="877" spans="1:8" x14ac:dyDescent="0.25">
      <c r="A877" s="63"/>
      <c r="B877" s="63"/>
      <c r="C877" s="63"/>
      <c r="D877" s="63"/>
      <c r="E877" s="63"/>
      <c r="F877" s="64"/>
      <c r="G877" s="65"/>
      <c r="H877" s="65"/>
    </row>
    <row r="878" spans="1:8" x14ac:dyDescent="0.25">
      <c r="A878" s="63"/>
      <c r="B878" s="63"/>
      <c r="C878" s="63"/>
      <c r="D878" s="63"/>
      <c r="E878" s="63"/>
      <c r="F878" s="64"/>
      <c r="G878" s="65"/>
      <c r="H878" s="65"/>
    </row>
    <row r="879" spans="1:8" x14ac:dyDescent="0.25">
      <c r="A879" s="63"/>
      <c r="B879" s="63"/>
      <c r="C879" s="63"/>
      <c r="D879" s="63"/>
      <c r="E879" s="63"/>
      <c r="F879" s="64"/>
      <c r="G879" s="65"/>
      <c r="H879" s="65"/>
    </row>
    <row r="880" spans="1:8" x14ac:dyDescent="0.25">
      <c r="A880" s="63"/>
      <c r="B880" s="63"/>
      <c r="C880" s="63"/>
      <c r="D880" s="63"/>
      <c r="E880" s="63"/>
      <c r="F880" s="64"/>
      <c r="G880" s="65"/>
      <c r="H880" s="65"/>
    </row>
    <row r="881" spans="1:8" x14ac:dyDescent="0.25">
      <c r="A881" s="63"/>
      <c r="B881" s="63"/>
      <c r="C881" s="63"/>
      <c r="D881" s="63"/>
      <c r="E881" s="63"/>
      <c r="F881" s="64"/>
      <c r="G881" s="65"/>
      <c r="H881" s="65"/>
    </row>
    <row r="882" spans="1:8" x14ac:dyDescent="0.25">
      <c r="A882" s="63"/>
      <c r="B882" s="63"/>
      <c r="C882" s="63"/>
      <c r="D882" s="63"/>
      <c r="E882" s="63"/>
      <c r="F882" s="64"/>
      <c r="G882" s="65"/>
      <c r="H882" s="65"/>
    </row>
    <row r="883" spans="1:8" x14ac:dyDescent="0.25">
      <c r="A883" s="63"/>
      <c r="B883" s="63"/>
      <c r="C883" s="63"/>
      <c r="D883" s="63"/>
      <c r="E883" s="63"/>
      <c r="F883" s="64"/>
      <c r="G883" s="65"/>
      <c r="H883" s="65"/>
    </row>
    <row r="884" spans="1:8" x14ac:dyDescent="0.25">
      <c r="A884" s="63"/>
      <c r="B884" s="63"/>
      <c r="C884" s="63"/>
      <c r="D884" s="63"/>
      <c r="E884" s="63"/>
      <c r="F884" s="64"/>
      <c r="G884" s="65"/>
      <c r="H884" s="65"/>
    </row>
    <row r="885" spans="1:8" x14ac:dyDescent="0.25">
      <c r="A885" s="63"/>
      <c r="B885" s="63"/>
      <c r="C885" s="63"/>
      <c r="D885" s="63"/>
      <c r="E885" s="63"/>
      <c r="F885" s="64"/>
      <c r="G885" s="65"/>
      <c r="H885" s="65"/>
    </row>
    <row r="886" spans="1:8" x14ac:dyDescent="0.25">
      <c r="A886" s="63"/>
      <c r="B886" s="63"/>
      <c r="C886" s="63"/>
      <c r="D886" s="63"/>
      <c r="E886" s="63"/>
      <c r="F886" s="64"/>
      <c r="G886" s="65"/>
      <c r="H886" s="65"/>
    </row>
    <row r="887" spans="1:8" x14ac:dyDescent="0.25">
      <c r="A887" s="63"/>
      <c r="B887" s="63"/>
      <c r="C887" s="63"/>
      <c r="D887" s="63"/>
      <c r="E887" s="63"/>
      <c r="F887" s="64"/>
      <c r="G887" s="65"/>
      <c r="H887" s="65"/>
    </row>
    <row r="888" spans="1:8" x14ac:dyDescent="0.25">
      <c r="A888" s="63"/>
      <c r="B888" s="63"/>
      <c r="C888" s="63"/>
      <c r="D888" s="63"/>
      <c r="E888" s="63"/>
      <c r="F888" s="64"/>
      <c r="G888" s="65"/>
      <c r="H888" s="65"/>
    </row>
    <row r="889" spans="1:8" x14ac:dyDescent="0.25">
      <c r="A889" s="63"/>
      <c r="B889" s="63"/>
      <c r="C889" s="63"/>
      <c r="D889" s="63"/>
      <c r="E889" s="63"/>
      <c r="F889" s="64"/>
      <c r="G889" s="65"/>
      <c r="H889" s="65"/>
    </row>
    <row r="890" spans="1:8" x14ac:dyDescent="0.25">
      <c r="A890" s="63"/>
      <c r="B890" s="63"/>
      <c r="C890" s="63"/>
      <c r="D890" s="63"/>
      <c r="E890" s="63"/>
      <c r="F890" s="64"/>
      <c r="G890" s="65"/>
      <c r="H890" s="65"/>
    </row>
    <row r="891" spans="1:8" x14ac:dyDescent="0.25">
      <c r="A891" s="63"/>
      <c r="B891" s="63"/>
      <c r="C891" s="63"/>
      <c r="D891" s="63"/>
      <c r="E891" s="63"/>
      <c r="F891" s="64"/>
      <c r="G891" s="65"/>
      <c r="H891" s="65"/>
    </row>
    <row r="892" spans="1:8" x14ac:dyDescent="0.25">
      <c r="A892" s="63"/>
      <c r="B892" s="63"/>
      <c r="C892" s="63"/>
      <c r="D892" s="63"/>
      <c r="E892" s="63"/>
      <c r="F892" s="64"/>
      <c r="G892" s="65"/>
      <c r="H892" s="65"/>
    </row>
    <row r="893" spans="1:8" x14ac:dyDescent="0.25">
      <c r="A893" s="63"/>
      <c r="B893" s="63"/>
      <c r="C893" s="63"/>
      <c r="D893" s="63"/>
      <c r="E893" s="63"/>
      <c r="F893" s="64"/>
      <c r="G893" s="65"/>
      <c r="H893" s="65"/>
    </row>
    <row r="894" spans="1:8" x14ac:dyDescent="0.25">
      <c r="A894" s="63"/>
      <c r="B894" s="63"/>
      <c r="C894" s="63"/>
      <c r="D894" s="63"/>
      <c r="E894" s="63"/>
      <c r="F894" s="64"/>
      <c r="G894" s="65"/>
      <c r="H894" s="65"/>
    </row>
    <row r="895" spans="1:8" x14ac:dyDescent="0.25">
      <c r="A895" s="63"/>
      <c r="B895" s="63"/>
      <c r="C895" s="63"/>
      <c r="D895" s="63"/>
      <c r="E895" s="63"/>
      <c r="F895" s="64"/>
      <c r="G895" s="65"/>
      <c r="H895" s="65"/>
    </row>
    <row r="896" spans="1:8" x14ac:dyDescent="0.25">
      <c r="A896" s="63"/>
      <c r="B896" s="63"/>
      <c r="C896" s="63"/>
      <c r="D896" s="63"/>
      <c r="E896" s="63"/>
      <c r="F896" s="64"/>
      <c r="G896" s="65"/>
      <c r="H896" s="65"/>
    </row>
    <row r="897" spans="1:8" x14ac:dyDescent="0.25">
      <c r="A897" s="63"/>
      <c r="B897" s="63"/>
      <c r="C897" s="63"/>
      <c r="D897" s="63"/>
      <c r="E897" s="63"/>
      <c r="F897" s="64"/>
      <c r="G897" s="65"/>
      <c r="H897" s="65"/>
    </row>
    <row r="898" spans="1:8" x14ac:dyDescent="0.25">
      <c r="A898" s="63"/>
      <c r="B898" s="63"/>
      <c r="C898" s="63"/>
      <c r="D898" s="63"/>
      <c r="E898" s="63"/>
      <c r="F898" s="64"/>
      <c r="G898" s="65"/>
      <c r="H898" s="65"/>
    </row>
    <row r="899" spans="1:8" x14ac:dyDescent="0.25">
      <c r="A899" s="63"/>
      <c r="B899" s="63"/>
      <c r="C899" s="63"/>
      <c r="D899" s="63"/>
      <c r="E899" s="63"/>
      <c r="F899" s="64"/>
      <c r="G899" s="65"/>
      <c r="H899" s="65"/>
    </row>
    <row r="900" spans="1:8" x14ac:dyDescent="0.25">
      <c r="A900" s="63"/>
      <c r="B900" s="63"/>
      <c r="C900" s="63"/>
      <c r="D900" s="63"/>
      <c r="E900" s="63"/>
      <c r="F900" s="64"/>
      <c r="G900" s="65"/>
      <c r="H900" s="65"/>
    </row>
    <row r="901" spans="1:8" x14ac:dyDescent="0.25">
      <c r="A901" s="63"/>
      <c r="B901" s="63"/>
      <c r="C901" s="63"/>
      <c r="D901" s="63"/>
      <c r="E901" s="63"/>
      <c r="F901" s="64"/>
      <c r="G901" s="65"/>
      <c r="H901" s="65"/>
    </row>
    <row r="902" spans="1:8" x14ac:dyDescent="0.25">
      <c r="A902" s="63"/>
      <c r="B902" s="63"/>
      <c r="C902" s="63"/>
      <c r="D902" s="63"/>
      <c r="E902" s="63"/>
      <c r="F902" s="64"/>
      <c r="G902" s="65"/>
      <c r="H902" s="65"/>
    </row>
    <row r="903" spans="1:8" x14ac:dyDescent="0.25">
      <c r="A903" s="63"/>
      <c r="B903" s="63"/>
      <c r="C903" s="63"/>
      <c r="D903" s="63"/>
      <c r="E903" s="63"/>
      <c r="F903" s="64"/>
      <c r="G903" s="65"/>
      <c r="H903" s="65"/>
    </row>
    <row r="904" spans="1:8" x14ac:dyDescent="0.25">
      <c r="A904" s="63"/>
      <c r="B904" s="63"/>
      <c r="C904" s="63"/>
      <c r="D904" s="63"/>
      <c r="E904" s="63"/>
      <c r="F904" s="64"/>
      <c r="G904" s="65"/>
      <c r="H904" s="65"/>
    </row>
    <row r="905" spans="1:8" x14ac:dyDescent="0.25">
      <c r="A905" s="63"/>
      <c r="B905" s="63"/>
      <c r="C905" s="63"/>
      <c r="D905" s="63"/>
      <c r="E905" s="63"/>
      <c r="F905" s="64"/>
      <c r="G905" s="65"/>
      <c r="H905" s="65"/>
    </row>
    <row r="906" spans="1:8" x14ac:dyDescent="0.25">
      <c r="A906" s="63"/>
      <c r="B906" s="63"/>
      <c r="C906" s="63"/>
      <c r="D906" s="63"/>
      <c r="E906" s="63"/>
      <c r="F906" s="64"/>
      <c r="G906" s="65"/>
      <c r="H906" s="65"/>
    </row>
    <row r="907" spans="1:8" x14ac:dyDescent="0.25">
      <c r="A907" s="63"/>
      <c r="B907" s="63"/>
      <c r="C907" s="63"/>
      <c r="D907" s="63"/>
      <c r="E907" s="63"/>
      <c r="F907" s="64"/>
      <c r="G907" s="65"/>
      <c r="H907" s="65"/>
    </row>
    <row r="908" spans="1:8" x14ac:dyDescent="0.25">
      <c r="A908" s="63"/>
      <c r="B908" s="63"/>
      <c r="C908" s="63"/>
      <c r="D908" s="63"/>
      <c r="E908" s="63"/>
      <c r="F908" s="64"/>
      <c r="G908" s="65"/>
      <c r="H908" s="65"/>
    </row>
    <row r="909" spans="1:8" x14ac:dyDescent="0.25">
      <c r="A909" s="63"/>
      <c r="B909" s="63"/>
      <c r="C909" s="63"/>
      <c r="D909" s="63"/>
      <c r="E909" s="63"/>
      <c r="F909" s="64"/>
      <c r="G909" s="65"/>
      <c r="H909" s="65"/>
    </row>
    <row r="910" spans="1:8" x14ac:dyDescent="0.25">
      <c r="A910" s="63"/>
      <c r="B910" s="63"/>
      <c r="C910" s="63"/>
      <c r="D910" s="63"/>
      <c r="E910" s="63"/>
      <c r="F910" s="64"/>
      <c r="G910" s="65"/>
      <c r="H910" s="65"/>
    </row>
    <row r="911" spans="1:8" x14ac:dyDescent="0.25">
      <c r="A911" s="63"/>
      <c r="B911" s="63"/>
      <c r="C911" s="63"/>
      <c r="D911" s="63"/>
      <c r="E911" s="63"/>
      <c r="F911" s="64"/>
      <c r="G911" s="65"/>
      <c r="H911" s="65"/>
    </row>
    <row r="912" spans="1:8" x14ac:dyDescent="0.25">
      <c r="A912" s="63"/>
      <c r="B912" s="63"/>
      <c r="C912" s="63"/>
      <c r="D912" s="63"/>
      <c r="E912" s="63"/>
      <c r="F912" s="64"/>
      <c r="G912" s="65"/>
      <c r="H912" s="65"/>
    </row>
    <row r="913" spans="1:8" x14ac:dyDescent="0.25">
      <c r="A913" s="63"/>
      <c r="B913" s="63"/>
      <c r="C913" s="63"/>
      <c r="D913" s="63"/>
      <c r="E913" s="63"/>
      <c r="F913" s="64"/>
      <c r="G913" s="65"/>
      <c r="H913" s="65"/>
    </row>
    <row r="914" spans="1:8" x14ac:dyDescent="0.25">
      <c r="A914" s="63"/>
      <c r="B914" s="63"/>
      <c r="C914" s="63"/>
      <c r="D914" s="63"/>
      <c r="E914" s="63"/>
      <c r="F914" s="64"/>
      <c r="G914" s="65"/>
      <c r="H914" s="65"/>
    </row>
    <row r="915" spans="1:8" x14ac:dyDescent="0.25">
      <c r="A915" s="63"/>
      <c r="B915" s="63"/>
      <c r="C915" s="63"/>
      <c r="D915" s="63"/>
      <c r="E915" s="63"/>
      <c r="F915" s="64"/>
      <c r="G915" s="65"/>
      <c r="H915" s="65"/>
    </row>
    <row r="916" spans="1:8" x14ac:dyDescent="0.25">
      <c r="A916" s="63"/>
      <c r="B916" s="63"/>
      <c r="C916" s="63"/>
      <c r="D916" s="63"/>
      <c r="E916" s="63"/>
      <c r="F916" s="64"/>
      <c r="G916" s="65"/>
      <c r="H916" s="65"/>
    </row>
    <row r="917" spans="1:8" x14ac:dyDescent="0.25">
      <c r="A917" s="63"/>
      <c r="B917" s="63"/>
      <c r="C917" s="63"/>
      <c r="D917" s="63"/>
      <c r="E917" s="63"/>
      <c r="F917" s="64"/>
      <c r="G917" s="65"/>
      <c r="H917" s="65"/>
    </row>
    <row r="918" spans="1:8" x14ac:dyDescent="0.25">
      <c r="A918" s="63"/>
      <c r="B918" s="63"/>
      <c r="C918" s="63"/>
      <c r="D918" s="63"/>
      <c r="E918" s="63"/>
      <c r="F918" s="64"/>
      <c r="G918" s="65"/>
      <c r="H918" s="65"/>
    </row>
    <row r="919" spans="1:8" x14ac:dyDescent="0.25">
      <c r="A919" s="63"/>
      <c r="B919" s="63"/>
      <c r="C919" s="63"/>
      <c r="D919" s="63"/>
      <c r="E919" s="63"/>
      <c r="F919" s="64"/>
      <c r="G919" s="65"/>
      <c r="H919" s="65"/>
    </row>
    <row r="920" spans="1:8" x14ac:dyDescent="0.25">
      <c r="A920" s="63"/>
      <c r="B920" s="63"/>
      <c r="C920" s="63"/>
      <c r="D920" s="63"/>
      <c r="E920" s="63"/>
      <c r="F920" s="64"/>
      <c r="G920" s="65"/>
      <c r="H920" s="65"/>
    </row>
    <row r="921" spans="1:8" x14ac:dyDescent="0.25">
      <c r="A921" s="63"/>
      <c r="B921" s="63"/>
      <c r="C921" s="63"/>
      <c r="D921" s="63"/>
      <c r="E921" s="63"/>
      <c r="F921" s="64"/>
      <c r="G921" s="65"/>
      <c r="H921" s="65"/>
    </row>
    <row r="922" spans="1:8" x14ac:dyDescent="0.25">
      <c r="A922" s="63"/>
      <c r="B922" s="63"/>
      <c r="C922" s="63"/>
      <c r="D922" s="63"/>
      <c r="E922" s="63"/>
      <c r="F922" s="64"/>
      <c r="G922" s="65"/>
      <c r="H922" s="65"/>
    </row>
    <row r="923" spans="1:8" x14ac:dyDescent="0.25">
      <c r="A923" s="63"/>
      <c r="B923" s="63"/>
      <c r="C923" s="63"/>
      <c r="D923" s="63"/>
      <c r="E923" s="63"/>
      <c r="F923" s="64"/>
      <c r="G923" s="65"/>
      <c r="H923" s="65"/>
    </row>
    <row r="924" spans="1:8" x14ac:dyDescent="0.25">
      <c r="A924" s="63"/>
      <c r="B924" s="63"/>
      <c r="C924" s="63"/>
      <c r="D924" s="63"/>
      <c r="E924" s="63"/>
      <c r="F924" s="64"/>
      <c r="G924" s="65"/>
      <c r="H924" s="65"/>
    </row>
    <row r="925" spans="1:8" x14ac:dyDescent="0.25">
      <c r="A925" s="63"/>
      <c r="B925" s="63"/>
      <c r="C925" s="63"/>
      <c r="D925" s="63"/>
      <c r="E925" s="63"/>
      <c r="F925" s="64"/>
      <c r="G925" s="65"/>
      <c r="H925" s="65"/>
    </row>
    <row r="926" spans="1:8" x14ac:dyDescent="0.25">
      <c r="A926" s="63"/>
      <c r="B926" s="63"/>
      <c r="C926" s="63"/>
      <c r="D926" s="63"/>
      <c r="E926" s="63"/>
      <c r="F926" s="64"/>
      <c r="G926" s="65"/>
      <c r="H926" s="65"/>
    </row>
    <row r="927" spans="1:8" x14ac:dyDescent="0.25">
      <c r="A927" s="63"/>
      <c r="B927" s="63"/>
      <c r="C927" s="63"/>
      <c r="D927" s="63"/>
      <c r="E927" s="63"/>
      <c r="F927" s="64"/>
      <c r="G927" s="65"/>
      <c r="H927" s="65"/>
    </row>
    <row r="928" spans="1:8" x14ac:dyDescent="0.25">
      <c r="A928" s="63"/>
      <c r="B928" s="63"/>
      <c r="C928" s="63"/>
      <c r="D928" s="63"/>
      <c r="E928" s="63"/>
      <c r="F928" s="64"/>
      <c r="G928" s="65"/>
      <c r="H928" s="65"/>
    </row>
    <row r="929" spans="1:8" x14ac:dyDescent="0.25">
      <c r="A929" s="63"/>
      <c r="B929" s="63"/>
      <c r="C929" s="63"/>
      <c r="D929" s="63"/>
      <c r="E929" s="63"/>
      <c r="F929" s="64"/>
      <c r="G929" s="65"/>
      <c r="H929" s="65"/>
    </row>
    <row r="930" spans="1:8" x14ac:dyDescent="0.25">
      <c r="A930" s="63"/>
      <c r="B930" s="63"/>
      <c r="C930" s="63"/>
      <c r="D930" s="63"/>
      <c r="E930" s="63"/>
      <c r="F930" s="64"/>
      <c r="G930" s="65"/>
      <c r="H930" s="65"/>
    </row>
    <row r="931" spans="1:8" x14ac:dyDescent="0.25">
      <c r="A931" s="63"/>
      <c r="B931" s="63"/>
      <c r="C931" s="63"/>
      <c r="D931" s="63"/>
      <c r="E931" s="63"/>
      <c r="F931" s="64"/>
      <c r="G931" s="65"/>
      <c r="H931" s="65"/>
    </row>
    <row r="932" spans="1:8" x14ac:dyDescent="0.25">
      <c r="A932" s="63"/>
      <c r="B932" s="63"/>
      <c r="C932" s="63"/>
      <c r="D932" s="63"/>
      <c r="E932" s="63"/>
      <c r="F932" s="64"/>
      <c r="G932" s="65"/>
      <c r="H932" s="65"/>
    </row>
    <row r="933" spans="1:8" x14ac:dyDescent="0.25">
      <c r="A933" s="63"/>
      <c r="B933" s="63"/>
      <c r="C933" s="63"/>
      <c r="D933" s="63"/>
      <c r="E933" s="63"/>
      <c r="F933" s="64"/>
      <c r="G933" s="65"/>
      <c r="H933" s="65"/>
    </row>
    <row r="934" spans="1:8" x14ac:dyDescent="0.25">
      <c r="A934" s="63"/>
      <c r="B934" s="63"/>
      <c r="C934" s="63"/>
      <c r="D934" s="63"/>
      <c r="E934" s="63"/>
      <c r="F934" s="64"/>
      <c r="G934" s="65"/>
      <c r="H934" s="65"/>
    </row>
    <row r="935" spans="1:8" x14ac:dyDescent="0.25">
      <c r="A935" s="63"/>
      <c r="B935" s="63"/>
      <c r="C935" s="63"/>
      <c r="D935" s="63"/>
      <c r="E935" s="63"/>
      <c r="F935" s="64"/>
      <c r="G935" s="65"/>
      <c r="H935" s="65"/>
    </row>
    <row r="936" spans="1:8" x14ac:dyDescent="0.25">
      <c r="A936" s="63"/>
      <c r="B936" s="63"/>
      <c r="C936" s="63"/>
      <c r="D936" s="63"/>
      <c r="E936" s="63"/>
      <c r="F936" s="64"/>
      <c r="G936" s="65"/>
      <c r="H936" s="65"/>
    </row>
    <row r="937" spans="1:8" x14ac:dyDescent="0.25">
      <c r="A937" s="63"/>
      <c r="B937" s="63"/>
      <c r="C937" s="63"/>
      <c r="D937" s="63"/>
      <c r="E937" s="63"/>
      <c r="F937" s="64"/>
      <c r="G937" s="65"/>
      <c r="H937" s="65"/>
    </row>
    <row r="938" spans="1:8" x14ac:dyDescent="0.25">
      <c r="A938" s="63"/>
      <c r="B938" s="63"/>
      <c r="C938" s="63"/>
      <c r="D938" s="63"/>
      <c r="E938" s="63"/>
      <c r="F938" s="64"/>
      <c r="G938" s="65"/>
      <c r="H938" s="65"/>
    </row>
    <row r="939" spans="1:8" x14ac:dyDescent="0.25">
      <c r="A939" s="63"/>
      <c r="B939" s="63"/>
      <c r="C939" s="63"/>
      <c r="D939" s="63"/>
      <c r="E939" s="63"/>
      <c r="F939" s="64"/>
      <c r="G939" s="65"/>
      <c r="H939" s="65"/>
    </row>
    <row r="940" spans="1:8" x14ac:dyDescent="0.25">
      <c r="A940" s="63"/>
      <c r="B940" s="63"/>
      <c r="C940" s="63"/>
      <c r="D940" s="63"/>
      <c r="E940" s="63"/>
      <c r="F940" s="64"/>
      <c r="G940" s="65"/>
      <c r="H940" s="65"/>
    </row>
    <row r="941" spans="1:8" x14ac:dyDescent="0.25">
      <c r="A941" s="63"/>
      <c r="B941" s="63"/>
      <c r="C941" s="63"/>
      <c r="D941" s="63"/>
      <c r="E941" s="63"/>
      <c r="F941" s="64"/>
      <c r="G941" s="65"/>
      <c r="H941" s="65"/>
    </row>
    <row r="942" spans="1:8" x14ac:dyDescent="0.25">
      <c r="A942" s="63"/>
      <c r="B942" s="63"/>
      <c r="C942" s="63"/>
      <c r="D942" s="63"/>
      <c r="E942" s="63"/>
      <c r="F942" s="64"/>
      <c r="G942" s="65"/>
      <c r="H942" s="65"/>
    </row>
    <row r="943" spans="1:8" x14ac:dyDescent="0.25">
      <c r="A943" s="63"/>
      <c r="B943" s="63"/>
      <c r="C943" s="63"/>
      <c r="D943" s="63"/>
      <c r="E943" s="63"/>
      <c r="F943" s="64"/>
      <c r="G943" s="65"/>
      <c r="H943" s="65"/>
    </row>
    <row r="944" spans="1:8" x14ac:dyDescent="0.25">
      <c r="A944" s="63"/>
      <c r="B944" s="63"/>
      <c r="C944" s="63"/>
      <c r="D944" s="63"/>
      <c r="E944" s="63"/>
      <c r="F944" s="64"/>
      <c r="G944" s="65"/>
      <c r="H944" s="65"/>
    </row>
    <row r="945" spans="1:8" x14ac:dyDescent="0.25">
      <c r="A945" s="63"/>
      <c r="B945" s="63"/>
      <c r="C945" s="63"/>
      <c r="D945" s="63"/>
      <c r="E945" s="63"/>
      <c r="F945" s="64"/>
      <c r="G945" s="65"/>
      <c r="H945" s="65"/>
    </row>
    <row r="946" spans="1:8" x14ac:dyDescent="0.25">
      <c r="A946" s="63"/>
      <c r="B946" s="63"/>
      <c r="C946" s="63"/>
      <c r="D946" s="63"/>
      <c r="E946" s="63"/>
      <c r="F946" s="64"/>
      <c r="G946" s="65"/>
      <c r="H946" s="65"/>
    </row>
    <row r="947" spans="1:8" x14ac:dyDescent="0.25">
      <c r="A947" s="63"/>
      <c r="B947" s="63"/>
      <c r="C947" s="63"/>
      <c r="D947" s="63"/>
      <c r="E947" s="63"/>
      <c r="F947" s="64"/>
      <c r="G947" s="65"/>
      <c r="H947" s="65"/>
    </row>
    <row r="948" spans="1:8" x14ac:dyDescent="0.25">
      <c r="A948" s="63"/>
      <c r="B948" s="63"/>
      <c r="C948" s="63"/>
      <c r="D948" s="63"/>
      <c r="E948" s="63"/>
      <c r="F948" s="64"/>
      <c r="G948" s="65"/>
      <c r="H948" s="65"/>
    </row>
    <row r="949" spans="1:8" x14ac:dyDescent="0.25">
      <c r="A949" s="63"/>
      <c r="B949" s="63"/>
      <c r="C949" s="63"/>
      <c r="D949" s="63"/>
      <c r="E949" s="63"/>
      <c r="F949" s="64"/>
      <c r="G949" s="65"/>
      <c r="H949" s="65"/>
    </row>
    <row r="950" spans="1:8" x14ac:dyDescent="0.25">
      <c r="A950" s="63"/>
      <c r="B950" s="63"/>
      <c r="C950" s="63"/>
      <c r="D950" s="63"/>
      <c r="E950" s="63"/>
      <c r="F950" s="64"/>
      <c r="G950" s="65"/>
      <c r="H950" s="65"/>
    </row>
    <row r="951" spans="1:8" x14ac:dyDescent="0.25">
      <c r="A951" s="63"/>
      <c r="B951" s="63"/>
      <c r="C951" s="63"/>
      <c r="D951" s="63"/>
      <c r="E951" s="63"/>
      <c r="F951" s="64"/>
      <c r="G951" s="65"/>
      <c r="H951" s="65"/>
    </row>
    <row r="952" spans="1:8" x14ac:dyDescent="0.25">
      <c r="A952" s="63"/>
      <c r="B952" s="63"/>
      <c r="C952" s="63"/>
      <c r="D952" s="63"/>
      <c r="E952" s="63"/>
      <c r="F952" s="64"/>
      <c r="G952" s="65"/>
      <c r="H952" s="65"/>
    </row>
    <row r="953" spans="1:8" x14ac:dyDescent="0.25">
      <c r="A953" s="63"/>
      <c r="B953" s="63"/>
      <c r="C953" s="63"/>
      <c r="D953" s="63"/>
      <c r="E953" s="63"/>
      <c r="F953" s="64"/>
      <c r="G953" s="65"/>
      <c r="H953" s="65"/>
    </row>
    <row r="954" spans="1:8" x14ac:dyDescent="0.25">
      <c r="A954" s="63"/>
      <c r="B954" s="63"/>
      <c r="C954" s="63"/>
      <c r="D954" s="63"/>
      <c r="E954" s="63"/>
      <c r="F954" s="64"/>
      <c r="G954" s="65"/>
      <c r="H954" s="65"/>
    </row>
    <row r="955" spans="1:8" x14ac:dyDescent="0.25">
      <c r="A955" s="63"/>
      <c r="B955" s="63"/>
      <c r="C955" s="63"/>
      <c r="D955" s="63"/>
      <c r="E955" s="63"/>
      <c r="F955" s="64"/>
      <c r="G955" s="65"/>
      <c r="H955" s="65"/>
    </row>
    <row r="956" spans="1:8" x14ac:dyDescent="0.25">
      <c r="A956" s="63"/>
      <c r="B956" s="63"/>
      <c r="C956" s="63"/>
      <c r="D956" s="63"/>
      <c r="E956" s="63"/>
      <c r="F956" s="64"/>
      <c r="G956" s="65"/>
      <c r="H956" s="65"/>
    </row>
    <row r="957" spans="1:8" x14ac:dyDescent="0.25">
      <c r="A957" s="63"/>
      <c r="B957" s="63"/>
      <c r="C957" s="63"/>
      <c r="D957" s="63"/>
      <c r="E957" s="63"/>
      <c r="F957" s="64"/>
      <c r="G957" s="65"/>
      <c r="H957" s="65"/>
    </row>
    <row r="958" spans="1:8" x14ac:dyDescent="0.25">
      <c r="A958" s="63"/>
      <c r="B958" s="63"/>
      <c r="C958" s="63"/>
      <c r="D958" s="63"/>
      <c r="E958" s="63"/>
      <c r="F958" s="64"/>
      <c r="G958" s="65"/>
      <c r="H958" s="65"/>
    </row>
    <row r="959" spans="1:8" x14ac:dyDescent="0.25">
      <c r="A959" s="63"/>
      <c r="B959" s="63"/>
      <c r="C959" s="63"/>
      <c r="D959" s="63"/>
      <c r="E959" s="63"/>
      <c r="F959" s="64"/>
      <c r="G959" s="65"/>
      <c r="H959" s="65"/>
    </row>
    <row r="960" spans="1:8" x14ac:dyDescent="0.25">
      <c r="A960" s="63"/>
      <c r="B960" s="63"/>
      <c r="C960" s="63"/>
      <c r="D960" s="63"/>
      <c r="E960" s="63"/>
      <c r="F960" s="64"/>
      <c r="G960" s="65"/>
      <c r="H960" s="65"/>
    </row>
    <row r="961" spans="1:8" x14ac:dyDescent="0.25">
      <c r="A961" s="63"/>
      <c r="B961" s="63"/>
      <c r="C961" s="63"/>
      <c r="D961" s="63"/>
      <c r="E961" s="63"/>
      <c r="F961" s="64"/>
      <c r="G961" s="65"/>
      <c r="H961" s="65"/>
    </row>
    <row r="962" spans="1:8" x14ac:dyDescent="0.25">
      <c r="A962" s="63"/>
      <c r="B962" s="63"/>
      <c r="C962" s="63"/>
      <c r="D962" s="63"/>
      <c r="E962" s="63"/>
      <c r="F962" s="64"/>
      <c r="G962" s="65"/>
      <c r="H962" s="65"/>
    </row>
    <row r="963" spans="1:8" x14ac:dyDescent="0.25">
      <c r="A963" s="63"/>
      <c r="B963" s="63"/>
      <c r="C963" s="63"/>
      <c r="D963" s="63"/>
      <c r="E963" s="63"/>
      <c r="F963" s="64"/>
      <c r="G963" s="65"/>
      <c r="H963" s="65"/>
    </row>
    <row r="964" spans="1:8" x14ac:dyDescent="0.25">
      <c r="A964" s="63"/>
      <c r="B964" s="63"/>
      <c r="C964" s="63"/>
      <c r="D964" s="63"/>
      <c r="E964" s="63"/>
      <c r="F964" s="64"/>
      <c r="G964" s="65"/>
      <c r="H964" s="65"/>
    </row>
    <row r="965" spans="1:8" x14ac:dyDescent="0.25">
      <c r="A965" s="63"/>
      <c r="B965" s="63"/>
      <c r="C965" s="63"/>
      <c r="D965" s="63"/>
      <c r="E965" s="63"/>
      <c r="F965" s="64"/>
      <c r="G965" s="65"/>
      <c r="H965" s="65"/>
    </row>
    <row r="966" spans="1:8" x14ac:dyDescent="0.25">
      <c r="A966" s="63"/>
      <c r="B966" s="63"/>
      <c r="C966" s="63"/>
      <c r="D966" s="63"/>
      <c r="E966" s="63"/>
      <c r="F966" s="64"/>
      <c r="G966" s="65"/>
      <c r="H966" s="65"/>
    </row>
    <row r="967" spans="1:8" x14ac:dyDescent="0.25">
      <c r="A967" s="63"/>
      <c r="B967" s="63"/>
      <c r="C967" s="63"/>
      <c r="D967" s="63"/>
      <c r="E967" s="63"/>
      <c r="F967" s="64"/>
      <c r="G967" s="65"/>
      <c r="H967" s="65"/>
    </row>
    <row r="968" spans="1:8" x14ac:dyDescent="0.25">
      <c r="A968" s="63"/>
      <c r="B968" s="63"/>
      <c r="C968" s="63"/>
      <c r="D968" s="63"/>
      <c r="E968" s="63"/>
      <c r="F968" s="64"/>
      <c r="G968" s="65"/>
      <c r="H968" s="65"/>
    </row>
    <row r="969" spans="1:8" x14ac:dyDescent="0.25">
      <c r="A969" s="63"/>
      <c r="B969" s="63"/>
      <c r="C969" s="63"/>
      <c r="D969" s="63"/>
      <c r="E969" s="63"/>
      <c r="F969" s="64"/>
      <c r="G969" s="65"/>
      <c r="H969" s="65"/>
    </row>
    <row r="970" spans="1:8" x14ac:dyDescent="0.25">
      <c r="A970" s="63"/>
      <c r="B970" s="63"/>
      <c r="C970" s="63"/>
      <c r="D970" s="63"/>
      <c r="E970" s="63"/>
      <c r="F970" s="64"/>
      <c r="G970" s="65"/>
      <c r="H970" s="65"/>
    </row>
    <row r="971" spans="1:8" x14ac:dyDescent="0.25">
      <c r="A971" s="63"/>
      <c r="B971" s="63"/>
      <c r="C971" s="63"/>
      <c r="D971" s="63"/>
      <c r="E971" s="63"/>
      <c r="F971" s="64"/>
      <c r="G971" s="65"/>
      <c r="H971" s="65"/>
    </row>
    <row r="972" spans="1:8" x14ac:dyDescent="0.25">
      <c r="A972" s="63"/>
      <c r="B972" s="63"/>
      <c r="C972" s="63"/>
      <c r="D972" s="63"/>
      <c r="E972" s="63"/>
      <c r="F972" s="64"/>
      <c r="G972" s="65"/>
      <c r="H972" s="65"/>
    </row>
    <row r="973" spans="1:8" x14ac:dyDescent="0.25">
      <c r="A973" s="63"/>
      <c r="B973" s="63"/>
      <c r="C973" s="63"/>
      <c r="D973" s="63"/>
      <c r="E973" s="63"/>
      <c r="F973" s="64"/>
      <c r="G973" s="65"/>
      <c r="H973" s="65"/>
    </row>
    <row r="974" spans="1:8" x14ac:dyDescent="0.25">
      <c r="A974" s="63"/>
      <c r="B974" s="63"/>
      <c r="C974" s="63"/>
      <c r="D974" s="63"/>
      <c r="E974" s="63"/>
      <c r="F974" s="64"/>
      <c r="G974" s="65"/>
      <c r="H974" s="65"/>
    </row>
    <row r="975" spans="1:8" x14ac:dyDescent="0.25">
      <c r="A975" s="63"/>
      <c r="B975" s="63"/>
      <c r="C975" s="63"/>
      <c r="D975" s="63"/>
      <c r="E975" s="63"/>
      <c r="F975" s="64"/>
      <c r="G975" s="65"/>
      <c r="H975" s="65"/>
    </row>
    <row r="976" spans="1:8" x14ac:dyDescent="0.25">
      <c r="A976" s="63"/>
      <c r="B976" s="63"/>
      <c r="C976" s="63"/>
      <c r="D976" s="63"/>
      <c r="E976" s="63"/>
      <c r="F976" s="64"/>
      <c r="G976" s="65"/>
      <c r="H976" s="65"/>
    </row>
    <row r="977" spans="1:8" x14ac:dyDescent="0.25">
      <c r="A977" s="63"/>
      <c r="B977" s="63"/>
      <c r="C977" s="63"/>
      <c r="D977" s="63"/>
      <c r="E977" s="63"/>
      <c r="F977" s="64"/>
      <c r="G977" s="65"/>
      <c r="H977" s="65"/>
    </row>
    <row r="978" spans="1:8" x14ac:dyDescent="0.25">
      <c r="A978" s="63"/>
      <c r="B978" s="63"/>
      <c r="C978" s="63"/>
      <c r="D978" s="63"/>
      <c r="E978" s="63"/>
      <c r="F978" s="64"/>
      <c r="G978" s="65"/>
      <c r="H978" s="65"/>
    </row>
    <row r="979" spans="1:8" x14ac:dyDescent="0.25">
      <c r="A979" s="63"/>
      <c r="B979" s="63"/>
      <c r="C979" s="63"/>
      <c r="D979" s="63"/>
      <c r="E979" s="63"/>
      <c r="F979" s="64"/>
      <c r="G979" s="65"/>
      <c r="H979" s="65"/>
    </row>
    <row r="980" spans="1:8" x14ac:dyDescent="0.25">
      <c r="A980" s="63"/>
      <c r="B980" s="63"/>
      <c r="C980" s="63"/>
      <c r="D980" s="63"/>
      <c r="E980" s="63"/>
      <c r="F980" s="64"/>
      <c r="G980" s="65"/>
      <c r="H980" s="65"/>
    </row>
    <row r="981" spans="1:8" x14ac:dyDescent="0.25">
      <c r="A981" s="63"/>
      <c r="B981" s="63"/>
      <c r="C981" s="63"/>
      <c r="D981" s="63"/>
      <c r="E981" s="63"/>
      <c r="F981" s="64"/>
      <c r="G981" s="65"/>
      <c r="H981" s="65"/>
    </row>
    <row r="982" spans="1:8" x14ac:dyDescent="0.25">
      <c r="A982" s="63"/>
      <c r="B982" s="63"/>
      <c r="C982" s="63"/>
      <c r="D982" s="63"/>
      <c r="E982" s="63"/>
      <c r="F982" s="64"/>
      <c r="G982" s="65"/>
      <c r="H982" s="65"/>
    </row>
    <row r="983" spans="1:8" x14ac:dyDescent="0.25">
      <c r="A983" s="63"/>
      <c r="B983" s="63"/>
      <c r="C983" s="63"/>
      <c r="D983" s="63"/>
      <c r="E983" s="63"/>
      <c r="F983" s="64"/>
      <c r="G983" s="65"/>
      <c r="H983" s="65"/>
    </row>
    <row r="984" spans="1:8" x14ac:dyDescent="0.25">
      <c r="A984" s="63"/>
      <c r="B984" s="63"/>
      <c r="C984" s="63"/>
      <c r="D984" s="63"/>
      <c r="E984" s="63"/>
      <c r="F984" s="64"/>
      <c r="G984" s="65"/>
      <c r="H984" s="65"/>
    </row>
    <row r="985" spans="1:8" x14ac:dyDescent="0.25">
      <c r="A985" s="63"/>
      <c r="B985" s="63"/>
      <c r="C985" s="63"/>
      <c r="D985" s="63"/>
      <c r="E985" s="63"/>
      <c r="F985" s="64"/>
      <c r="G985" s="65"/>
      <c r="H985" s="65"/>
    </row>
    <row r="986" spans="1:8" x14ac:dyDescent="0.25">
      <c r="A986" s="63"/>
      <c r="B986" s="63"/>
      <c r="C986" s="63"/>
      <c r="D986" s="63"/>
      <c r="E986" s="63"/>
      <c r="F986" s="64"/>
      <c r="G986" s="65"/>
      <c r="H986" s="65"/>
    </row>
    <row r="987" spans="1:8" x14ac:dyDescent="0.25">
      <c r="A987" s="63"/>
      <c r="B987" s="63"/>
      <c r="C987" s="63"/>
      <c r="D987" s="63"/>
      <c r="E987" s="63"/>
      <c r="F987" s="64"/>
      <c r="G987" s="65"/>
      <c r="H987" s="65"/>
    </row>
    <row r="988" spans="1:8" x14ac:dyDescent="0.25">
      <c r="A988" s="63"/>
      <c r="B988" s="63"/>
      <c r="C988" s="63"/>
      <c r="D988" s="63"/>
      <c r="E988" s="63"/>
      <c r="F988" s="64"/>
      <c r="G988" s="65"/>
      <c r="H988" s="65"/>
    </row>
    <row r="989" spans="1:8" x14ac:dyDescent="0.25">
      <c r="A989" s="63"/>
      <c r="B989" s="63"/>
      <c r="C989" s="63"/>
      <c r="D989" s="63"/>
      <c r="E989" s="63"/>
      <c r="F989" s="64"/>
      <c r="G989" s="65"/>
      <c r="H989" s="65"/>
    </row>
    <row r="990" spans="1:8" x14ac:dyDescent="0.25">
      <c r="A990" s="63"/>
      <c r="B990" s="63"/>
      <c r="C990" s="63"/>
      <c r="D990" s="63"/>
      <c r="E990" s="63"/>
      <c r="F990" s="64"/>
      <c r="G990" s="65"/>
      <c r="H990" s="65"/>
    </row>
    <row r="991" spans="1:8" x14ac:dyDescent="0.25">
      <c r="A991" s="63"/>
      <c r="B991" s="63"/>
      <c r="C991" s="63"/>
      <c r="D991" s="63"/>
      <c r="E991" s="63"/>
      <c r="F991" s="64"/>
      <c r="G991" s="65"/>
      <c r="H991" s="65"/>
    </row>
    <row r="992" spans="1:8" x14ac:dyDescent="0.25">
      <c r="A992" s="63"/>
      <c r="B992" s="63"/>
      <c r="C992" s="63"/>
      <c r="D992" s="63"/>
      <c r="E992" s="63"/>
      <c r="F992" s="64"/>
      <c r="G992" s="65"/>
      <c r="H992" s="65"/>
    </row>
    <row r="993" spans="1:8" x14ac:dyDescent="0.25">
      <c r="A993" s="63"/>
      <c r="B993" s="63"/>
      <c r="C993" s="63"/>
      <c r="D993" s="63"/>
      <c r="E993" s="63"/>
      <c r="F993" s="64"/>
      <c r="G993" s="65"/>
      <c r="H993" s="65"/>
    </row>
    <row r="994" spans="1:8" x14ac:dyDescent="0.25">
      <c r="A994" s="63"/>
      <c r="B994" s="63"/>
      <c r="C994" s="63"/>
      <c r="D994" s="63"/>
      <c r="E994" s="63"/>
      <c r="F994" s="64"/>
      <c r="G994" s="65"/>
      <c r="H994" s="65"/>
    </row>
    <row r="995" spans="1:8" x14ac:dyDescent="0.25">
      <c r="A995" s="63"/>
      <c r="B995" s="63"/>
      <c r="C995" s="63"/>
      <c r="D995" s="63"/>
      <c r="E995" s="63"/>
      <c r="F995" s="64"/>
      <c r="G995" s="65"/>
      <c r="H995" s="65"/>
    </row>
    <row r="996" spans="1:8" x14ac:dyDescent="0.25">
      <c r="A996" s="63"/>
      <c r="B996" s="63"/>
      <c r="C996" s="63"/>
      <c r="D996" s="63"/>
      <c r="E996" s="63"/>
      <c r="F996" s="64"/>
      <c r="G996" s="65"/>
      <c r="H996" s="65"/>
    </row>
    <row r="997" spans="1:8" x14ac:dyDescent="0.25">
      <c r="A997" s="63"/>
      <c r="B997" s="63"/>
      <c r="C997" s="63"/>
      <c r="D997" s="63"/>
      <c r="E997" s="63"/>
      <c r="F997" s="64"/>
      <c r="G997" s="65"/>
      <c r="H997" s="65"/>
    </row>
    <row r="998" spans="1:8" x14ac:dyDescent="0.25">
      <c r="A998" s="63"/>
      <c r="B998" s="63"/>
      <c r="C998" s="63"/>
      <c r="D998" s="63"/>
      <c r="E998" s="63"/>
      <c r="F998" s="64"/>
      <c r="G998" s="65"/>
      <c r="H998" s="65"/>
    </row>
    <row r="999" spans="1:8" x14ac:dyDescent="0.25">
      <c r="A999" s="63"/>
      <c r="B999" s="63"/>
      <c r="C999" s="63"/>
      <c r="D999" s="63"/>
      <c r="E999" s="63"/>
      <c r="F999" s="64"/>
      <c r="G999" s="65"/>
      <c r="H999" s="65"/>
    </row>
    <row r="1000" spans="1:8" x14ac:dyDescent="0.25">
      <c r="A1000" s="63"/>
      <c r="B1000" s="63"/>
      <c r="C1000" s="63"/>
      <c r="D1000" s="63"/>
      <c r="E1000" s="63"/>
      <c r="F1000" s="64"/>
      <c r="G1000" s="65"/>
      <c r="H1000" s="65"/>
    </row>
    <row r="1001" spans="1:8" x14ac:dyDescent="0.25">
      <c r="A1001" s="63"/>
      <c r="B1001" s="63"/>
      <c r="C1001" s="63"/>
      <c r="D1001" s="63"/>
      <c r="E1001" s="63"/>
      <c r="F1001" s="64"/>
      <c r="G1001" s="65"/>
      <c r="H1001" s="65"/>
    </row>
    <row r="1002" spans="1:8" x14ac:dyDescent="0.25">
      <c r="A1002" s="63"/>
      <c r="B1002" s="63"/>
      <c r="C1002" s="63"/>
      <c r="D1002" s="63"/>
      <c r="E1002" s="63"/>
      <c r="F1002" s="64"/>
      <c r="G1002" s="65"/>
      <c r="H1002" s="65"/>
    </row>
    <row r="1003" spans="1:8" x14ac:dyDescent="0.25">
      <c r="A1003" s="63"/>
      <c r="B1003" s="63"/>
      <c r="C1003" s="63"/>
      <c r="D1003" s="63"/>
      <c r="E1003" s="63"/>
      <c r="F1003" s="64"/>
      <c r="G1003" s="65"/>
      <c r="H1003" s="65"/>
    </row>
    <row r="1004" spans="1:8" x14ac:dyDescent="0.25">
      <c r="A1004" s="63"/>
      <c r="B1004" s="63"/>
      <c r="C1004" s="63"/>
      <c r="D1004" s="63"/>
      <c r="E1004" s="63"/>
      <c r="F1004" s="64"/>
      <c r="G1004" s="65"/>
      <c r="H1004" s="65"/>
    </row>
    <row r="1005" spans="1:8" x14ac:dyDescent="0.25">
      <c r="A1005" s="63"/>
      <c r="B1005" s="63"/>
      <c r="C1005" s="63"/>
      <c r="D1005" s="63"/>
      <c r="E1005" s="63"/>
      <c r="F1005" s="64"/>
      <c r="G1005" s="65"/>
      <c r="H1005" s="65"/>
    </row>
    <row r="1006" spans="1:8" x14ac:dyDescent="0.25">
      <c r="A1006" s="63"/>
      <c r="B1006" s="63"/>
      <c r="C1006" s="63"/>
      <c r="D1006" s="63"/>
      <c r="E1006" s="63"/>
      <c r="F1006" s="64"/>
      <c r="G1006" s="65"/>
      <c r="H1006" s="65"/>
    </row>
    <row r="1007" spans="1:8" x14ac:dyDescent="0.25">
      <c r="A1007" s="63"/>
      <c r="B1007" s="63"/>
      <c r="C1007" s="63"/>
      <c r="D1007" s="63"/>
      <c r="E1007" s="63"/>
      <c r="F1007" s="64"/>
      <c r="G1007" s="65"/>
      <c r="H1007" s="65"/>
    </row>
    <row r="1008" spans="1:8" x14ac:dyDescent="0.25">
      <c r="A1008" s="63"/>
      <c r="B1008" s="63"/>
      <c r="C1008" s="63"/>
      <c r="D1008" s="63"/>
      <c r="E1008" s="63"/>
      <c r="F1008" s="64"/>
      <c r="G1008" s="65"/>
      <c r="H1008" s="65"/>
    </row>
    <row r="1009" spans="1:8" x14ac:dyDescent="0.25">
      <c r="A1009" s="63"/>
      <c r="B1009" s="63"/>
      <c r="C1009" s="63"/>
      <c r="D1009" s="63"/>
      <c r="E1009" s="63"/>
      <c r="F1009" s="64"/>
      <c r="G1009" s="65"/>
      <c r="H1009" s="65"/>
    </row>
    <row r="1010" spans="1:8" x14ac:dyDescent="0.25">
      <c r="A1010" s="63"/>
      <c r="B1010" s="63"/>
      <c r="C1010" s="63"/>
      <c r="D1010" s="63"/>
      <c r="E1010" s="63"/>
      <c r="F1010" s="64"/>
      <c r="G1010" s="65"/>
      <c r="H1010" s="65"/>
    </row>
    <row r="1011" spans="1:8" x14ac:dyDescent="0.25">
      <c r="A1011" s="63"/>
      <c r="B1011" s="63"/>
      <c r="C1011" s="63"/>
      <c r="D1011" s="63"/>
      <c r="E1011" s="63"/>
      <c r="F1011" s="64"/>
      <c r="G1011" s="65"/>
      <c r="H1011" s="65"/>
    </row>
    <row r="1012" spans="1:8" x14ac:dyDescent="0.25">
      <c r="A1012" s="63"/>
      <c r="B1012" s="63"/>
      <c r="C1012" s="63"/>
      <c r="D1012" s="63"/>
      <c r="E1012" s="63"/>
      <c r="F1012" s="64"/>
      <c r="G1012" s="65"/>
      <c r="H1012" s="65"/>
    </row>
    <row r="1013" spans="1:8" x14ac:dyDescent="0.25">
      <c r="A1013" s="63"/>
      <c r="B1013" s="63"/>
      <c r="C1013" s="63"/>
      <c r="D1013" s="63"/>
      <c r="E1013" s="63"/>
      <c r="F1013" s="64"/>
      <c r="G1013" s="65"/>
      <c r="H1013" s="65"/>
    </row>
    <row r="1014" spans="1:8" x14ac:dyDescent="0.25">
      <c r="A1014" s="63"/>
      <c r="B1014" s="63"/>
      <c r="C1014" s="63"/>
      <c r="D1014" s="63"/>
      <c r="E1014" s="63"/>
      <c r="F1014" s="64"/>
      <c r="G1014" s="65"/>
      <c r="H1014" s="65"/>
    </row>
    <row r="1015" spans="1:8" x14ac:dyDescent="0.25">
      <c r="A1015" s="63"/>
      <c r="B1015" s="63"/>
      <c r="C1015" s="63"/>
      <c r="D1015" s="63"/>
      <c r="E1015" s="63"/>
      <c r="F1015" s="64"/>
      <c r="G1015" s="65"/>
      <c r="H1015" s="65"/>
    </row>
    <row r="1016" spans="1:8" x14ac:dyDescent="0.25">
      <c r="A1016" s="63"/>
      <c r="B1016" s="63"/>
      <c r="C1016" s="63"/>
      <c r="D1016" s="63"/>
      <c r="E1016" s="63"/>
      <c r="F1016" s="64"/>
      <c r="G1016" s="65"/>
      <c r="H1016" s="65"/>
    </row>
    <row r="1017" spans="1:8" x14ac:dyDescent="0.25">
      <c r="A1017" s="63"/>
      <c r="B1017" s="63"/>
      <c r="C1017" s="63"/>
      <c r="D1017" s="63"/>
      <c r="E1017" s="63"/>
      <c r="F1017" s="64"/>
      <c r="G1017" s="65"/>
      <c r="H1017" s="65"/>
    </row>
    <row r="1018" spans="1:8" x14ac:dyDescent="0.25">
      <c r="A1018" s="63"/>
      <c r="B1018" s="63"/>
      <c r="C1018" s="63"/>
      <c r="D1018" s="63"/>
      <c r="E1018" s="63"/>
      <c r="F1018" s="64"/>
      <c r="G1018" s="65"/>
      <c r="H1018" s="65"/>
    </row>
    <row r="1019" spans="1:8" x14ac:dyDescent="0.25">
      <c r="A1019" s="63"/>
      <c r="B1019" s="63"/>
      <c r="C1019" s="63"/>
      <c r="D1019" s="63"/>
      <c r="E1019" s="63"/>
      <c r="F1019" s="64"/>
      <c r="G1019" s="65"/>
      <c r="H1019" s="65"/>
    </row>
    <row r="1020" spans="1:8" x14ac:dyDescent="0.25">
      <c r="A1020" s="63"/>
      <c r="B1020" s="63"/>
      <c r="C1020" s="63"/>
      <c r="D1020" s="63"/>
      <c r="E1020" s="63"/>
      <c r="F1020" s="64"/>
      <c r="G1020" s="65"/>
      <c r="H1020" s="65"/>
    </row>
    <row r="1021" spans="1:8" x14ac:dyDescent="0.25">
      <c r="A1021" s="63"/>
      <c r="B1021" s="63"/>
      <c r="C1021" s="63"/>
      <c r="D1021" s="63"/>
      <c r="E1021" s="63"/>
      <c r="F1021" s="64"/>
      <c r="G1021" s="65"/>
      <c r="H1021" s="65"/>
    </row>
    <row r="1022" spans="1:8" x14ac:dyDescent="0.25">
      <c r="A1022" s="63"/>
      <c r="B1022" s="63"/>
      <c r="C1022" s="63"/>
      <c r="D1022" s="63"/>
      <c r="E1022" s="63"/>
      <c r="F1022" s="64"/>
      <c r="G1022" s="65"/>
      <c r="H1022" s="65"/>
    </row>
    <row r="1023" spans="1:8" x14ac:dyDescent="0.25">
      <c r="A1023" s="63"/>
      <c r="B1023" s="63"/>
      <c r="C1023" s="63"/>
      <c r="D1023" s="63"/>
      <c r="E1023" s="63"/>
      <c r="F1023" s="64"/>
      <c r="G1023" s="65"/>
      <c r="H1023" s="65"/>
    </row>
    <row r="1024" spans="1:8" x14ac:dyDescent="0.25">
      <c r="A1024" s="63"/>
      <c r="B1024" s="63"/>
      <c r="C1024" s="63"/>
      <c r="D1024" s="63"/>
      <c r="E1024" s="63"/>
      <c r="F1024" s="64"/>
      <c r="G1024" s="65"/>
      <c r="H1024" s="65"/>
    </row>
    <row r="1025" spans="1:8" x14ac:dyDescent="0.25">
      <c r="A1025" s="63"/>
      <c r="B1025" s="63"/>
      <c r="C1025" s="63"/>
      <c r="D1025" s="63"/>
      <c r="E1025" s="63"/>
      <c r="F1025" s="64"/>
      <c r="G1025" s="65"/>
      <c r="H1025" s="65"/>
    </row>
    <row r="1026" spans="1:8" x14ac:dyDescent="0.25">
      <c r="A1026" s="63"/>
      <c r="B1026" s="63"/>
      <c r="C1026" s="63"/>
      <c r="D1026" s="63"/>
      <c r="E1026" s="63"/>
      <c r="F1026" s="64"/>
      <c r="G1026" s="65"/>
      <c r="H1026" s="65"/>
    </row>
    <row r="1027" spans="1:8" x14ac:dyDescent="0.25">
      <c r="A1027" s="63"/>
      <c r="B1027" s="63"/>
      <c r="C1027" s="63"/>
      <c r="D1027" s="63"/>
      <c r="E1027" s="63"/>
      <c r="F1027" s="64"/>
      <c r="G1027" s="65"/>
      <c r="H1027" s="65"/>
    </row>
    <row r="1028" spans="1:8" x14ac:dyDescent="0.25">
      <c r="A1028" s="63"/>
      <c r="B1028" s="63"/>
      <c r="C1028" s="63"/>
      <c r="D1028" s="63"/>
      <c r="E1028" s="63"/>
      <c r="F1028" s="64"/>
      <c r="G1028" s="65"/>
      <c r="H1028" s="65"/>
    </row>
    <row r="1029" spans="1:8" x14ac:dyDescent="0.25">
      <c r="A1029" s="63"/>
      <c r="B1029" s="63"/>
      <c r="C1029" s="63"/>
      <c r="D1029" s="63"/>
      <c r="E1029" s="63"/>
      <c r="F1029" s="64"/>
      <c r="G1029" s="65"/>
      <c r="H1029" s="65"/>
    </row>
    <row r="1030" spans="1:8" x14ac:dyDescent="0.25">
      <c r="A1030" s="63"/>
      <c r="B1030" s="63"/>
      <c r="C1030" s="63"/>
      <c r="D1030" s="63"/>
      <c r="E1030" s="63"/>
      <c r="F1030" s="64"/>
      <c r="G1030" s="65"/>
      <c r="H1030" s="65"/>
    </row>
    <row r="1031" spans="1:8" x14ac:dyDescent="0.25">
      <c r="A1031" s="63"/>
      <c r="B1031" s="63"/>
      <c r="C1031" s="63"/>
      <c r="D1031" s="63"/>
      <c r="E1031" s="63"/>
      <c r="F1031" s="64"/>
      <c r="G1031" s="65"/>
      <c r="H1031" s="65"/>
    </row>
    <row r="1032" spans="1:8" x14ac:dyDescent="0.25">
      <c r="A1032" s="63"/>
      <c r="B1032" s="63"/>
      <c r="C1032" s="63"/>
      <c r="D1032" s="63"/>
      <c r="E1032" s="63"/>
      <c r="F1032" s="64"/>
      <c r="G1032" s="65"/>
      <c r="H1032" s="65"/>
    </row>
    <row r="1033" spans="1:8" x14ac:dyDescent="0.25">
      <c r="A1033" s="63"/>
      <c r="B1033" s="63"/>
      <c r="C1033" s="63"/>
      <c r="D1033" s="63"/>
      <c r="E1033" s="63"/>
      <c r="F1033" s="64"/>
      <c r="G1033" s="65"/>
      <c r="H1033" s="65"/>
    </row>
    <row r="1034" spans="1:8" x14ac:dyDescent="0.25">
      <c r="A1034" s="63"/>
      <c r="B1034" s="63"/>
      <c r="C1034" s="63"/>
      <c r="D1034" s="63"/>
      <c r="E1034" s="63"/>
      <c r="F1034" s="64"/>
      <c r="G1034" s="65"/>
      <c r="H1034" s="65"/>
    </row>
    <row r="1035" spans="1:8" x14ac:dyDescent="0.25">
      <c r="A1035" s="63"/>
      <c r="B1035" s="63"/>
      <c r="C1035" s="63"/>
      <c r="D1035" s="63"/>
      <c r="E1035" s="63"/>
      <c r="F1035" s="64"/>
      <c r="G1035" s="65"/>
      <c r="H1035" s="65"/>
    </row>
    <row r="1036" spans="1:8" x14ac:dyDescent="0.25">
      <c r="A1036" s="63"/>
      <c r="B1036" s="63"/>
      <c r="C1036" s="63"/>
      <c r="D1036" s="63"/>
      <c r="E1036" s="63"/>
      <c r="F1036" s="64"/>
      <c r="G1036" s="65"/>
      <c r="H1036" s="65"/>
    </row>
    <row r="1037" spans="1:8" x14ac:dyDescent="0.25">
      <c r="A1037" s="63"/>
      <c r="B1037" s="63"/>
      <c r="C1037" s="63"/>
      <c r="D1037" s="63"/>
      <c r="E1037" s="63"/>
      <c r="F1037" s="64"/>
      <c r="G1037" s="65"/>
      <c r="H1037" s="65"/>
    </row>
    <row r="1038" spans="1:8" x14ac:dyDescent="0.25">
      <c r="A1038" s="63"/>
      <c r="B1038" s="63"/>
      <c r="C1038" s="63"/>
      <c r="D1038" s="63"/>
      <c r="E1038" s="63"/>
      <c r="F1038" s="64"/>
      <c r="G1038" s="65"/>
      <c r="H1038" s="65"/>
    </row>
    <row r="1039" spans="1:8" x14ac:dyDescent="0.25">
      <c r="A1039" s="63"/>
      <c r="B1039" s="63"/>
      <c r="C1039" s="63"/>
      <c r="D1039" s="63"/>
      <c r="E1039" s="63"/>
      <c r="F1039" s="64"/>
      <c r="G1039" s="65"/>
      <c r="H1039" s="65"/>
    </row>
    <row r="1040" spans="1:8" x14ac:dyDescent="0.25">
      <c r="A1040" s="63"/>
      <c r="B1040" s="63"/>
      <c r="C1040" s="63"/>
      <c r="D1040" s="63"/>
      <c r="E1040" s="63"/>
      <c r="F1040" s="64"/>
      <c r="G1040" s="65"/>
      <c r="H1040" s="65"/>
    </row>
    <row r="1041" spans="1:8" x14ac:dyDescent="0.25">
      <c r="A1041" s="63"/>
      <c r="B1041" s="63"/>
      <c r="C1041" s="63"/>
      <c r="D1041" s="63"/>
      <c r="E1041" s="63"/>
      <c r="F1041" s="64"/>
      <c r="G1041" s="65"/>
      <c r="H1041" s="65"/>
    </row>
    <row r="1042" spans="1:8" x14ac:dyDescent="0.25">
      <c r="A1042" s="63"/>
      <c r="B1042" s="63"/>
      <c r="C1042" s="63"/>
      <c r="D1042" s="63"/>
      <c r="E1042" s="63"/>
      <c r="F1042" s="64"/>
      <c r="G1042" s="65"/>
      <c r="H1042" s="65"/>
    </row>
    <row r="1043" spans="1:8" x14ac:dyDescent="0.25">
      <c r="A1043" s="63"/>
      <c r="B1043" s="63"/>
      <c r="C1043" s="63"/>
      <c r="D1043" s="63"/>
      <c r="E1043" s="63"/>
      <c r="F1043" s="64"/>
      <c r="G1043" s="65"/>
      <c r="H1043" s="65"/>
    </row>
    <row r="1044" spans="1:8" x14ac:dyDescent="0.25">
      <c r="A1044" s="63"/>
      <c r="B1044" s="63"/>
      <c r="C1044" s="63"/>
      <c r="D1044" s="63"/>
      <c r="E1044" s="63"/>
      <c r="F1044" s="64"/>
      <c r="G1044" s="65"/>
      <c r="H1044" s="65"/>
    </row>
    <row r="1045" spans="1:8" x14ac:dyDescent="0.25">
      <c r="A1045" s="63"/>
      <c r="B1045" s="63"/>
      <c r="C1045" s="63"/>
      <c r="D1045" s="63"/>
      <c r="E1045" s="63"/>
      <c r="F1045" s="64"/>
      <c r="G1045" s="65"/>
      <c r="H1045" s="65"/>
    </row>
    <row r="1046" spans="1:8" x14ac:dyDescent="0.25">
      <c r="A1046" s="63"/>
      <c r="B1046" s="63"/>
      <c r="C1046" s="63"/>
      <c r="D1046" s="63"/>
      <c r="E1046" s="63"/>
      <c r="F1046" s="64"/>
      <c r="G1046" s="65"/>
      <c r="H1046" s="65"/>
    </row>
    <row r="1047" spans="1:8" x14ac:dyDescent="0.25">
      <c r="A1047" s="63"/>
      <c r="B1047" s="63"/>
      <c r="C1047" s="63"/>
      <c r="D1047" s="63"/>
      <c r="E1047" s="63"/>
      <c r="F1047" s="64"/>
      <c r="G1047" s="65"/>
      <c r="H1047" s="65"/>
    </row>
    <row r="1048" spans="1:8" x14ac:dyDescent="0.25">
      <c r="A1048" s="63"/>
      <c r="B1048" s="63"/>
      <c r="C1048" s="63"/>
      <c r="D1048" s="63"/>
      <c r="E1048" s="63"/>
      <c r="F1048" s="64"/>
      <c r="G1048" s="65"/>
      <c r="H1048" s="65"/>
    </row>
    <row r="1049" spans="1:8" x14ac:dyDescent="0.25">
      <c r="A1049" s="63"/>
      <c r="B1049" s="63"/>
      <c r="C1049" s="63"/>
      <c r="D1049" s="63"/>
      <c r="E1049" s="63"/>
      <c r="F1049" s="64"/>
      <c r="G1049" s="65"/>
      <c r="H1049" s="65"/>
    </row>
    <row r="1050" spans="1:8" x14ac:dyDescent="0.25">
      <c r="A1050" s="63"/>
      <c r="B1050" s="63"/>
      <c r="C1050" s="63"/>
      <c r="D1050" s="63"/>
      <c r="E1050" s="63"/>
      <c r="F1050" s="64"/>
      <c r="G1050" s="65"/>
      <c r="H1050" s="65"/>
    </row>
    <row r="1051" spans="1:8" x14ac:dyDescent="0.25">
      <c r="A1051" s="63"/>
      <c r="B1051" s="63"/>
      <c r="C1051" s="63"/>
      <c r="D1051" s="63"/>
      <c r="E1051" s="63"/>
      <c r="F1051" s="64"/>
      <c r="G1051" s="65"/>
      <c r="H1051" s="65"/>
    </row>
    <row r="1052" spans="1:8" x14ac:dyDescent="0.25">
      <c r="A1052" s="63"/>
      <c r="B1052" s="63"/>
      <c r="C1052" s="63"/>
      <c r="D1052" s="63"/>
      <c r="E1052" s="63"/>
      <c r="F1052" s="64"/>
      <c r="G1052" s="65"/>
      <c r="H1052" s="65"/>
    </row>
    <row r="1053" spans="1:8" x14ac:dyDescent="0.25">
      <c r="A1053" s="63"/>
      <c r="B1053" s="63"/>
      <c r="C1053" s="63"/>
      <c r="D1053" s="63"/>
      <c r="E1053" s="63"/>
      <c r="F1053" s="64"/>
      <c r="G1053" s="65"/>
      <c r="H1053" s="65"/>
    </row>
    <row r="1054" spans="1:8" x14ac:dyDescent="0.25">
      <c r="A1054" s="63"/>
      <c r="B1054" s="63"/>
      <c r="C1054" s="63"/>
      <c r="D1054" s="63"/>
      <c r="E1054" s="63"/>
      <c r="F1054" s="64"/>
      <c r="G1054" s="65"/>
      <c r="H1054" s="65"/>
    </row>
    <row r="1055" spans="1:8" x14ac:dyDescent="0.25">
      <c r="A1055" s="63"/>
      <c r="B1055" s="63"/>
      <c r="C1055" s="63"/>
      <c r="D1055" s="63"/>
      <c r="E1055" s="63"/>
      <c r="F1055" s="64"/>
      <c r="G1055" s="65"/>
      <c r="H1055" s="65"/>
    </row>
    <row r="1056" spans="1:8" x14ac:dyDescent="0.25">
      <c r="A1056" s="63"/>
      <c r="B1056" s="63"/>
      <c r="C1056" s="63"/>
      <c r="D1056" s="63"/>
      <c r="E1056" s="63"/>
      <c r="F1056" s="64"/>
      <c r="G1056" s="65"/>
      <c r="H1056" s="65"/>
    </row>
    <row r="1057" spans="1:8" x14ac:dyDescent="0.25">
      <c r="A1057" s="63"/>
      <c r="B1057" s="63"/>
      <c r="C1057" s="63"/>
      <c r="D1057" s="63"/>
      <c r="E1057" s="63"/>
      <c r="F1057" s="64"/>
      <c r="G1057" s="65"/>
      <c r="H1057" s="65"/>
    </row>
    <row r="1058" spans="1:8" x14ac:dyDescent="0.25">
      <c r="A1058" s="63"/>
      <c r="B1058" s="63"/>
      <c r="C1058" s="63"/>
      <c r="D1058" s="63"/>
      <c r="E1058" s="63"/>
      <c r="F1058" s="64"/>
      <c r="G1058" s="65"/>
      <c r="H1058" s="65"/>
    </row>
    <row r="1059" spans="1:8" x14ac:dyDescent="0.25">
      <c r="A1059" s="63"/>
      <c r="B1059" s="63"/>
      <c r="C1059" s="63"/>
      <c r="D1059" s="63"/>
      <c r="E1059" s="63"/>
      <c r="F1059" s="64"/>
      <c r="G1059" s="65"/>
      <c r="H1059" s="65"/>
    </row>
    <row r="1060" spans="1:8" x14ac:dyDescent="0.25">
      <c r="A1060" s="63"/>
      <c r="B1060" s="63"/>
      <c r="C1060" s="63"/>
      <c r="D1060" s="63"/>
      <c r="E1060" s="63"/>
      <c r="F1060" s="64"/>
      <c r="G1060" s="65"/>
      <c r="H1060" s="65"/>
    </row>
    <row r="1061" spans="1:8" x14ac:dyDescent="0.25">
      <c r="A1061" s="63"/>
      <c r="B1061" s="63"/>
      <c r="C1061" s="63"/>
      <c r="D1061" s="63"/>
      <c r="E1061" s="63"/>
      <c r="F1061" s="64"/>
      <c r="G1061" s="65"/>
      <c r="H1061" s="65"/>
    </row>
    <row r="1062" spans="1:8" x14ac:dyDescent="0.25">
      <c r="A1062" s="63"/>
      <c r="B1062" s="63"/>
      <c r="C1062" s="63"/>
      <c r="D1062" s="63"/>
      <c r="E1062" s="63"/>
      <c r="F1062" s="64"/>
      <c r="G1062" s="65"/>
      <c r="H1062" s="65"/>
    </row>
    <row r="1063" spans="1:8" x14ac:dyDescent="0.25">
      <c r="A1063" s="63"/>
      <c r="B1063" s="63"/>
      <c r="C1063" s="63"/>
      <c r="D1063" s="63"/>
      <c r="E1063" s="63"/>
      <c r="F1063" s="64"/>
      <c r="G1063" s="65"/>
      <c r="H1063" s="65"/>
    </row>
    <row r="1064" spans="1:8" x14ac:dyDescent="0.25">
      <c r="A1064" s="63"/>
      <c r="B1064" s="63"/>
      <c r="C1064" s="63"/>
      <c r="D1064" s="63"/>
      <c r="E1064" s="63"/>
      <c r="F1064" s="64"/>
      <c r="G1064" s="65"/>
      <c r="H1064" s="65"/>
    </row>
    <row r="1065" spans="1:8" x14ac:dyDescent="0.25">
      <c r="A1065" s="63"/>
      <c r="B1065" s="63"/>
      <c r="C1065" s="63"/>
      <c r="D1065" s="63"/>
      <c r="E1065" s="63"/>
      <c r="F1065" s="64"/>
      <c r="G1065" s="65"/>
      <c r="H1065" s="65"/>
    </row>
    <row r="1066" spans="1:8" x14ac:dyDescent="0.25">
      <c r="A1066" s="63"/>
      <c r="B1066" s="63"/>
      <c r="C1066" s="63"/>
      <c r="D1066" s="63"/>
      <c r="E1066" s="63"/>
      <c r="F1066" s="64"/>
      <c r="G1066" s="65"/>
      <c r="H1066" s="65"/>
    </row>
    <row r="1067" spans="1:8" x14ac:dyDescent="0.25">
      <c r="A1067" s="63"/>
      <c r="B1067" s="63"/>
      <c r="C1067" s="63"/>
      <c r="D1067" s="63"/>
      <c r="E1067" s="63"/>
      <c r="F1067" s="64"/>
      <c r="G1067" s="65"/>
      <c r="H1067" s="65"/>
    </row>
    <row r="1068" spans="1:8" x14ac:dyDescent="0.25">
      <c r="A1068" s="63"/>
      <c r="B1068" s="63"/>
      <c r="C1068" s="63"/>
      <c r="D1068" s="63"/>
      <c r="E1068" s="63"/>
      <c r="F1068" s="64"/>
      <c r="G1068" s="65"/>
      <c r="H1068" s="65"/>
    </row>
    <row r="1069" spans="1:8" x14ac:dyDescent="0.25">
      <c r="A1069" s="63"/>
      <c r="B1069" s="63"/>
      <c r="C1069" s="63"/>
      <c r="D1069" s="63"/>
      <c r="E1069" s="63"/>
      <c r="F1069" s="64"/>
      <c r="G1069" s="65"/>
      <c r="H1069" s="65"/>
    </row>
    <row r="1070" spans="1:8" x14ac:dyDescent="0.25">
      <c r="A1070" s="63"/>
      <c r="B1070" s="63"/>
      <c r="C1070" s="63"/>
      <c r="D1070" s="63"/>
      <c r="E1070" s="63"/>
      <c r="F1070" s="64"/>
      <c r="G1070" s="65"/>
      <c r="H1070" s="65"/>
    </row>
    <row r="1071" spans="1:8" x14ac:dyDescent="0.25">
      <c r="A1071" s="63"/>
      <c r="B1071" s="63"/>
      <c r="C1071" s="63"/>
      <c r="D1071" s="63"/>
      <c r="E1071" s="63"/>
      <c r="F1071" s="64"/>
      <c r="G1071" s="65"/>
      <c r="H1071" s="65"/>
    </row>
    <row r="1072" spans="1:8" x14ac:dyDescent="0.25">
      <c r="A1072" s="63"/>
      <c r="B1072" s="63"/>
      <c r="C1072" s="63"/>
      <c r="D1072" s="63"/>
      <c r="E1072" s="63"/>
      <c r="F1072" s="64"/>
      <c r="G1072" s="65"/>
      <c r="H1072" s="65"/>
    </row>
    <row r="1073" spans="1:8" x14ac:dyDescent="0.25">
      <c r="A1073" s="63"/>
      <c r="B1073" s="63"/>
      <c r="C1073" s="63"/>
      <c r="D1073" s="63"/>
      <c r="E1073" s="63"/>
      <c r="F1073" s="64"/>
      <c r="G1073" s="65"/>
      <c r="H1073" s="65"/>
    </row>
    <row r="1074" spans="1:8" x14ac:dyDescent="0.25">
      <c r="A1074" s="63"/>
      <c r="B1074" s="63"/>
      <c r="C1074" s="63"/>
      <c r="D1074" s="63"/>
      <c r="E1074" s="63"/>
      <c r="F1074" s="64"/>
      <c r="G1074" s="65"/>
      <c r="H1074" s="65"/>
    </row>
    <row r="1075" spans="1:8" x14ac:dyDescent="0.25">
      <c r="A1075" s="63"/>
      <c r="B1075" s="63"/>
      <c r="C1075" s="63"/>
      <c r="D1075" s="63"/>
      <c r="E1075" s="63"/>
      <c r="F1075" s="64"/>
      <c r="G1075" s="65"/>
      <c r="H1075" s="65"/>
    </row>
    <row r="1076" spans="1:8" x14ac:dyDescent="0.25">
      <c r="A1076" s="63"/>
      <c r="B1076" s="63"/>
      <c r="C1076" s="63"/>
      <c r="D1076" s="63"/>
      <c r="E1076" s="63"/>
      <c r="F1076" s="64"/>
      <c r="G1076" s="65"/>
      <c r="H1076" s="65"/>
    </row>
    <row r="1077" spans="1:8" x14ac:dyDescent="0.25">
      <c r="A1077" s="63"/>
      <c r="B1077" s="63"/>
      <c r="C1077" s="63"/>
      <c r="D1077" s="63"/>
      <c r="E1077" s="63"/>
      <c r="F1077" s="64"/>
      <c r="G1077" s="65"/>
      <c r="H1077" s="65"/>
    </row>
    <row r="1078" spans="1:8" x14ac:dyDescent="0.25">
      <c r="A1078" s="63"/>
      <c r="B1078" s="63"/>
      <c r="C1078" s="63"/>
      <c r="D1078" s="63"/>
      <c r="E1078" s="63"/>
      <c r="F1078" s="64"/>
      <c r="G1078" s="65"/>
      <c r="H1078" s="65"/>
    </row>
    <row r="1079" spans="1:8" x14ac:dyDescent="0.25">
      <c r="A1079" s="63"/>
      <c r="B1079" s="63"/>
      <c r="C1079" s="63"/>
      <c r="D1079" s="63"/>
      <c r="E1079" s="63"/>
      <c r="F1079" s="64"/>
      <c r="G1079" s="65"/>
      <c r="H1079" s="65"/>
    </row>
    <row r="1080" spans="1:8" x14ac:dyDescent="0.25">
      <c r="A1080" s="63"/>
      <c r="B1080" s="63"/>
      <c r="C1080" s="63"/>
      <c r="D1080" s="63"/>
      <c r="E1080" s="63"/>
      <c r="F1080" s="64"/>
      <c r="G1080" s="65"/>
      <c r="H1080" s="65"/>
    </row>
    <row r="1081" spans="1:8" x14ac:dyDescent="0.25">
      <c r="A1081" s="63"/>
      <c r="B1081" s="63"/>
      <c r="C1081" s="63"/>
      <c r="D1081" s="63"/>
      <c r="E1081" s="63"/>
      <c r="F1081" s="64"/>
      <c r="G1081" s="65"/>
      <c r="H1081" s="65"/>
    </row>
    <row r="1082" spans="1:8" x14ac:dyDescent="0.25">
      <c r="A1082" s="63"/>
      <c r="B1082" s="63"/>
      <c r="C1082" s="63"/>
      <c r="D1082" s="63"/>
      <c r="E1082" s="63"/>
      <c r="F1082" s="64"/>
      <c r="G1082" s="65"/>
      <c r="H1082" s="65"/>
    </row>
    <row r="1083" spans="1:8" x14ac:dyDescent="0.25">
      <c r="A1083" s="63"/>
      <c r="B1083" s="63"/>
      <c r="C1083" s="63"/>
      <c r="D1083" s="63"/>
      <c r="E1083" s="63"/>
      <c r="F1083" s="64"/>
      <c r="G1083" s="65"/>
      <c r="H1083" s="65"/>
    </row>
    <row r="1084" spans="1:8" x14ac:dyDescent="0.25">
      <c r="A1084" s="63"/>
      <c r="B1084" s="63"/>
      <c r="C1084" s="63"/>
      <c r="D1084" s="63"/>
      <c r="E1084" s="63"/>
      <c r="F1084" s="64"/>
      <c r="G1084" s="65"/>
      <c r="H1084" s="65"/>
    </row>
    <row r="1085" spans="1:8" x14ac:dyDescent="0.25">
      <c r="A1085" s="63"/>
      <c r="B1085" s="63"/>
      <c r="C1085" s="63"/>
      <c r="D1085" s="63"/>
      <c r="E1085" s="63"/>
      <c r="F1085" s="64"/>
      <c r="G1085" s="65"/>
      <c r="H1085" s="65"/>
    </row>
    <row r="1086" spans="1:8" x14ac:dyDescent="0.25">
      <c r="A1086" s="63"/>
      <c r="B1086" s="63"/>
      <c r="C1086" s="63"/>
      <c r="D1086" s="63"/>
      <c r="E1086" s="63"/>
      <c r="F1086" s="64"/>
      <c r="G1086" s="65"/>
      <c r="H1086" s="65"/>
    </row>
    <row r="1087" spans="1:8" x14ac:dyDescent="0.25">
      <c r="A1087" s="63"/>
      <c r="B1087" s="63"/>
      <c r="C1087" s="63"/>
      <c r="D1087" s="63"/>
      <c r="E1087" s="63"/>
      <c r="F1087" s="64"/>
      <c r="G1087" s="65"/>
      <c r="H1087" s="65"/>
    </row>
    <row r="1088" spans="1:8" x14ac:dyDescent="0.25">
      <c r="A1088" s="63"/>
      <c r="B1088" s="63"/>
      <c r="C1088" s="63"/>
      <c r="D1088" s="63"/>
      <c r="E1088" s="63"/>
      <c r="F1088" s="64"/>
      <c r="G1088" s="65"/>
      <c r="H1088" s="65"/>
    </row>
    <row r="1089" spans="1:8" x14ac:dyDescent="0.25">
      <c r="A1089" s="63"/>
      <c r="B1089" s="63"/>
      <c r="C1089" s="63"/>
      <c r="D1089" s="63"/>
      <c r="E1089" s="63"/>
      <c r="F1089" s="64"/>
      <c r="G1089" s="65"/>
      <c r="H1089" s="65"/>
    </row>
    <row r="1090" spans="1:8" x14ac:dyDescent="0.25">
      <c r="A1090" s="63"/>
      <c r="B1090" s="63"/>
      <c r="C1090" s="63"/>
      <c r="D1090" s="63"/>
      <c r="E1090" s="63"/>
      <c r="F1090" s="64"/>
      <c r="G1090" s="65"/>
      <c r="H1090" s="65"/>
    </row>
    <row r="1091" spans="1:8" x14ac:dyDescent="0.25">
      <c r="A1091" s="63"/>
      <c r="B1091" s="63"/>
      <c r="C1091" s="63"/>
      <c r="D1091" s="63"/>
      <c r="E1091" s="63"/>
      <c r="F1091" s="64"/>
      <c r="G1091" s="65"/>
      <c r="H1091" s="65"/>
    </row>
    <row r="1092" spans="1:8" x14ac:dyDescent="0.25">
      <c r="A1092" s="63"/>
      <c r="B1092" s="63"/>
      <c r="C1092" s="63"/>
      <c r="D1092" s="63"/>
      <c r="E1092" s="63"/>
      <c r="F1092" s="64"/>
      <c r="G1092" s="65"/>
      <c r="H1092" s="65"/>
    </row>
    <row r="1093" spans="1:8" x14ac:dyDescent="0.25">
      <c r="A1093" s="63"/>
      <c r="B1093" s="63"/>
      <c r="C1093" s="63"/>
      <c r="D1093" s="63"/>
      <c r="E1093" s="63"/>
      <c r="F1093" s="64"/>
      <c r="G1093" s="65"/>
      <c r="H1093" s="65"/>
    </row>
    <row r="1094" spans="1:8" x14ac:dyDescent="0.25">
      <c r="A1094" s="63"/>
      <c r="B1094" s="63"/>
      <c r="C1094" s="63"/>
      <c r="D1094" s="63"/>
      <c r="E1094" s="63"/>
      <c r="F1094" s="64"/>
      <c r="G1094" s="65"/>
      <c r="H1094" s="65"/>
    </row>
    <row r="1095" spans="1:8" x14ac:dyDescent="0.25">
      <c r="A1095" s="63"/>
      <c r="B1095" s="63"/>
      <c r="C1095" s="63"/>
      <c r="D1095" s="63"/>
      <c r="E1095" s="63"/>
      <c r="F1095" s="64"/>
      <c r="G1095" s="65"/>
      <c r="H1095" s="65"/>
    </row>
    <row r="1096" spans="1:8" x14ac:dyDescent="0.25">
      <c r="A1096" s="63"/>
      <c r="B1096" s="63"/>
      <c r="C1096" s="63"/>
      <c r="D1096" s="63"/>
      <c r="E1096" s="63"/>
      <c r="F1096" s="64"/>
      <c r="G1096" s="65"/>
      <c r="H1096" s="65"/>
    </row>
    <row r="1097" spans="1:8" x14ac:dyDescent="0.25">
      <c r="A1097" s="63"/>
      <c r="B1097" s="63"/>
      <c r="C1097" s="63"/>
      <c r="D1097" s="63"/>
      <c r="E1097" s="63"/>
      <c r="F1097" s="64"/>
      <c r="G1097" s="65"/>
      <c r="H1097" s="65"/>
    </row>
    <row r="1098" spans="1:8" x14ac:dyDescent="0.25">
      <c r="A1098" s="63"/>
      <c r="B1098" s="63"/>
      <c r="C1098" s="63"/>
      <c r="D1098" s="63"/>
      <c r="E1098" s="63"/>
      <c r="F1098" s="64"/>
      <c r="G1098" s="65"/>
      <c r="H1098" s="65"/>
    </row>
    <row r="1099" spans="1:8" x14ac:dyDescent="0.25">
      <c r="A1099" s="63"/>
      <c r="B1099" s="63"/>
      <c r="C1099" s="63"/>
      <c r="D1099" s="63"/>
      <c r="E1099" s="63"/>
      <c r="F1099" s="64"/>
      <c r="G1099" s="65"/>
      <c r="H1099" s="65"/>
    </row>
    <row r="1100" spans="1:8" x14ac:dyDescent="0.25">
      <c r="A1100" s="63"/>
      <c r="B1100" s="63"/>
      <c r="C1100" s="63"/>
      <c r="D1100" s="63"/>
      <c r="E1100" s="63"/>
      <c r="F1100" s="64"/>
      <c r="G1100" s="65"/>
      <c r="H1100" s="65"/>
    </row>
    <row r="1101" spans="1:8" x14ac:dyDescent="0.25">
      <c r="A1101" s="63"/>
      <c r="B1101" s="63"/>
      <c r="C1101" s="63"/>
      <c r="D1101" s="63"/>
      <c r="E1101" s="63"/>
      <c r="F1101" s="64"/>
      <c r="G1101" s="65"/>
      <c r="H1101" s="65"/>
    </row>
    <row r="1102" spans="1:8" x14ac:dyDescent="0.25">
      <c r="A1102" s="63"/>
      <c r="B1102" s="63"/>
      <c r="C1102" s="63"/>
      <c r="D1102" s="63"/>
      <c r="E1102" s="63"/>
      <c r="F1102" s="64"/>
      <c r="G1102" s="65"/>
      <c r="H1102" s="65"/>
    </row>
    <row r="1103" spans="1:8" x14ac:dyDescent="0.25">
      <c r="A1103" s="63"/>
      <c r="B1103" s="63"/>
      <c r="C1103" s="63"/>
      <c r="D1103" s="63"/>
      <c r="E1103" s="63"/>
      <c r="F1103" s="64"/>
      <c r="G1103" s="65"/>
      <c r="H1103" s="65"/>
    </row>
    <row r="1104" spans="1:8" x14ac:dyDescent="0.25">
      <c r="A1104" s="63"/>
      <c r="B1104" s="63"/>
      <c r="C1104" s="63"/>
      <c r="D1104" s="63"/>
      <c r="E1104" s="63"/>
      <c r="F1104" s="64"/>
      <c r="G1104" s="65"/>
      <c r="H1104" s="65"/>
    </row>
    <row r="1105" spans="1:8" x14ac:dyDescent="0.25">
      <c r="A1105" s="63"/>
      <c r="B1105" s="63"/>
      <c r="C1105" s="63"/>
      <c r="D1105" s="63"/>
      <c r="E1105" s="63"/>
      <c r="F1105" s="64"/>
      <c r="G1105" s="65"/>
      <c r="H1105" s="65"/>
    </row>
    <row r="1106" spans="1:8" x14ac:dyDescent="0.25">
      <c r="A1106" s="63"/>
      <c r="B1106" s="63"/>
      <c r="C1106" s="63"/>
      <c r="D1106" s="63"/>
      <c r="E1106" s="63"/>
      <c r="F1106" s="64"/>
      <c r="G1106" s="65"/>
      <c r="H1106" s="65"/>
    </row>
    <row r="1107" spans="1:8" x14ac:dyDescent="0.25">
      <c r="A1107" s="63"/>
      <c r="B1107" s="63"/>
      <c r="C1107" s="63"/>
      <c r="D1107" s="63"/>
      <c r="E1107" s="63"/>
      <c r="F1107" s="64"/>
      <c r="G1107" s="65"/>
      <c r="H1107" s="65"/>
    </row>
    <row r="1108" spans="1:8" x14ac:dyDescent="0.25">
      <c r="A1108" s="63"/>
      <c r="B1108" s="63"/>
      <c r="C1108" s="63"/>
      <c r="D1108" s="63"/>
      <c r="E1108" s="63"/>
      <c r="F1108" s="64"/>
      <c r="G1108" s="65"/>
      <c r="H1108" s="65"/>
    </row>
    <row r="1109" spans="1:8" x14ac:dyDescent="0.25">
      <c r="A1109" s="63"/>
      <c r="B1109" s="63"/>
      <c r="C1109" s="63"/>
      <c r="D1109" s="63"/>
      <c r="E1109" s="63"/>
      <c r="F1109" s="64"/>
      <c r="G1109" s="65"/>
      <c r="H1109" s="65"/>
    </row>
    <row r="1110" spans="1:8" x14ac:dyDescent="0.25">
      <c r="A1110" s="63"/>
      <c r="B1110" s="63"/>
      <c r="C1110" s="63"/>
      <c r="D1110" s="63"/>
      <c r="E1110" s="63"/>
      <c r="F1110" s="64"/>
      <c r="G1110" s="65"/>
      <c r="H1110" s="65"/>
    </row>
    <row r="1111" spans="1:8" x14ac:dyDescent="0.25">
      <c r="A1111" s="63"/>
      <c r="B1111" s="63"/>
      <c r="C1111" s="63"/>
      <c r="D1111" s="63"/>
      <c r="E1111" s="63"/>
      <c r="F1111" s="64"/>
      <c r="G1111" s="65"/>
      <c r="H1111" s="65"/>
    </row>
    <row r="1112" spans="1:8" x14ac:dyDescent="0.25">
      <c r="A1112" s="63"/>
      <c r="B1112" s="63"/>
      <c r="C1112" s="63"/>
      <c r="D1112" s="63"/>
      <c r="E1112" s="63"/>
      <c r="F1112" s="64"/>
      <c r="G1112" s="65"/>
      <c r="H1112" s="65"/>
    </row>
    <row r="1113" spans="1:8" x14ac:dyDescent="0.25">
      <c r="A1113" s="63"/>
      <c r="B1113" s="63"/>
      <c r="C1113" s="63"/>
      <c r="D1113" s="63"/>
      <c r="E1113" s="63"/>
      <c r="F1113" s="64"/>
      <c r="G1113" s="65"/>
      <c r="H1113" s="65"/>
    </row>
    <row r="1114" spans="1:8" x14ac:dyDescent="0.25">
      <c r="A1114" s="63"/>
      <c r="B1114" s="63"/>
      <c r="C1114" s="63"/>
      <c r="D1114" s="63"/>
      <c r="E1114" s="63"/>
      <c r="F1114" s="64"/>
      <c r="G1114" s="65"/>
      <c r="H1114" s="65"/>
    </row>
    <row r="1115" spans="1:8" x14ac:dyDescent="0.25">
      <c r="A1115" s="63"/>
      <c r="B1115" s="63"/>
      <c r="C1115" s="63"/>
      <c r="D1115" s="63"/>
      <c r="E1115" s="63"/>
      <c r="F1115" s="64"/>
      <c r="G1115" s="65"/>
      <c r="H1115" s="65"/>
    </row>
    <row r="1116" spans="1:8" x14ac:dyDescent="0.25">
      <c r="A1116" s="63"/>
      <c r="B1116" s="63"/>
      <c r="C1116" s="63"/>
      <c r="D1116" s="63"/>
      <c r="E1116" s="63"/>
      <c r="F1116" s="64"/>
      <c r="G1116" s="65"/>
      <c r="H1116" s="65"/>
    </row>
    <row r="1117" spans="1:8" x14ac:dyDescent="0.25">
      <c r="A1117" s="63"/>
      <c r="B1117" s="63"/>
      <c r="C1117" s="63"/>
      <c r="D1117" s="63"/>
      <c r="E1117" s="63"/>
      <c r="F1117" s="64"/>
      <c r="G1117" s="65"/>
      <c r="H1117" s="65"/>
    </row>
    <row r="1118" spans="1:8" x14ac:dyDescent="0.25">
      <c r="A1118" s="63"/>
      <c r="B1118" s="63"/>
      <c r="C1118" s="63"/>
      <c r="D1118" s="63"/>
      <c r="E1118" s="63"/>
      <c r="F1118" s="64"/>
      <c r="G1118" s="65"/>
      <c r="H1118" s="65"/>
    </row>
    <row r="1119" spans="1:8" x14ac:dyDescent="0.25">
      <c r="A1119" s="63"/>
      <c r="B1119" s="63"/>
      <c r="C1119" s="63"/>
      <c r="D1119" s="63"/>
      <c r="E1119" s="63"/>
      <c r="F1119" s="64"/>
      <c r="G1119" s="65"/>
      <c r="H1119" s="65"/>
    </row>
    <row r="1120" spans="1:8" x14ac:dyDescent="0.25">
      <c r="A1120" s="63"/>
      <c r="B1120" s="63"/>
      <c r="C1120" s="63"/>
      <c r="D1120" s="63"/>
      <c r="E1120" s="63"/>
      <c r="F1120" s="64"/>
      <c r="G1120" s="65"/>
      <c r="H1120" s="65"/>
    </row>
    <row r="1121" spans="1:8" x14ac:dyDescent="0.25">
      <c r="A1121" s="63"/>
      <c r="B1121" s="63"/>
      <c r="C1121" s="63"/>
      <c r="D1121" s="63"/>
      <c r="E1121" s="63"/>
      <c r="F1121" s="64"/>
      <c r="G1121" s="65"/>
      <c r="H1121" s="65"/>
    </row>
    <row r="1122" spans="1:8" x14ac:dyDescent="0.25">
      <c r="A1122" s="63"/>
      <c r="B1122" s="63"/>
      <c r="C1122" s="63"/>
      <c r="D1122" s="63"/>
      <c r="E1122" s="63"/>
      <c r="F1122" s="64"/>
      <c r="G1122" s="65"/>
      <c r="H1122" s="65"/>
    </row>
    <row r="1123" spans="1:8" x14ac:dyDescent="0.25">
      <c r="A1123" s="63"/>
      <c r="B1123" s="63"/>
      <c r="C1123" s="63"/>
      <c r="D1123" s="63"/>
      <c r="E1123" s="63"/>
      <c r="F1123" s="64"/>
      <c r="G1123" s="65"/>
      <c r="H1123" s="65"/>
    </row>
    <row r="1124" spans="1:8" x14ac:dyDescent="0.25">
      <c r="A1124" s="63"/>
      <c r="B1124" s="63"/>
      <c r="C1124" s="63"/>
      <c r="D1124" s="63"/>
      <c r="E1124" s="63"/>
      <c r="F1124" s="64"/>
      <c r="G1124" s="65"/>
      <c r="H1124" s="65"/>
    </row>
    <row r="1125" spans="1:8" x14ac:dyDescent="0.25">
      <c r="A1125" s="63"/>
      <c r="B1125" s="63"/>
      <c r="C1125" s="63"/>
      <c r="D1125" s="63"/>
      <c r="E1125" s="63"/>
      <c r="F1125" s="64"/>
      <c r="G1125" s="65"/>
      <c r="H1125" s="65"/>
    </row>
    <row r="1126" spans="1:8" x14ac:dyDescent="0.25">
      <c r="A1126" s="63"/>
      <c r="B1126" s="63"/>
      <c r="C1126" s="63"/>
      <c r="D1126" s="63"/>
      <c r="E1126" s="63"/>
      <c r="F1126" s="64"/>
      <c r="G1126" s="65"/>
      <c r="H1126" s="65"/>
    </row>
    <row r="1127" spans="1:8" x14ac:dyDescent="0.25">
      <c r="A1127" s="63"/>
      <c r="B1127" s="63"/>
      <c r="C1127" s="63"/>
      <c r="D1127" s="63"/>
      <c r="E1127" s="63"/>
      <c r="F1127" s="64"/>
      <c r="G1127" s="65"/>
      <c r="H1127" s="65"/>
    </row>
    <row r="1128" spans="1:8" x14ac:dyDescent="0.25">
      <c r="A1128" s="63"/>
      <c r="B1128" s="63"/>
      <c r="C1128" s="63"/>
      <c r="D1128" s="63"/>
      <c r="E1128" s="63"/>
      <c r="F1128" s="64"/>
      <c r="G1128" s="65"/>
      <c r="H1128" s="65"/>
    </row>
    <row r="1129" spans="1:8" x14ac:dyDescent="0.25">
      <c r="A1129" s="63"/>
      <c r="B1129" s="63"/>
      <c r="C1129" s="63"/>
      <c r="D1129" s="63"/>
      <c r="E1129" s="63"/>
      <c r="F1129" s="64"/>
      <c r="G1129" s="65"/>
      <c r="H1129" s="65"/>
    </row>
    <row r="1130" spans="1:8" x14ac:dyDescent="0.25">
      <c r="A1130" s="63"/>
      <c r="B1130" s="63"/>
      <c r="C1130" s="63"/>
      <c r="D1130" s="63"/>
      <c r="E1130" s="63"/>
      <c r="F1130" s="64"/>
      <c r="G1130" s="65"/>
      <c r="H1130" s="65"/>
    </row>
    <row r="1131" spans="1:8" x14ac:dyDescent="0.25">
      <c r="A1131" s="63"/>
      <c r="B1131" s="63"/>
      <c r="C1131" s="63"/>
      <c r="D1131" s="63"/>
      <c r="E1131" s="63"/>
      <c r="F1131" s="64"/>
      <c r="G1131" s="65"/>
      <c r="H1131" s="65"/>
    </row>
    <row r="1132" spans="1:8" x14ac:dyDescent="0.25">
      <c r="A1132" s="63"/>
      <c r="B1132" s="63"/>
      <c r="C1132" s="63"/>
      <c r="D1132" s="63"/>
      <c r="E1132" s="63"/>
      <c r="F1132" s="64"/>
      <c r="G1132" s="65"/>
      <c r="H1132" s="65"/>
    </row>
    <row r="1133" spans="1:8" x14ac:dyDescent="0.25">
      <c r="A1133" s="63"/>
      <c r="B1133" s="63"/>
      <c r="C1133" s="63"/>
      <c r="D1133" s="63"/>
      <c r="E1133" s="63"/>
      <c r="F1133" s="64"/>
      <c r="G1133" s="65"/>
      <c r="H1133" s="65"/>
    </row>
    <row r="1134" spans="1:8" x14ac:dyDescent="0.25">
      <c r="A1134" s="63"/>
      <c r="B1134" s="63"/>
      <c r="C1134" s="63"/>
      <c r="D1134" s="63"/>
      <c r="E1134" s="63"/>
      <c r="F1134" s="64"/>
      <c r="G1134" s="65"/>
      <c r="H1134" s="65"/>
    </row>
    <row r="1135" spans="1:8" x14ac:dyDescent="0.25">
      <c r="A1135" s="63"/>
      <c r="B1135" s="63"/>
      <c r="C1135" s="63"/>
      <c r="D1135" s="63"/>
      <c r="E1135" s="63"/>
      <c r="F1135" s="64"/>
      <c r="G1135" s="65"/>
      <c r="H1135" s="65"/>
    </row>
    <row r="1136" spans="1:8" x14ac:dyDescent="0.25">
      <c r="A1136" s="63"/>
      <c r="B1136" s="63"/>
      <c r="C1136" s="63"/>
      <c r="D1136" s="63"/>
      <c r="E1136" s="63"/>
      <c r="F1136" s="64"/>
      <c r="G1136" s="65"/>
      <c r="H1136" s="65"/>
    </row>
    <row r="1137" spans="1:8" x14ac:dyDescent="0.25">
      <c r="A1137" s="63"/>
      <c r="B1137" s="63"/>
      <c r="C1137" s="63"/>
      <c r="D1137" s="63"/>
      <c r="E1137" s="63"/>
      <c r="F1137" s="64"/>
      <c r="G1137" s="65"/>
      <c r="H1137" s="65"/>
    </row>
    <row r="1138" spans="1:8" x14ac:dyDescent="0.25">
      <c r="A1138" s="63"/>
      <c r="B1138" s="63"/>
      <c r="C1138" s="63"/>
      <c r="D1138" s="63"/>
      <c r="E1138" s="63"/>
      <c r="F1138" s="64"/>
      <c r="G1138" s="65"/>
      <c r="H1138" s="65"/>
    </row>
    <row r="1139" spans="1:8" x14ac:dyDescent="0.25">
      <c r="A1139" s="63"/>
      <c r="B1139" s="63"/>
      <c r="C1139" s="63"/>
      <c r="D1139" s="63"/>
      <c r="E1139" s="63"/>
      <c r="F1139" s="64"/>
      <c r="G1139" s="65"/>
      <c r="H1139" s="65"/>
    </row>
    <row r="1140" spans="1:8" x14ac:dyDescent="0.25">
      <c r="A1140" s="63"/>
      <c r="B1140" s="63"/>
      <c r="C1140" s="63"/>
      <c r="D1140" s="63"/>
      <c r="E1140" s="63"/>
      <c r="F1140" s="64"/>
      <c r="G1140" s="65"/>
      <c r="H1140" s="65"/>
    </row>
    <row r="1141" spans="1:8" x14ac:dyDescent="0.25">
      <c r="A1141" s="63"/>
      <c r="B1141" s="63"/>
      <c r="C1141" s="63"/>
      <c r="D1141" s="63"/>
      <c r="E1141" s="63"/>
      <c r="F1141" s="64"/>
      <c r="G1141" s="65"/>
      <c r="H1141" s="65"/>
    </row>
    <row r="1142" spans="1:8" x14ac:dyDescent="0.25">
      <c r="A1142" s="63"/>
      <c r="B1142" s="63"/>
      <c r="C1142" s="63"/>
      <c r="D1142" s="63"/>
      <c r="E1142" s="63"/>
      <c r="F1142" s="64"/>
      <c r="G1142" s="65"/>
      <c r="H1142" s="65"/>
    </row>
    <row r="1143" spans="1:8" x14ac:dyDescent="0.25">
      <c r="A1143" s="63"/>
      <c r="B1143" s="63"/>
      <c r="C1143" s="63"/>
      <c r="D1143" s="63"/>
      <c r="E1143" s="63"/>
      <c r="F1143" s="64"/>
      <c r="G1143" s="65"/>
      <c r="H1143" s="65"/>
    </row>
    <row r="1144" spans="1:8" x14ac:dyDescent="0.25">
      <c r="A1144" s="63"/>
      <c r="B1144" s="63"/>
      <c r="C1144" s="63"/>
      <c r="D1144" s="63"/>
      <c r="E1144" s="63"/>
      <c r="F1144" s="64"/>
      <c r="G1144" s="65"/>
      <c r="H1144" s="65"/>
    </row>
    <row r="1145" spans="1:8" x14ac:dyDescent="0.25">
      <c r="A1145" s="63"/>
      <c r="B1145" s="63"/>
      <c r="C1145" s="63"/>
      <c r="D1145" s="63"/>
      <c r="E1145" s="63"/>
      <c r="F1145" s="64"/>
      <c r="G1145" s="65"/>
      <c r="H1145" s="65"/>
    </row>
    <row r="1146" spans="1:8" x14ac:dyDescent="0.25">
      <c r="A1146" s="63"/>
      <c r="B1146" s="63"/>
      <c r="C1146" s="63"/>
      <c r="D1146" s="63"/>
      <c r="E1146" s="63"/>
      <c r="F1146" s="64"/>
      <c r="G1146" s="65"/>
      <c r="H1146" s="65"/>
    </row>
    <row r="1147" spans="1:8" x14ac:dyDescent="0.25">
      <c r="A1147" s="63"/>
      <c r="B1147" s="63"/>
      <c r="C1147" s="63"/>
      <c r="D1147" s="63"/>
      <c r="E1147" s="63"/>
      <c r="F1147" s="64"/>
      <c r="G1147" s="65"/>
      <c r="H1147" s="65"/>
    </row>
    <row r="1148" spans="1:8" x14ac:dyDescent="0.25">
      <c r="A1148" s="63"/>
      <c r="B1148" s="63"/>
      <c r="C1148" s="63"/>
      <c r="D1148" s="63"/>
      <c r="E1148" s="63"/>
      <c r="F1148" s="64"/>
      <c r="G1148" s="65"/>
      <c r="H1148" s="65"/>
    </row>
    <row r="1149" spans="1:8" x14ac:dyDescent="0.25">
      <c r="A1149" s="63"/>
      <c r="B1149" s="63"/>
      <c r="C1149" s="63"/>
      <c r="D1149" s="63"/>
      <c r="E1149" s="63"/>
      <c r="F1149" s="64"/>
      <c r="G1149" s="65"/>
      <c r="H1149" s="65"/>
    </row>
    <row r="1150" spans="1:8" x14ac:dyDescent="0.25">
      <c r="A1150" s="63"/>
      <c r="B1150" s="63"/>
      <c r="C1150" s="63"/>
      <c r="D1150" s="63"/>
      <c r="E1150" s="63"/>
      <c r="F1150" s="64"/>
      <c r="G1150" s="65"/>
      <c r="H1150" s="65"/>
    </row>
    <row r="1151" spans="1:8" x14ac:dyDescent="0.25">
      <c r="A1151" s="63"/>
      <c r="B1151" s="63"/>
      <c r="C1151" s="63"/>
      <c r="D1151" s="63"/>
      <c r="E1151" s="63"/>
      <c r="F1151" s="64"/>
      <c r="G1151" s="65"/>
      <c r="H1151" s="65"/>
    </row>
    <row r="1152" spans="1:8" x14ac:dyDescent="0.25">
      <c r="A1152" s="63"/>
      <c r="B1152" s="63"/>
      <c r="C1152" s="63"/>
      <c r="D1152" s="63"/>
      <c r="E1152" s="63"/>
      <c r="F1152" s="64"/>
      <c r="G1152" s="65"/>
      <c r="H1152" s="65"/>
    </row>
    <row r="1153" spans="1:8" x14ac:dyDescent="0.25">
      <c r="A1153" s="63"/>
      <c r="B1153" s="63"/>
      <c r="C1153" s="63"/>
      <c r="D1153" s="63"/>
      <c r="E1153" s="63"/>
      <c r="F1153" s="64"/>
      <c r="G1153" s="65"/>
      <c r="H1153" s="65"/>
    </row>
    <row r="1154" spans="1:8" x14ac:dyDescent="0.25">
      <c r="A1154" s="63"/>
      <c r="B1154" s="63"/>
      <c r="C1154" s="63"/>
      <c r="D1154" s="63"/>
      <c r="E1154" s="63"/>
      <c r="F1154" s="64"/>
      <c r="G1154" s="65"/>
      <c r="H1154" s="65"/>
    </row>
    <row r="1155" spans="1:8" x14ac:dyDescent="0.25">
      <c r="A1155" s="63"/>
      <c r="B1155" s="63"/>
      <c r="C1155" s="63"/>
      <c r="D1155" s="63"/>
      <c r="E1155" s="63"/>
      <c r="F1155" s="64"/>
      <c r="G1155" s="65"/>
      <c r="H1155" s="65"/>
    </row>
    <row r="1156" spans="1:8" x14ac:dyDescent="0.25">
      <c r="A1156" s="63"/>
      <c r="B1156" s="63"/>
      <c r="C1156" s="63"/>
      <c r="D1156" s="63"/>
      <c r="E1156" s="63"/>
      <c r="F1156" s="64"/>
      <c r="G1156" s="65"/>
      <c r="H1156" s="65"/>
    </row>
    <row r="1157" spans="1:8" x14ac:dyDescent="0.25">
      <c r="A1157" s="63"/>
      <c r="B1157" s="63"/>
      <c r="C1157" s="63"/>
      <c r="D1157" s="63"/>
      <c r="E1157" s="63"/>
      <c r="F1157" s="64"/>
      <c r="G1157" s="65"/>
      <c r="H1157" s="65"/>
    </row>
    <row r="1158" spans="1:8" x14ac:dyDescent="0.25">
      <c r="A1158" s="63"/>
      <c r="B1158" s="63"/>
      <c r="C1158" s="63"/>
      <c r="D1158" s="63"/>
      <c r="E1158" s="63"/>
      <c r="F1158" s="64"/>
      <c r="G1158" s="65"/>
      <c r="H1158" s="65"/>
    </row>
    <row r="1159" spans="1:8" x14ac:dyDescent="0.25">
      <c r="A1159" s="63"/>
      <c r="B1159" s="63"/>
      <c r="C1159" s="63"/>
      <c r="D1159" s="63"/>
      <c r="E1159" s="63"/>
      <c r="F1159" s="64"/>
      <c r="G1159" s="65"/>
      <c r="H1159" s="65"/>
    </row>
    <row r="1160" spans="1:8" x14ac:dyDescent="0.25">
      <c r="A1160" s="63"/>
      <c r="B1160" s="63"/>
      <c r="C1160" s="63"/>
      <c r="D1160" s="63"/>
      <c r="E1160" s="63"/>
      <c r="F1160" s="64"/>
      <c r="G1160" s="65"/>
      <c r="H1160" s="65"/>
    </row>
    <row r="1161" spans="1:8" x14ac:dyDescent="0.25">
      <c r="A1161" s="63"/>
      <c r="B1161" s="63"/>
      <c r="C1161" s="63"/>
      <c r="D1161" s="63"/>
      <c r="E1161" s="63"/>
      <c r="F1161" s="64"/>
      <c r="G1161" s="65"/>
      <c r="H1161" s="65"/>
    </row>
    <row r="1162" spans="1:8" x14ac:dyDescent="0.25">
      <c r="A1162" s="63"/>
      <c r="B1162" s="63"/>
      <c r="C1162" s="63"/>
      <c r="D1162" s="63"/>
      <c r="E1162" s="63"/>
      <c r="F1162" s="64"/>
      <c r="G1162" s="65"/>
      <c r="H1162" s="65"/>
    </row>
    <row r="1163" spans="1:8" x14ac:dyDescent="0.25">
      <c r="A1163" s="63"/>
      <c r="B1163" s="63"/>
      <c r="C1163" s="63"/>
      <c r="D1163" s="63"/>
      <c r="E1163" s="63"/>
      <c r="F1163" s="64"/>
      <c r="G1163" s="65"/>
      <c r="H1163" s="65"/>
    </row>
    <row r="1164" spans="1:8" x14ac:dyDescent="0.25">
      <c r="A1164" s="63"/>
      <c r="B1164" s="63"/>
      <c r="C1164" s="63"/>
      <c r="D1164" s="63"/>
      <c r="E1164" s="63"/>
      <c r="F1164" s="64"/>
      <c r="G1164" s="65"/>
      <c r="H1164" s="65"/>
    </row>
    <row r="1165" spans="1:8" x14ac:dyDescent="0.25">
      <c r="A1165" s="63"/>
      <c r="B1165" s="63"/>
      <c r="C1165" s="63"/>
      <c r="D1165" s="63"/>
      <c r="E1165" s="63"/>
      <c r="F1165" s="64"/>
      <c r="G1165" s="65"/>
      <c r="H1165" s="65"/>
    </row>
    <row r="1166" spans="1:8" x14ac:dyDescent="0.25">
      <c r="A1166" s="63"/>
      <c r="B1166" s="63"/>
      <c r="C1166" s="63"/>
      <c r="D1166" s="63"/>
      <c r="E1166" s="63"/>
      <c r="F1166" s="64"/>
      <c r="G1166" s="65"/>
      <c r="H1166" s="65"/>
    </row>
    <row r="1167" spans="1:8" x14ac:dyDescent="0.25">
      <c r="A1167" s="63"/>
      <c r="B1167" s="63"/>
      <c r="C1167" s="63"/>
      <c r="D1167" s="63"/>
      <c r="E1167" s="63"/>
      <c r="F1167" s="64"/>
      <c r="G1167" s="65"/>
      <c r="H1167" s="65"/>
    </row>
    <row r="1168" spans="1:8" x14ac:dyDescent="0.25">
      <c r="A1168" s="63"/>
      <c r="B1168" s="63"/>
      <c r="C1168" s="63"/>
      <c r="D1168" s="63"/>
      <c r="E1168" s="63"/>
      <c r="F1168" s="64"/>
      <c r="G1168" s="65"/>
      <c r="H1168" s="65"/>
    </row>
    <row r="1169" spans="1:8" x14ac:dyDescent="0.25">
      <c r="A1169" s="63"/>
      <c r="B1169" s="63"/>
      <c r="C1169" s="63"/>
      <c r="D1169" s="63"/>
      <c r="E1169" s="63"/>
      <c r="F1169" s="64"/>
      <c r="G1169" s="65"/>
      <c r="H1169" s="65"/>
    </row>
    <row r="1170" spans="1:8" x14ac:dyDescent="0.25">
      <c r="A1170" s="63"/>
      <c r="B1170" s="63"/>
      <c r="C1170" s="63"/>
      <c r="D1170" s="63"/>
      <c r="E1170" s="63"/>
      <c r="F1170" s="64"/>
      <c r="G1170" s="65"/>
      <c r="H1170" s="65"/>
    </row>
    <row r="1171" spans="1:8" x14ac:dyDescent="0.25">
      <c r="A1171" s="63"/>
      <c r="B1171" s="63"/>
      <c r="C1171" s="63"/>
      <c r="D1171" s="63"/>
      <c r="E1171" s="63"/>
      <c r="F1171" s="64"/>
      <c r="G1171" s="65"/>
      <c r="H1171" s="65"/>
    </row>
    <row r="1172" spans="1:8" x14ac:dyDescent="0.25">
      <c r="A1172" s="63"/>
      <c r="B1172" s="63"/>
      <c r="C1172" s="63"/>
      <c r="D1172" s="63"/>
      <c r="E1172" s="63"/>
      <c r="F1172" s="64"/>
      <c r="G1172" s="65"/>
      <c r="H1172" s="65"/>
    </row>
    <row r="1173" spans="1:8" x14ac:dyDescent="0.25">
      <c r="A1173" s="63"/>
      <c r="B1173" s="63"/>
      <c r="C1173" s="63"/>
      <c r="D1173" s="63"/>
      <c r="E1173" s="63"/>
      <c r="F1173" s="64"/>
      <c r="G1173" s="65"/>
      <c r="H1173" s="65"/>
    </row>
    <row r="1174" spans="1:8" x14ac:dyDescent="0.25">
      <c r="A1174" s="63"/>
      <c r="B1174" s="63"/>
      <c r="C1174" s="63"/>
      <c r="D1174" s="63"/>
      <c r="E1174" s="63"/>
      <c r="F1174" s="64"/>
      <c r="G1174" s="65"/>
      <c r="H1174" s="65"/>
    </row>
    <row r="1175" spans="1:8" x14ac:dyDescent="0.25">
      <c r="A1175" s="63"/>
      <c r="B1175" s="63"/>
      <c r="C1175" s="63"/>
      <c r="D1175" s="63"/>
      <c r="E1175" s="63"/>
      <c r="F1175" s="64"/>
      <c r="G1175" s="65"/>
      <c r="H1175" s="65"/>
    </row>
    <row r="1176" spans="1:8" x14ac:dyDescent="0.25">
      <c r="A1176" s="63"/>
      <c r="B1176" s="63"/>
      <c r="C1176" s="63"/>
      <c r="D1176" s="63"/>
      <c r="E1176" s="63"/>
      <c r="F1176" s="64"/>
      <c r="G1176" s="65"/>
      <c r="H1176" s="65"/>
    </row>
    <row r="1177" spans="1:8" x14ac:dyDescent="0.25">
      <c r="A1177" s="63"/>
      <c r="B1177" s="63"/>
      <c r="C1177" s="63"/>
      <c r="D1177" s="63"/>
      <c r="E1177" s="63"/>
      <c r="F1177" s="64"/>
      <c r="G1177" s="65"/>
      <c r="H1177" s="65"/>
    </row>
    <row r="1178" spans="1:8" x14ac:dyDescent="0.25">
      <c r="A1178" s="63"/>
      <c r="B1178" s="63"/>
      <c r="C1178" s="63"/>
      <c r="D1178" s="63"/>
      <c r="E1178" s="63"/>
      <c r="F1178" s="64"/>
      <c r="G1178" s="65"/>
      <c r="H1178" s="65"/>
    </row>
    <row r="1179" spans="1:8" x14ac:dyDescent="0.25">
      <c r="A1179" s="63"/>
      <c r="B1179" s="63"/>
      <c r="C1179" s="63"/>
      <c r="D1179" s="63"/>
      <c r="E1179" s="63"/>
      <c r="F1179" s="64"/>
      <c r="G1179" s="65"/>
      <c r="H1179" s="65"/>
    </row>
    <row r="1180" spans="1:8" x14ac:dyDescent="0.25">
      <c r="A1180" s="63"/>
      <c r="B1180" s="63"/>
      <c r="C1180" s="63"/>
      <c r="D1180" s="63"/>
      <c r="E1180" s="63"/>
      <c r="F1180" s="64"/>
      <c r="G1180" s="65"/>
      <c r="H1180" s="65"/>
    </row>
    <row r="1181" spans="1:8" x14ac:dyDescent="0.25">
      <c r="A1181" s="63"/>
      <c r="B1181" s="63"/>
      <c r="C1181" s="63"/>
      <c r="D1181" s="63"/>
      <c r="E1181" s="63"/>
      <c r="F1181" s="64"/>
      <c r="G1181" s="65"/>
      <c r="H1181" s="65"/>
    </row>
    <row r="1182" spans="1:8" x14ac:dyDescent="0.25">
      <c r="A1182" s="63"/>
      <c r="B1182" s="63"/>
      <c r="C1182" s="63"/>
      <c r="D1182" s="63"/>
      <c r="E1182" s="63"/>
      <c r="F1182" s="64"/>
      <c r="G1182" s="65"/>
      <c r="H1182" s="65"/>
    </row>
    <row r="1183" spans="1:8" x14ac:dyDescent="0.25">
      <c r="A1183" s="63"/>
      <c r="B1183" s="63"/>
      <c r="C1183" s="63"/>
      <c r="D1183" s="63"/>
      <c r="E1183" s="63"/>
      <c r="F1183" s="64"/>
      <c r="G1183" s="65"/>
      <c r="H1183" s="65"/>
    </row>
    <row r="1184" spans="1:8" x14ac:dyDescent="0.25">
      <c r="A1184" s="63"/>
      <c r="B1184" s="63"/>
      <c r="C1184" s="63"/>
      <c r="D1184" s="63"/>
      <c r="E1184" s="63"/>
      <c r="F1184" s="64"/>
      <c r="G1184" s="65"/>
      <c r="H1184" s="65"/>
    </row>
    <row r="1185" spans="1:8" x14ac:dyDescent="0.25">
      <c r="A1185" s="63"/>
      <c r="B1185" s="63"/>
      <c r="C1185" s="63"/>
      <c r="D1185" s="63"/>
      <c r="E1185" s="63"/>
      <c r="F1185" s="64"/>
      <c r="G1185" s="65"/>
      <c r="H1185" s="65"/>
    </row>
    <row r="1186" spans="1:8" x14ac:dyDescent="0.25">
      <c r="A1186" s="63"/>
      <c r="B1186" s="63"/>
      <c r="C1186" s="63"/>
      <c r="D1186" s="63"/>
      <c r="E1186" s="63"/>
      <c r="F1186" s="64"/>
      <c r="G1186" s="65"/>
      <c r="H1186" s="65"/>
    </row>
    <row r="1187" spans="1:8" x14ac:dyDescent="0.25">
      <c r="A1187" s="63"/>
      <c r="B1187" s="63"/>
      <c r="C1187" s="63"/>
      <c r="D1187" s="63"/>
      <c r="E1187" s="63"/>
      <c r="F1187" s="64"/>
      <c r="G1187" s="65"/>
      <c r="H1187" s="65"/>
    </row>
    <row r="1188" spans="1:8" x14ac:dyDescent="0.25">
      <c r="A1188" s="63"/>
      <c r="B1188" s="63"/>
      <c r="C1188" s="63"/>
      <c r="D1188" s="63"/>
      <c r="E1188" s="63"/>
      <c r="F1188" s="64"/>
      <c r="G1188" s="65"/>
      <c r="H1188" s="65"/>
    </row>
    <row r="1189" spans="1:8" x14ac:dyDescent="0.25">
      <c r="A1189" s="63"/>
      <c r="B1189" s="63"/>
      <c r="C1189" s="63"/>
      <c r="D1189" s="63"/>
      <c r="E1189" s="63"/>
      <c r="F1189" s="64"/>
      <c r="G1189" s="65"/>
      <c r="H1189" s="65"/>
    </row>
    <row r="1190" spans="1:8" x14ac:dyDescent="0.25">
      <c r="A1190" s="63"/>
      <c r="B1190" s="63"/>
      <c r="C1190" s="63"/>
      <c r="D1190" s="63"/>
      <c r="E1190" s="63"/>
      <c r="F1190" s="64"/>
      <c r="G1190" s="65"/>
      <c r="H1190" s="65"/>
    </row>
    <row r="1191" spans="1:8" x14ac:dyDescent="0.25">
      <c r="A1191" s="63"/>
      <c r="B1191" s="63"/>
      <c r="C1191" s="63"/>
      <c r="D1191" s="63"/>
      <c r="E1191" s="63"/>
      <c r="F1191" s="64"/>
      <c r="G1191" s="65"/>
      <c r="H1191" s="65"/>
    </row>
    <row r="1192" spans="1:8" x14ac:dyDescent="0.25">
      <c r="A1192" s="63"/>
      <c r="B1192" s="63"/>
      <c r="C1192" s="63"/>
      <c r="D1192" s="63"/>
      <c r="E1192" s="63"/>
      <c r="F1192" s="64"/>
      <c r="G1192" s="65"/>
      <c r="H1192" s="65"/>
    </row>
    <row r="1193" spans="1:8" x14ac:dyDescent="0.25">
      <c r="A1193" s="63"/>
      <c r="B1193" s="63"/>
      <c r="C1193" s="63"/>
      <c r="D1193" s="63"/>
      <c r="E1193" s="63"/>
      <c r="F1193" s="64"/>
      <c r="G1193" s="65"/>
      <c r="H1193" s="65"/>
    </row>
    <row r="1194" spans="1:8" x14ac:dyDescent="0.25">
      <c r="A1194" s="63"/>
      <c r="B1194" s="63"/>
      <c r="C1194" s="63"/>
      <c r="D1194" s="63"/>
      <c r="E1194" s="63"/>
      <c r="F1194" s="64"/>
      <c r="G1194" s="65"/>
      <c r="H1194" s="65"/>
    </row>
    <row r="1195" spans="1:8" x14ac:dyDescent="0.25">
      <c r="A1195" s="63"/>
      <c r="B1195" s="63"/>
      <c r="C1195" s="63"/>
      <c r="D1195" s="63"/>
      <c r="E1195" s="63"/>
      <c r="F1195" s="64"/>
      <c r="G1195" s="65"/>
      <c r="H1195" s="65"/>
    </row>
    <row r="1196" spans="1:8" x14ac:dyDescent="0.25">
      <c r="A1196" s="63"/>
      <c r="B1196" s="63"/>
      <c r="C1196" s="63"/>
      <c r="D1196" s="63"/>
      <c r="E1196" s="63"/>
      <c r="F1196" s="64"/>
      <c r="G1196" s="65"/>
      <c r="H1196" s="65"/>
    </row>
    <row r="1197" spans="1:8" x14ac:dyDescent="0.25">
      <c r="A1197" s="63"/>
      <c r="B1197" s="63"/>
      <c r="C1197" s="63"/>
      <c r="D1197" s="63"/>
      <c r="E1197" s="63"/>
      <c r="F1197" s="64"/>
      <c r="G1197" s="65"/>
      <c r="H1197" s="65"/>
    </row>
    <row r="1198" spans="1:8" x14ac:dyDescent="0.25">
      <c r="A1198" s="63"/>
      <c r="B1198" s="63"/>
      <c r="C1198" s="63"/>
      <c r="D1198" s="63"/>
      <c r="E1198" s="63"/>
      <c r="F1198" s="64"/>
      <c r="G1198" s="65"/>
      <c r="H1198" s="65"/>
    </row>
    <row r="1199" spans="1:8" x14ac:dyDescent="0.25">
      <c r="A1199" s="63"/>
      <c r="B1199" s="63"/>
      <c r="C1199" s="63"/>
      <c r="D1199" s="63"/>
      <c r="E1199" s="63"/>
      <c r="F1199" s="64"/>
      <c r="G1199" s="65"/>
      <c r="H1199" s="65"/>
    </row>
    <row r="1200" spans="1:8" x14ac:dyDescent="0.25">
      <c r="A1200" s="63"/>
      <c r="B1200" s="63"/>
      <c r="C1200" s="63"/>
      <c r="D1200" s="63"/>
      <c r="E1200" s="63"/>
      <c r="F1200" s="64"/>
      <c r="G1200" s="65"/>
      <c r="H1200" s="65"/>
    </row>
    <row r="1201" spans="1:8" x14ac:dyDescent="0.25">
      <c r="A1201" s="63"/>
      <c r="B1201" s="63"/>
      <c r="C1201" s="63"/>
      <c r="D1201" s="63"/>
      <c r="E1201" s="63"/>
      <c r="F1201" s="64"/>
      <c r="G1201" s="65"/>
      <c r="H1201" s="65"/>
    </row>
    <row r="1202" spans="1:8" x14ac:dyDescent="0.25">
      <c r="A1202" s="63"/>
      <c r="B1202" s="63"/>
      <c r="C1202" s="63"/>
      <c r="D1202" s="63"/>
      <c r="E1202" s="63"/>
      <c r="F1202" s="64"/>
      <c r="G1202" s="65"/>
      <c r="H1202" s="65"/>
    </row>
    <row r="1203" spans="1:8" x14ac:dyDescent="0.25">
      <c r="A1203" s="63"/>
      <c r="B1203" s="63"/>
      <c r="C1203" s="63"/>
      <c r="D1203" s="63"/>
      <c r="E1203" s="63"/>
      <c r="F1203" s="64"/>
      <c r="G1203" s="65"/>
      <c r="H1203" s="65"/>
    </row>
    <row r="1204" spans="1:8" x14ac:dyDescent="0.25">
      <c r="A1204" s="63"/>
      <c r="B1204" s="63"/>
      <c r="C1204" s="63"/>
      <c r="D1204" s="63"/>
      <c r="E1204" s="63"/>
      <c r="F1204" s="64"/>
      <c r="G1204" s="65"/>
      <c r="H1204" s="65"/>
    </row>
    <row r="1205" spans="1:8" x14ac:dyDescent="0.25">
      <c r="A1205" s="63"/>
      <c r="B1205" s="63"/>
      <c r="C1205" s="63"/>
      <c r="D1205" s="63"/>
      <c r="E1205" s="63"/>
      <c r="F1205" s="64"/>
      <c r="G1205" s="65"/>
      <c r="H1205" s="65"/>
    </row>
    <row r="1206" spans="1:8" x14ac:dyDescent="0.25">
      <c r="A1206" s="63"/>
      <c r="B1206" s="63"/>
      <c r="C1206" s="63"/>
      <c r="D1206" s="63"/>
      <c r="E1206" s="63"/>
      <c r="F1206" s="64"/>
      <c r="G1206" s="65"/>
      <c r="H1206" s="65"/>
    </row>
    <row r="1207" spans="1:8" x14ac:dyDescent="0.25">
      <c r="A1207" s="63"/>
      <c r="B1207" s="63"/>
      <c r="C1207" s="63"/>
      <c r="D1207" s="63"/>
      <c r="E1207" s="63"/>
      <c r="F1207" s="64"/>
      <c r="G1207" s="65"/>
      <c r="H1207" s="65"/>
    </row>
    <row r="1208" spans="1:8" x14ac:dyDescent="0.25">
      <c r="A1208" s="63"/>
      <c r="B1208" s="63"/>
      <c r="C1208" s="63"/>
      <c r="D1208" s="63"/>
      <c r="E1208" s="63"/>
      <c r="F1208" s="64"/>
      <c r="G1208" s="65"/>
      <c r="H1208" s="65"/>
    </row>
    <row r="1209" spans="1:8" x14ac:dyDescent="0.25">
      <c r="A1209" s="63"/>
      <c r="B1209" s="63"/>
      <c r="C1209" s="63"/>
      <c r="D1209" s="63"/>
      <c r="E1209" s="63"/>
      <c r="F1209" s="64"/>
      <c r="G1209" s="65"/>
      <c r="H1209" s="65"/>
    </row>
    <row r="1210" spans="1:8" x14ac:dyDescent="0.25">
      <c r="A1210" s="63"/>
      <c r="B1210" s="63"/>
      <c r="C1210" s="63"/>
      <c r="D1210" s="63"/>
      <c r="E1210" s="63"/>
      <c r="F1210" s="64"/>
      <c r="G1210" s="65"/>
      <c r="H1210" s="65"/>
    </row>
    <row r="1211" spans="1:8" x14ac:dyDescent="0.25">
      <c r="A1211" s="63"/>
      <c r="B1211" s="63"/>
      <c r="C1211" s="63"/>
      <c r="D1211" s="63"/>
      <c r="E1211" s="63"/>
      <c r="F1211" s="64"/>
      <c r="G1211" s="65"/>
      <c r="H1211" s="65"/>
    </row>
    <row r="1212" spans="1:8" x14ac:dyDescent="0.25">
      <c r="A1212" s="63"/>
      <c r="B1212" s="63"/>
      <c r="C1212" s="63"/>
      <c r="D1212" s="63"/>
      <c r="E1212" s="63"/>
      <c r="F1212" s="64"/>
      <c r="G1212" s="65"/>
      <c r="H1212" s="65"/>
    </row>
    <row r="1213" spans="1:8" x14ac:dyDescent="0.25">
      <c r="A1213" s="63"/>
      <c r="B1213" s="63"/>
      <c r="C1213" s="63"/>
      <c r="D1213" s="63"/>
      <c r="E1213" s="63"/>
      <c r="F1213" s="64"/>
      <c r="G1213" s="65"/>
      <c r="H1213" s="65"/>
    </row>
    <row r="1214" spans="1:8" x14ac:dyDescent="0.25">
      <c r="A1214" s="63"/>
      <c r="B1214" s="63"/>
      <c r="C1214" s="63"/>
      <c r="D1214" s="63"/>
      <c r="E1214" s="63"/>
      <c r="F1214" s="64"/>
      <c r="G1214" s="65"/>
      <c r="H1214" s="65"/>
    </row>
    <row r="1215" spans="1:8" x14ac:dyDescent="0.25">
      <c r="A1215" s="63"/>
      <c r="B1215" s="63"/>
      <c r="C1215" s="63"/>
      <c r="D1215" s="63"/>
      <c r="E1215" s="63"/>
      <c r="F1215" s="64"/>
      <c r="G1215" s="65"/>
      <c r="H1215" s="65"/>
    </row>
    <row r="1216" spans="1:8" x14ac:dyDescent="0.25">
      <c r="A1216" s="63"/>
      <c r="B1216" s="63"/>
      <c r="C1216" s="63"/>
      <c r="D1216" s="63"/>
      <c r="E1216" s="63"/>
      <c r="F1216" s="64"/>
      <c r="G1216" s="65"/>
      <c r="H1216" s="65"/>
    </row>
    <row r="1217" spans="1:8" x14ac:dyDescent="0.25">
      <c r="A1217" s="63"/>
      <c r="B1217" s="63"/>
      <c r="C1217" s="63"/>
      <c r="D1217" s="63"/>
      <c r="E1217" s="63"/>
      <c r="F1217" s="64"/>
      <c r="G1217" s="65"/>
      <c r="H1217" s="65"/>
    </row>
    <row r="1218" spans="1:8" x14ac:dyDescent="0.25">
      <c r="A1218" s="63"/>
      <c r="B1218" s="63"/>
      <c r="C1218" s="63"/>
      <c r="D1218" s="63"/>
      <c r="E1218" s="63"/>
      <c r="F1218" s="64"/>
      <c r="G1218" s="65"/>
      <c r="H1218" s="65"/>
    </row>
    <row r="1219" spans="1:8" x14ac:dyDescent="0.25">
      <c r="A1219" s="63"/>
      <c r="B1219" s="63"/>
      <c r="C1219" s="63"/>
      <c r="D1219" s="63"/>
      <c r="E1219" s="63"/>
      <c r="F1219" s="64"/>
      <c r="G1219" s="65"/>
      <c r="H1219" s="65"/>
    </row>
    <row r="1220" spans="1:8" x14ac:dyDescent="0.25">
      <c r="A1220" s="63"/>
      <c r="B1220" s="63"/>
      <c r="C1220" s="63"/>
      <c r="D1220" s="63"/>
      <c r="E1220" s="63"/>
      <c r="F1220" s="64"/>
      <c r="G1220" s="65"/>
      <c r="H1220" s="65"/>
    </row>
    <row r="1221" spans="1:8" x14ac:dyDescent="0.25">
      <c r="A1221" s="63"/>
      <c r="B1221" s="63"/>
      <c r="C1221" s="63"/>
      <c r="D1221" s="63"/>
      <c r="E1221" s="63"/>
      <c r="F1221" s="64"/>
      <c r="G1221" s="65"/>
      <c r="H1221" s="65"/>
    </row>
    <row r="1222" spans="1:8" x14ac:dyDescent="0.25">
      <c r="A1222" s="63"/>
      <c r="B1222" s="63"/>
      <c r="C1222" s="63"/>
      <c r="D1222" s="63"/>
      <c r="E1222" s="63"/>
      <c r="F1222" s="64"/>
      <c r="G1222" s="65"/>
      <c r="H1222" s="65"/>
    </row>
    <row r="1223" spans="1:8" x14ac:dyDescent="0.25">
      <c r="A1223" s="63"/>
      <c r="B1223" s="63"/>
      <c r="C1223" s="63"/>
      <c r="D1223" s="63"/>
      <c r="E1223" s="63"/>
      <c r="F1223" s="64"/>
      <c r="G1223" s="65"/>
      <c r="H1223" s="65"/>
    </row>
    <row r="1224" spans="1:8" x14ac:dyDescent="0.25">
      <c r="A1224" s="63"/>
      <c r="B1224" s="63"/>
      <c r="C1224" s="63"/>
      <c r="D1224" s="63"/>
      <c r="E1224" s="63"/>
      <c r="F1224" s="64"/>
      <c r="G1224" s="65"/>
      <c r="H1224" s="65"/>
    </row>
    <row r="1225" spans="1:8" x14ac:dyDescent="0.25">
      <c r="A1225" s="63"/>
      <c r="B1225" s="63"/>
      <c r="C1225" s="63"/>
      <c r="D1225" s="63"/>
      <c r="E1225" s="63"/>
      <c r="F1225" s="64"/>
      <c r="G1225" s="65"/>
      <c r="H1225" s="65"/>
    </row>
    <row r="1226" spans="1:8" x14ac:dyDescent="0.25">
      <c r="A1226" s="63"/>
      <c r="B1226" s="63"/>
      <c r="C1226" s="63"/>
      <c r="D1226" s="63"/>
      <c r="E1226" s="63"/>
      <c r="F1226" s="64"/>
      <c r="G1226" s="65"/>
      <c r="H1226" s="65"/>
    </row>
    <row r="1227" spans="1:8" x14ac:dyDescent="0.25">
      <c r="A1227" s="63"/>
      <c r="B1227" s="63"/>
      <c r="C1227" s="63"/>
      <c r="D1227" s="63"/>
      <c r="E1227" s="63"/>
      <c r="F1227" s="64"/>
      <c r="G1227" s="65"/>
      <c r="H1227" s="65"/>
    </row>
    <row r="1228" spans="1:8" x14ac:dyDescent="0.25">
      <c r="A1228" s="63"/>
      <c r="B1228" s="63"/>
      <c r="C1228" s="63"/>
      <c r="D1228" s="63"/>
      <c r="E1228" s="63"/>
      <c r="F1228" s="64"/>
      <c r="G1228" s="65"/>
      <c r="H1228" s="65"/>
    </row>
    <row r="1229" spans="1:8" x14ac:dyDescent="0.25">
      <c r="A1229" s="63"/>
      <c r="B1229" s="63"/>
      <c r="C1229" s="63"/>
      <c r="D1229" s="63"/>
      <c r="E1229" s="63"/>
      <c r="F1229" s="64"/>
      <c r="G1229" s="65"/>
      <c r="H1229" s="65"/>
    </row>
    <row r="1230" spans="1:8" x14ac:dyDescent="0.25">
      <c r="A1230" s="63"/>
      <c r="B1230" s="63"/>
      <c r="C1230" s="63"/>
      <c r="D1230" s="63"/>
      <c r="E1230" s="63"/>
      <c r="F1230" s="64"/>
      <c r="G1230" s="65"/>
      <c r="H1230" s="65"/>
    </row>
    <row r="1231" spans="1:8" x14ac:dyDescent="0.25">
      <c r="A1231" s="63"/>
      <c r="B1231" s="63"/>
      <c r="C1231" s="63"/>
      <c r="D1231" s="63"/>
      <c r="E1231" s="63"/>
      <c r="F1231" s="64"/>
      <c r="G1231" s="65"/>
      <c r="H1231" s="65"/>
    </row>
    <row r="1232" spans="1:8" x14ac:dyDescent="0.25">
      <c r="A1232" s="63"/>
      <c r="B1232" s="63"/>
      <c r="C1232" s="63"/>
      <c r="D1232" s="63"/>
      <c r="E1232" s="63"/>
      <c r="F1232" s="64"/>
      <c r="G1232" s="65"/>
      <c r="H1232" s="65"/>
    </row>
    <row r="1233" spans="1:8" x14ac:dyDescent="0.25">
      <c r="A1233" s="63"/>
      <c r="B1233" s="63"/>
      <c r="C1233" s="63"/>
      <c r="D1233" s="63"/>
      <c r="E1233" s="63"/>
      <c r="F1233" s="64"/>
      <c r="G1233" s="65"/>
      <c r="H1233" s="65"/>
    </row>
    <row r="1234" spans="1:8" x14ac:dyDescent="0.25">
      <c r="A1234" s="63"/>
      <c r="B1234" s="63"/>
      <c r="C1234" s="63"/>
      <c r="D1234" s="63"/>
      <c r="E1234" s="63"/>
      <c r="F1234" s="64"/>
      <c r="G1234" s="65"/>
      <c r="H1234" s="65"/>
    </row>
    <row r="1235" spans="1:8" x14ac:dyDescent="0.25">
      <c r="A1235" s="63"/>
      <c r="B1235" s="63"/>
      <c r="C1235" s="63"/>
      <c r="D1235" s="63"/>
      <c r="E1235" s="63"/>
      <c r="F1235" s="64"/>
      <c r="G1235" s="65"/>
      <c r="H1235" s="65"/>
    </row>
    <row r="1236" spans="1:8" x14ac:dyDescent="0.25">
      <c r="A1236" s="63"/>
      <c r="B1236" s="63"/>
      <c r="C1236" s="63"/>
      <c r="D1236" s="63"/>
      <c r="E1236" s="63"/>
      <c r="F1236" s="64"/>
      <c r="G1236" s="65"/>
      <c r="H1236" s="65"/>
    </row>
    <row r="1237" spans="1:8" x14ac:dyDescent="0.25">
      <c r="A1237" s="63"/>
      <c r="B1237" s="63"/>
      <c r="C1237" s="63"/>
      <c r="D1237" s="63"/>
      <c r="E1237" s="63"/>
      <c r="F1237" s="64"/>
      <c r="G1237" s="65"/>
      <c r="H1237" s="65"/>
    </row>
    <row r="1238" spans="1:8" x14ac:dyDescent="0.25">
      <c r="A1238" s="63"/>
      <c r="B1238" s="63"/>
      <c r="C1238" s="63"/>
      <c r="D1238" s="63"/>
      <c r="E1238" s="63"/>
      <c r="F1238" s="64"/>
      <c r="G1238" s="65"/>
      <c r="H1238" s="65"/>
    </row>
    <row r="1239" spans="1:8" x14ac:dyDescent="0.25">
      <c r="A1239" s="63"/>
      <c r="B1239" s="63"/>
      <c r="C1239" s="63"/>
      <c r="D1239" s="63"/>
      <c r="E1239" s="63"/>
      <c r="F1239" s="64"/>
      <c r="G1239" s="65"/>
      <c r="H1239" s="65"/>
    </row>
    <row r="1240" spans="1:8" x14ac:dyDescent="0.25">
      <c r="A1240" s="63"/>
      <c r="B1240" s="63"/>
      <c r="C1240" s="63"/>
      <c r="D1240" s="63"/>
      <c r="E1240" s="63"/>
      <c r="F1240" s="64"/>
      <c r="G1240" s="65"/>
      <c r="H1240" s="65"/>
    </row>
    <row r="1241" spans="1:8" x14ac:dyDescent="0.25">
      <c r="A1241" s="63"/>
      <c r="B1241" s="63"/>
      <c r="C1241" s="63"/>
      <c r="D1241" s="63"/>
      <c r="E1241" s="63"/>
      <c r="F1241" s="64"/>
      <c r="G1241" s="65"/>
      <c r="H1241" s="65"/>
    </row>
  </sheetData>
  <printOptions gridLines="1"/>
  <pageMargins left="0.70866141732283472" right="0.51181102362204722" top="0.35433070866141736" bottom="0.19685039370078741" header="0.27559055118110237" footer="0.23622047244094491"/>
  <pageSetup paperSize="8" scale="38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DEF6-3A70-46F2-9FF2-3E0BF308E783}">
  <sheetPr>
    <tabColor rgb="FF92D050"/>
  </sheetPr>
  <dimension ref="A1:L199"/>
  <sheetViews>
    <sheetView view="pageBreakPreview" zoomScaleNormal="100" zoomScaleSheetLayoutView="100" workbookViewId="0">
      <selection activeCell="D11" sqref="D11"/>
    </sheetView>
  </sheetViews>
  <sheetFormatPr defaultRowHeight="15" x14ac:dyDescent="0.25"/>
  <cols>
    <col min="1" max="1" width="13.7109375" style="7" customWidth="1"/>
    <col min="2" max="2" width="18.28515625" style="6" customWidth="1"/>
    <col min="3" max="3" width="8.7109375" style="6" customWidth="1"/>
    <col min="4" max="4" width="8.85546875" style="6" customWidth="1"/>
    <col min="5" max="5" width="15.42578125" style="10" customWidth="1"/>
    <col min="6" max="6" width="19.42578125" style="7" customWidth="1"/>
    <col min="7" max="7" width="9" style="7" customWidth="1"/>
    <col min="8" max="8" width="10.5703125" style="7" customWidth="1"/>
    <col min="9" max="9" width="17.28515625" style="7" customWidth="1"/>
    <col min="11" max="11" width="11.5703125" bestFit="1" customWidth="1"/>
    <col min="12" max="12" width="15.7109375" customWidth="1"/>
    <col min="13" max="13" width="15.140625" customWidth="1"/>
  </cols>
  <sheetData>
    <row r="1" spans="1:12" ht="15.75" x14ac:dyDescent="0.25">
      <c r="A1" s="90" t="s">
        <v>715</v>
      </c>
      <c r="B1" s="90"/>
      <c r="C1" s="90"/>
      <c r="D1" s="90"/>
      <c r="E1" s="90"/>
      <c r="F1" s="90"/>
      <c r="G1" s="90"/>
      <c r="H1" s="90"/>
      <c r="I1" s="90"/>
    </row>
    <row r="2" spans="1:12" ht="15.75" x14ac:dyDescent="0.25">
      <c r="A2" s="5"/>
      <c r="B2" s="7"/>
      <c r="C2" s="7"/>
      <c r="D2" s="7"/>
      <c r="E2" s="6"/>
      <c r="F2" s="9" t="s">
        <v>307</v>
      </c>
      <c r="J2" s="9"/>
      <c r="K2" s="7"/>
      <c r="L2" s="7"/>
    </row>
    <row r="3" spans="1:12" x14ac:dyDescent="0.25">
      <c r="A3" s="9" t="s">
        <v>523</v>
      </c>
      <c r="B3" s="7"/>
      <c r="C3" s="7"/>
      <c r="D3" s="7"/>
      <c r="E3" s="70"/>
      <c r="F3" s="7" t="s">
        <v>523</v>
      </c>
      <c r="I3" s="71">
        <f>C5-GETPIVOTDATA("Summa av Total ers tkr",$A$9,"Program","Kompletterande utbildning")</f>
        <v>0</v>
      </c>
      <c r="J3" s="7"/>
      <c r="K3" s="7"/>
      <c r="L3" s="7"/>
    </row>
    <row r="4" spans="1:12" x14ac:dyDescent="0.25">
      <c r="A4" s="7" t="s">
        <v>197</v>
      </c>
      <c r="B4" s="7"/>
      <c r="C4" s="14">
        <v>16</v>
      </c>
      <c r="D4" s="7" t="s">
        <v>198</v>
      </c>
      <c r="E4" s="6"/>
      <c r="F4" s="14"/>
    </row>
    <row r="5" spans="1:12" x14ac:dyDescent="0.25">
      <c r="A5" s="7" t="s">
        <v>199</v>
      </c>
      <c r="B5" s="7"/>
      <c r="C5" s="15">
        <v>6341.84</v>
      </c>
      <c r="D5" s="7" t="s">
        <v>200</v>
      </c>
      <c r="E5" s="6"/>
      <c r="F5" s="15"/>
      <c r="G5" s="6"/>
      <c r="H5" s="6"/>
      <c r="I5" s="6"/>
    </row>
    <row r="6" spans="1:12" x14ac:dyDescent="0.25">
      <c r="B6" s="7"/>
      <c r="C6" s="15"/>
      <c r="D6" s="7"/>
      <c r="E6" s="6"/>
      <c r="F6" s="15"/>
      <c r="G6" s="6"/>
      <c r="H6" s="6"/>
      <c r="I6" s="6"/>
    </row>
    <row r="7" spans="1:12" x14ac:dyDescent="0.25">
      <c r="A7" s="21" t="s">
        <v>1</v>
      </c>
      <c r="B7" s="7" t="s">
        <v>522</v>
      </c>
      <c r="C7" s="15"/>
      <c r="E7" s="6"/>
      <c r="F7" s="15"/>
    </row>
    <row r="8" spans="1:12" x14ac:dyDescent="0.25">
      <c r="C8" s="15"/>
      <c r="E8" s="6"/>
      <c r="F8" s="15"/>
    </row>
    <row r="9" spans="1:12" x14ac:dyDescent="0.25">
      <c r="B9" s="7"/>
      <c r="C9" s="7"/>
      <c r="D9" s="7"/>
      <c r="E9" s="7"/>
      <c r="G9" s="21" t="s">
        <v>202</v>
      </c>
    </row>
    <row r="10" spans="1:12" ht="39" x14ac:dyDescent="0.25">
      <c r="A10" s="22" t="s">
        <v>2</v>
      </c>
      <c r="B10" s="21" t="s">
        <v>0</v>
      </c>
      <c r="C10" s="21" t="s">
        <v>4</v>
      </c>
      <c r="D10" s="22" t="s">
        <v>313</v>
      </c>
      <c r="E10" s="23" t="s">
        <v>8</v>
      </c>
      <c r="F10" s="22" t="s">
        <v>7</v>
      </c>
      <c r="G10" s="6" t="s">
        <v>204</v>
      </c>
      <c r="H10" s="7" t="s">
        <v>205</v>
      </c>
      <c r="I10" s="7" t="s">
        <v>315</v>
      </c>
    </row>
    <row r="11" spans="1:12" ht="26.25" x14ac:dyDescent="0.25">
      <c r="A11" s="16" t="s">
        <v>158</v>
      </c>
      <c r="B11" s="6" t="s">
        <v>36</v>
      </c>
      <c r="C11" s="7" t="s">
        <v>40</v>
      </c>
      <c r="D11" s="7" t="s">
        <v>524</v>
      </c>
      <c r="E11" s="7" t="s">
        <v>40</v>
      </c>
      <c r="F11" s="16" t="s">
        <v>56</v>
      </c>
      <c r="G11" s="18">
        <v>0</v>
      </c>
      <c r="H11" s="18">
        <v>0</v>
      </c>
      <c r="I11" s="17">
        <v>194</v>
      </c>
    </row>
    <row r="12" spans="1:12" x14ac:dyDescent="0.25">
      <c r="A12" s="16"/>
      <c r="C12" s="7"/>
      <c r="D12" s="7"/>
      <c r="E12" s="7"/>
      <c r="F12" s="16" t="s">
        <v>162</v>
      </c>
      <c r="G12" s="18">
        <v>0</v>
      </c>
      <c r="H12" s="18">
        <v>0</v>
      </c>
      <c r="I12" s="72">
        <v>92.852000000000004</v>
      </c>
    </row>
    <row r="13" spans="1:12" x14ac:dyDescent="0.25">
      <c r="A13" s="16"/>
      <c r="B13" s="6" t="s">
        <v>59</v>
      </c>
      <c r="C13" s="7" t="s">
        <v>60</v>
      </c>
      <c r="D13" s="7" t="s">
        <v>524</v>
      </c>
      <c r="E13" s="7" t="s">
        <v>40</v>
      </c>
      <c r="F13" s="16" t="s">
        <v>59</v>
      </c>
      <c r="G13" s="18">
        <v>16</v>
      </c>
      <c r="H13" s="18">
        <v>378.43675000000002</v>
      </c>
      <c r="I13" s="17">
        <v>6054.9880000000003</v>
      </c>
      <c r="K13" s="62"/>
    </row>
    <row r="14" spans="1:12" x14ac:dyDescent="0.25">
      <c r="A14" s="7" t="s">
        <v>241</v>
      </c>
      <c r="B14" s="7"/>
      <c r="C14" s="7"/>
      <c r="D14" s="7"/>
      <c r="E14" s="7"/>
      <c r="G14" s="18">
        <v>16</v>
      </c>
      <c r="H14" s="18">
        <v>252.29116666666667</v>
      </c>
      <c r="I14" s="17">
        <v>6341.84</v>
      </c>
      <c r="K14" s="73"/>
    </row>
    <row r="15" spans="1:12" x14ac:dyDescent="0.25">
      <c r="A15" s="10" t="s">
        <v>227</v>
      </c>
      <c r="B15" s="10"/>
      <c r="C15" s="10"/>
      <c r="D15" s="10"/>
      <c r="F15" s="10"/>
      <c r="G15" s="18">
        <v>16</v>
      </c>
      <c r="H15" s="18">
        <v>252.29116666666667</v>
      </c>
      <c r="I15" s="17">
        <v>6341.84</v>
      </c>
    </row>
    <row r="16" spans="1:12" x14ac:dyDescent="0.25">
      <c r="A16"/>
      <c r="B16"/>
      <c r="C16"/>
      <c r="D16"/>
      <c r="E16"/>
      <c r="F16"/>
      <c r="G16"/>
      <c r="H16"/>
      <c r="I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</sheetData>
  <mergeCells count="1">
    <mergeCell ref="A1:I1"/>
  </mergeCells>
  <pageMargins left="0.7" right="0.7" top="0.75" bottom="0.75" header="0.3" footer="0.3"/>
  <pageSetup paperSize="9" scale="72"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779E-31CE-4A87-979C-E1A2618D9553}">
  <sheetPr>
    <tabColor rgb="FF92D050"/>
    <pageSetUpPr fitToPage="1"/>
  </sheetPr>
  <dimension ref="A1:J1300"/>
  <sheetViews>
    <sheetView view="pageBreakPreview" topLeftCell="A9" zoomScaleNormal="90" zoomScaleSheetLayoutView="100" workbookViewId="0">
      <selection activeCell="J25" sqref="J25"/>
    </sheetView>
  </sheetViews>
  <sheetFormatPr defaultRowHeight="15" x14ac:dyDescent="0.25"/>
  <cols>
    <col min="1" max="1" width="13.5703125" style="7" customWidth="1"/>
    <col min="2" max="2" width="20.42578125" style="6" customWidth="1"/>
    <col min="3" max="3" width="12.42578125" style="6" customWidth="1"/>
    <col min="4" max="4" width="9.5703125" style="6" customWidth="1"/>
    <col min="5" max="5" width="9.5703125" style="10" customWidth="1"/>
    <col min="6" max="6" width="37.42578125" style="7" customWidth="1"/>
    <col min="7" max="7" width="13" style="7" customWidth="1"/>
    <col min="8" max="8" width="18.42578125" style="7" bestFit="1" customWidth="1"/>
    <col min="9" max="9" width="24.5703125" style="7" bestFit="1" customWidth="1"/>
    <col min="10" max="10" width="8.5703125" style="7" customWidth="1"/>
  </cols>
  <sheetData>
    <row r="1" spans="1:10" ht="15.75" x14ac:dyDescent="0.25">
      <c r="A1" s="5" t="s">
        <v>722</v>
      </c>
      <c r="C1" s="7"/>
      <c r="E1" s="8"/>
    </row>
    <row r="2" spans="1:10" ht="15.75" x14ac:dyDescent="0.25">
      <c r="A2" s="5"/>
      <c r="C2" s="7"/>
      <c r="E2" s="8"/>
      <c r="F2" s="9" t="s">
        <v>307</v>
      </c>
      <c r="J2" s="9"/>
    </row>
    <row r="3" spans="1:10" x14ac:dyDescent="0.25">
      <c r="A3" s="9" t="s">
        <v>717</v>
      </c>
      <c r="B3" s="7"/>
      <c r="C3" s="7"/>
      <c r="D3" s="11"/>
      <c r="E3"/>
      <c r="F3" s="7" t="s">
        <v>717</v>
      </c>
      <c r="G3" s="44">
        <f>C6-GETPIVOTDATA("Summa av Total ers tkr",$A$11,"Program","Masterprogrammet i translationell fysiologi och farmakologi")</f>
        <v>-0.11666666666678793</v>
      </c>
      <c r="H3" s="6"/>
    </row>
    <row r="4" spans="1:10" x14ac:dyDescent="0.25">
      <c r="A4" s="7" t="s">
        <v>309</v>
      </c>
      <c r="B4" s="7"/>
      <c r="C4" s="14">
        <v>13</v>
      </c>
      <c r="D4" s="11" t="s">
        <v>198</v>
      </c>
      <c r="E4"/>
      <c r="G4"/>
    </row>
    <row r="5" spans="1:10" x14ac:dyDescent="0.25">
      <c r="A5" s="7" t="s">
        <v>310</v>
      </c>
      <c r="B5" s="7"/>
      <c r="C5" s="14">
        <v>3</v>
      </c>
      <c r="D5" s="11" t="s">
        <v>198</v>
      </c>
      <c r="E5"/>
      <c r="G5"/>
    </row>
    <row r="6" spans="1:10" x14ac:dyDescent="0.25">
      <c r="A6" s="7" t="s">
        <v>199</v>
      </c>
      <c r="B6" s="7"/>
      <c r="C6" s="15">
        <v>1806.55</v>
      </c>
      <c r="D6" s="11" t="s">
        <v>200</v>
      </c>
      <c r="E6"/>
      <c r="G6"/>
    </row>
    <row r="7" spans="1:10" x14ac:dyDescent="0.25">
      <c r="B7" s="7"/>
      <c r="C7" s="15"/>
      <c r="D7" s="11"/>
      <c r="E7"/>
      <c r="G7"/>
    </row>
    <row r="8" spans="1:10" x14ac:dyDescent="0.25">
      <c r="C8" s="15"/>
      <c r="E8" s="8"/>
    </row>
    <row r="9" spans="1:10" x14ac:dyDescent="0.25">
      <c r="A9" s="21" t="s">
        <v>1</v>
      </c>
      <c r="B9" s="7" t="s">
        <v>716</v>
      </c>
      <c r="C9" s="7"/>
      <c r="D9" s="7"/>
      <c r="E9" s="8"/>
      <c r="F9" s="15"/>
    </row>
    <row r="11" spans="1:10" x14ac:dyDescent="0.25">
      <c r="B11" s="7"/>
      <c r="C11" s="7"/>
      <c r="D11" s="7"/>
      <c r="E11" s="7"/>
      <c r="G11" s="21" t="s">
        <v>202</v>
      </c>
      <c r="J11"/>
    </row>
    <row r="12" spans="1:10" ht="39" x14ac:dyDescent="0.25">
      <c r="A12" s="22" t="s">
        <v>2</v>
      </c>
      <c r="B12" s="21" t="s">
        <v>0</v>
      </c>
      <c r="C12" s="22" t="s">
        <v>312</v>
      </c>
      <c r="D12" s="22" t="s">
        <v>313</v>
      </c>
      <c r="E12" s="23" t="s">
        <v>8</v>
      </c>
      <c r="F12" s="22" t="s">
        <v>7</v>
      </c>
      <c r="G12" s="6" t="s">
        <v>204</v>
      </c>
      <c r="H12" s="7" t="s">
        <v>314</v>
      </c>
      <c r="I12" s="7" t="s">
        <v>315</v>
      </c>
      <c r="J12"/>
    </row>
    <row r="13" spans="1:10" ht="64.5" x14ac:dyDescent="0.25">
      <c r="A13" s="6" t="s">
        <v>717</v>
      </c>
      <c r="B13" s="6" t="s">
        <v>36</v>
      </c>
      <c r="C13" s="7" t="s">
        <v>40</v>
      </c>
      <c r="D13" s="7" t="s">
        <v>69</v>
      </c>
      <c r="E13" s="11" t="s">
        <v>40</v>
      </c>
      <c r="F13" s="16" t="s">
        <v>42</v>
      </c>
      <c r="G13" s="13">
        <v>0</v>
      </c>
      <c r="H13" s="13">
        <v>0</v>
      </c>
      <c r="I13" s="17">
        <v>5</v>
      </c>
      <c r="J13"/>
    </row>
    <row r="14" spans="1:10" x14ac:dyDescent="0.25">
      <c r="A14" s="6"/>
      <c r="C14" s="7"/>
      <c r="D14" s="7"/>
      <c r="E14" s="11" t="s">
        <v>40</v>
      </c>
      <c r="F14" s="16" t="s">
        <v>56</v>
      </c>
      <c r="G14" s="13">
        <v>0</v>
      </c>
      <c r="H14" s="13">
        <v>0</v>
      </c>
      <c r="I14" s="17">
        <v>25</v>
      </c>
      <c r="J14"/>
    </row>
    <row r="15" spans="1:10" ht="26.25" x14ac:dyDescent="0.25">
      <c r="A15" s="6"/>
      <c r="C15" s="7"/>
      <c r="D15" s="7"/>
      <c r="E15" s="11" t="s">
        <v>40</v>
      </c>
      <c r="F15" s="16" t="s">
        <v>49</v>
      </c>
      <c r="G15" s="13">
        <v>0</v>
      </c>
      <c r="H15" s="13">
        <v>0</v>
      </c>
      <c r="I15" s="17">
        <v>220</v>
      </c>
      <c r="J15"/>
    </row>
    <row r="16" spans="1:10" ht="26.25" x14ac:dyDescent="0.25">
      <c r="A16" s="6"/>
      <c r="C16" s="7"/>
      <c r="D16" s="7"/>
      <c r="E16" s="11" t="s">
        <v>40</v>
      </c>
      <c r="F16" s="16" t="s">
        <v>295</v>
      </c>
      <c r="G16" s="13">
        <v>0</v>
      </c>
      <c r="H16" s="13">
        <v>0</v>
      </c>
      <c r="I16" s="17">
        <v>110</v>
      </c>
      <c r="J16"/>
    </row>
    <row r="17" spans="1:10" x14ac:dyDescent="0.25">
      <c r="A17" s="6"/>
      <c r="C17" s="7"/>
      <c r="D17" s="7" t="s">
        <v>208</v>
      </c>
      <c r="E17" s="7"/>
      <c r="G17" s="13">
        <v>0</v>
      </c>
      <c r="H17" s="13">
        <v>0</v>
      </c>
      <c r="I17" s="17">
        <v>360</v>
      </c>
      <c r="J17"/>
    </row>
    <row r="18" spans="1:10" x14ac:dyDescent="0.25">
      <c r="A18" s="6"/>
      <c r="C18" s="7" t="s">
        <v>317</v>
      </c>
      <c r="D18" s="7"/>
      <c r="E18" s="7"/>
      <c r="G18" s="13">
        <v>0</v>
      </c>
      <c r="H18" s="13">
        <v>0</v>
      </c>
      <c r="I18" s="17">
        <v>360</v>
      </c>
      <c r="J18"/>
    </row>
    <row r="19" spans="1:10" x14ac:dyDescent="0.25">
      <c r="A19" s="6"/>
      <c r="B19" s="7" t="s">
        <v>235</v>
      </c>
      <c r="C19" s="7"/>
      <c r="D19" s="7"/>
      <c r="E19" s="7"/>
      <c r="G19" s="13">
        <v>0</v>
      </c>
      <c r="H19" s="13">
        <v>0</v>
      </c>
      <c r="I19" s="17">
        <v>360</v>
      </c>
      <c r="J19"/>
    </row>
    <row r="20" spans="1:10" x14ac:dyDescent="0.25">
      <c r="A20" s="6"/>
      <c r="B20" s="6" t="s">
        <v>59</v>
      </c>
      <c r="C20" s="7" t="s">
        <v>60</v>
      </c>
      <c r="D20" s="7" t="s">
        <v>69</v>
      </c>
      <c r="E20" s="11" t="s">
        <v>721</v>
      </c>
      <c r="F20" s="16" t="s">
        <v>720</v>
      </c>
      <c r="G20" s="13">
        <v>10.833333333333334</v>
      </c>
      <c r="H20" s="13">
        <v>92.5</v>
      </c>
      <c r="I20" s="17">
        <v>1002.0833333333334</v>
      </c>
      <c r="J20"/>
    </row>
    <row r="21" spans="1:10" x14ac:dyDescent="0.25">
      <c r="A21" s="6"/>
      <c r="C21" s="7"/>
      <c r="D21" s="7"/>
      <c r="E21" s="11" t="s">
        <v>719</v>
      </c>
      <c r="F21" s="16" t="s">
        <v>718</v>
      </c>
      <c r="G21" s="13">
        <v>2.1666666666666665</v>
      </c>
      <c r="H21" s="13">
        <v>80</v>
      </c>
      <c r="I21" s="17">
        <v>173.33333333333331</v>
      </c>
      <c r="J21"/>
    </row>
    <row r="22" spans="1:10" x14ac:dyDescent="0.25">
      <c r="A22" s="6"/>
      <c r="C22" s="7"/>
      <c r="D22" s="7" t="s">
        <v>208</v>
      </c>
      <c r="E22" s="7"/>
      <c r="G22" s="13">
        <v>13</v>
      </c>
      <c r="H22" s="13">
        <v>86.25</v>
      </c>
      <c r="I22" s="17">
        <v>1175.4166666666667</v>
      </c>
      <c r="J22"/>
    </row>
    <row r="23" spans="1:10" x14ac:dyDescent="0.25">
      <c r="A23" s="6"/>
      <c r="C23" s="7" t="s">
        <v>318</v>
      </c>
      <c r="D23" s="7"/>
      <c r="E23" s="7"/>
      <c r="G23" s="13">
        <v>13</v>
      </c>
      <c r="H23" s="13">
        <v>86.25</v>
      </c>
      <c r="I23" s="17">
        <v>1175.4166666666667</v>
      </c>
      <c r="J23"/>
    </row>
    <row r="24" spans="1:10" x14ac:dyDescent="0.25">
      <c r="A24" s="6"/>
      <c r="C24" s="7" t="s">
        <v>298</v>
      </c>
      <c r="D24" s="7" t="s">
        <v>69</v>
      </c>
      <c r="E24" s="11" t="s">
        <v>721</v>
      </c>
      <c r="F24" s="16" t="s">
        <v>720</v>
      </c>
      <c r="G24" s="13">
        <v>2.5</v>
      </c>
      <c r="H24" s="13">
        <v>92.5</v>
      </c>
      <c r="I24" s="17">
        <v>231.25</v>
      </c>
      <c r="J24"/>
    </row>
    <row r="25" spans="1:10" x14ac:dyDescent="0.25">
      <c r="A25" s="6"/>
      <c r="C25" s="7"/>
      <c r="D25" s="7"/>
      <c r="E25" s="11" t="s">
        <v>719</v>
      </c>
      <c r="F25" s="16" t="s">
        <v>718</v>
      </c>
      <c r="G25" s="13">
        <v>0.5</v>
      </c>
      <c r="H25" s="13">
        <v>80</v>
      </c>
      <c r="I25" s="17">
        <v>40</v>
      </c>
      <c r="J25"/>
    </row>
    <row r="26" spans="1:10" x14ac:dyDescent="0.25">
      <c r="A26" s="6"/>
      <c r="C26" s="7"/>
      <c r="D26" s="7" t="s">
        <v>208</v>
      </c>
      <c r="E26" s="7"/>
      <c r="G26" s="13">
        <v>3</v>
      </c>
      <c r="H26" s="13">
        <v>86.25</v>
      </c>
      <c r="I26" s="17">
        <v>271.25</v>
      </c>
      <c r="J26"/>
    </row>
    <row r="27" spans="1:10" x14ac:dyDescent="0.25">
      <c r="A27" s="6"/>
      <c r="C27" s="7" t="s">
        <v>319</v>
      </c>
      <c r="D27" s="7"/>
      <c r="E27" s="7"/>
      <c r="G27" s="13">
        <v>3</v>
      </c>
      <c r="H27" s="13">
        <v>86.25</v>
      </c>
      <c r="I27" s="17">
        <v>271.25</v>
      </c>
      <c r="J27"/>
    </row>
    <row r="28" spans="1:10" x14ac:dyDescent="0.25">
      <c r="A28" s="6"/>
      <c r="B28" s="7" t="s">
        <v>224</v>
      </c>
      <c r="C28" s="7"/>
      <c r="D28" s="7"/>
      <c r="E28" s="7"/>
      <c r="G28" s="13">
        <v>16</v>
      </c>
      <c r="H28" s="13">
        <v>86.25</v>
      </c>
      <c r="I28" s="17">
        <v>1446.6666666666667</v>
      </c>
      <c r="J28"/>
    </row>
    <row r="29" spans="1:10" x14ac:dyDescent="0.25">
      <c r="A29" s="7" t="s">
        <v>723</v>
      </c>
      <c r="B29" s="7"/>
      <c r="C29" s="7"/>
      <c r="D29" s="7"/>
      <c r="E29" s="7"/>
      <c r="G29" s="13">
        <v>16</v>
      </c>
      <c r="H29" s="13">
        <v>86.25</v>
      </c>
      <c r="I29" s="17">
        <v>1806.6666666666667</v>
      </c>
      <c r="J29"/>
    </row>
    <row r="30" spans="1:10" x14ac:dyDescent="0.25">
      <c r="A30" s="10" t="s">
        <v>227</v>
      </c>
      <c r="B30" s="10"/>
      <c r="C30" s="10"/>
      <c r="D30" s="10"/>
      <c r="F30" s="10"/>
      <c r="G30" s="13">
        <v>16</v>
      </c>
      <c r="H30" s="13">
        <v>86.25</v>
      </c>
      <c r="I30" s="17">
        <v>1806.6666666666667</v>
      </c>
      <c r="J30"/>
    </row>
    <row r="31" spans="1:10" x14ac:dyDescent="0.25">
      <c r="A31"/>
      <c r="B31"/>
      <c r="C31"/>
      <c r="D31"/>
      <c r="E31"/>
      <c r="F31"/>
      <c r="G31"/>
      <c r="H31"/>
      <c r="I31"/>
      <c r="J31"/>
    </row>
    <row r="32" spans="1:10" x14ac:dyDescent="0.25">
      <c r="A32"/>
      <c r="B32"/>
      <c r="C32"/>
      <c r="D32"/>
      <c r="E32"/>
      <c r="F32"/>
      <c r="G32"/>
      <c r="H32"/>
      <c r="I32"/>
      <c r="J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</sheetData>
  <pageMargins left="0.7" right="0.7" top="0.75" bottom="0.75" header="0.3" footer="0.3"/>
  <pageSetup paperSize="9" scale="55"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CBA64-24AF-424F-A891-F0041809085F}">
  <sheetPr>
    <tabColor rgb="FF92D050"/>
  </sheetPr>
  <dimension ref="A1:R1306"/>
  <sheetViews>
    <sheetView view="pageBreakPreview" topLeftCell="A113" zoomScaleNormal="100" zoomScaleSheetLayoutView="100" workbookViewId="0">
      <selection activeCell="I83" sqref="I83"/>
    </sheetView>
  </sheetViews>
  <sheetFormatPr defaultRowHeight="15" x14ac:dyDescent="0.25"/>
  <cols>
    <col min="1" max="1" width="15.7109375" style="7" customWidth="1"/>
    <col min="2" max="2" width="17.42578125" style="6" customWidth="1"/>
    <col min="3" max="3" width="14.140625" style="6" customWidth="1"/>
    <col min="4" max="4" width="8.7109375" style="6" customWidth="1"/>
    <col min="5" max="5" width="11.7109375" style="10" customWidth="1"/>
    <col min="6" max="6" width="25.7109375" style="7" customWidth="1"/>
    <col min="7" max="7" width="8.7109375" style="7" customWidth="1"/>
    <col min="8" max="8" width="11.42578125" style="7" customWidth="1"/>
    <col min="9" max="9" width="16.7109375" style="7" customWidth="1"/>
    <col min="10" max="10" width="8.7109375" style="7" customWidth="1"/>
    <col min="11" max="11" width="8.7109375" style="7"/>
    <col min="12" max="12" width="6.7109375" style="7" customWidth="1"/>
    <col min="13" max="13" width="5.7109375" style="7" customWidth="1"/>
    <col min="14" max="14" width="10.85546875" style="7" customWidth="1"/>
    <col min="15" max="15" width="17.28515625" style="7" customWidth="1"/>
  </cols>
  <sheetData>
    <row r="1" spans="1:18" ht="15.6" customHeight="1" x14ac:dyDescent="0.25">
      <c r="A1" s="90" t="s">
        <v>787</v>
      </c>
      <c r="B1" s="90"/>
      <c r="C1" s="90"/>
      <c r="D1" s="90"/>
      <c r="E1" s="90"/>
      <c r="F1" s="90"/>
      <c r="G1" s="90"/>
    </row>
    <row r="2" spans="1:18" ht="15.75" x14ac:dyDescent="0.25">
      <c r="A2" s="5"/>
      <c r="C2" s="7"/>
      <c r="E2" s="8"/>
    </row>
    <row r="3" spans="1:18" x14ac:dyDescent="0.25">
      <c r="A3" s="9" t="s">
        <v>788</v>
      </c>
      <c r="B3" s="7"/>
      <c r="C3" s="10"/>
      <c r="E3" s="9" t="s">
        <v>789</v>
      </c>
      <c r="G3" s="11"/>
      <c r="H3" s="6"/>
    </row>
    <row r="4" spans="1:18" x14ac:dyDescent="0.25">
      <c r="A4" s="7" t="s">
        <v>309</v>
      </c>
      <c r="B4" s="7"/>
      <c r="C4" s="14">
        <v>26</v>
      </c>
      <c r="D4" s="11" t="s">
        <v>198</v>
      </c>
      <c r="E4" s="7" t="s">
        <v>309</v>
      </c>
      <c r="G4" s="14">
        <v>1</v>
      </c>
      <c r="H4" s="6" t="s">
        <v>198</v>
      </c>
    </row>
    <row r="5" spans="1:18" x14ac:dyDescent="0.25">
      <c r="A5" s="7" t="s">
        <v>310</v>
      </c>
      <c r="B5" s="7"/>
      <c r="C5" s="14">
        <v>6</v>
      </c>
      <c r="D5" s="11" t="s">
        <v>198</v>
      </c>
      <c r="E5" s="7" t="s">
        <v>310</v>
      </c>
      <c r="G5" s="14">
        <v>5.5</v>
      </c>
      <c r="H5" s="6" t="s">
        <v>198</v>
      </c>
    </row>
    <row r="6" spans="1:18" x14ac:dyDescent="0.25">
      <c r="A6" s="7" t="s">
        <v>199</v>
      </c>
      <c r="B6" s="7"/>
      <c r="C6" s="15">
        <v>2905.21</v>
      </c>
      <c r="D6" s="11" t="s">
        <v>200</v>
      </c>
      <c r="E6" s="7" t="s">
        <v>199</v>
      </c>
      <c r="G6" s="15">
        <v>737.65</v>
      </c>
      <c r="H6" s="6" t="s">
        <v>200</v>
      </c>
    </row>
    <row r="7" spans="1:18" x14ac:dyDescent="0.25">
      <c r="J7"/>
      <c r="K7"/>
      <c r="L7"/>
      <c r="M7"/>
      <c r="N7"/>
    </row>
    <row r="8" spans="1:18" x14ac:dyDescent="0.25">
      <c r="B8" s="7"/>
      <c r="C8" s="15"/>
      <c r="D8" s="11"/>
      <c r="E8" s="7"/>
      <c r="G8" s="15"/>
      <c r="H8" s="6"/>
      <c r="J8"/>
      <c r="K8"/>
      <c r="L8"/>
      <c r="M8"/>
      <c r="N8"/>
      <c r="O8" s="58"/>
      <c r="R8" s="62"/>
    </row>
    <row r="9" spans="1:18" x14ac:dyDescent="0.25">
      <c r="A9" s="50" t="s">
        <v>790</v>
      </c>
      <c r="C9" s="7"/>
      <c r="D9" s="16"/>
      <c r="E9" s="9" t="s">
        <v>307</v>
      </c>
    </row>
    <row r="10" spans="1:18" x14ac:dyDescent="0.25">
      <c r="A10" s="7" t="s">
        <v>309</v>
      </c>
      <c r="B10" s="14"/>
      <c r="C10" s="75">
        <v>47</v>
      </c>
      <c r="D10" s="7" t="s">
        <v>198</v>
      </c>
      <c r="E10" s="7" t="s">
        <v>727</v>
      </c>
      <c r="G10" s="45">
        <f>C6-GETPIVOTDATA(" Total ers tkr",$A$17,"Program","Magister, global hälsa")</f>
        <v>0.56999999999925421</v>
      </c>
    </row>
    <row r="11" spans="1:18" x14ac:dyDescent="0.25">
      <c r="A11" s="7" t="s">
        <v>310</v>
      </c>
      <c r="B11" s="14"/>
      <c r="C11" s="75">
        <v>36</v>
      </c>
      <c r="D11" s="7" t="s">
        <v>198</v>
      </c>
      <c r="E11" s="7" t="s">
        <v>791</v>
      </c>
      <c r="G11" s="45">
        <f>C12-GETPIVOTDATA(" Total ers tkr",$A$17,"Program","Master, folkhälsovetenskap")</f>
        <v>4.8333333332266193E-2</v>
      </c>
    </row>
    <row r="12" spans="1:18" x14ac:dyDescent="0.25">
      <c r="A12" s="7" t="s">
        <v>199</v>
      </c>
      <c r="B12" s="14"/>
      <c r="C12" s="27">
        <v>7535.39</v>
      </c>
      <c r="D12" s="6" t="s">
        <v>200</v>
      </c>
      <c r="E12" s="7" t="s">
        <v>792</v>
      </c>
      <c r="G12" s="45">
        <f>G6-GETPIVOTDATA(" Total ers tkr",$A$17,"Program","Master, hälsoinsatser vid katastrofer ")</f>
        <v>-0.46000000000003638</v>
      </c>
    </row>
    <row r="13" spans="1:18" x14ac:dyDescent="0.25">
      <c r="E13" s="7"/>
      <c r="F13" s="15"/>
      <c r="G13" s="15"/>
      <c r="H13" s="6"/>
    </row>
    <row r="14" spans="1:18" x14ac:dyDescent="0.25">
      <c r="B14" s="7"/>
      <c r="C14" s="15"/>
      <c r="D14" s="7"/>
      <c r="E14" s="8"/>
    </row>
    <row r="15" spans="1:18" x14ac:dyDescent="0.25">
      <c r="A15" s="21" t="s">
        <v>1</v>
      </c>
      <c r="B15" s="7" t="s">
        <v>724</v>
      </c>
      <c r="C15" s="7"/>
      <c r="D15" s="7"/>
      <c r="E15" s="8"/>
      <c r="F15" s="15"/>
    </row>
    <row r="17" spans="1:15" x14ac:dyDescent="0.25">
      <c r="B17" s="7"/>
      <c r="C17" s="7"/>
      <c r="D17" s="7"/>
      <c r="E17" s="7"/>
      <c r="G17" s="21" t="s">
        <v>202</v>
      </c>
      <c r="J17"/>
      <c r="K17"/>
    </row>
    <row r="18" spans="1:15" ht="39" x14ac:dyDescent="0.25">
      <c r="A18" s="22" t="s">
        <v>2</v>
      </c>
      <c r="B18" s="21" t="s">
        <v>0</v>
      </c>
      <c r="C18" s="22" t="s">
        <v>793</v>
      </c>
      <c r="D18" s="22" t="s">
        <v>313</v>
      </c>
      <c r="E18" s="23" t="s">
        <v>8</v>
      </c>
      <c r="F18" s="22" t="s">
        <v>7</v>
      </c>
      <c r="G18" s="6" t="s">
        <v>204</v>
      </c>
      <c r="H18" s="7" t="s">
        <v>205</v>
      </c>
      <c r="I18" s="7" t="s">
        <v>264</v>
      </c>
      <c r="J18"/>
      <c r="K18"/>
      <c r="L18" s="6"/>
      <c r="M18" s="6"/>
      <c r="N18" s="6"/>
      <c r="O18" s="6"/>
    </row>
    <row r="19" spans="1:15" ht="39" x14ac:dyDescent="0.25">
      <c r="A19" s="6" t="s">
        <v>725</v>
      </c>
      <c r="B19" s="6" t="s">
        <v>36</v>
      </c>
      <c r="C19" s="7" t="s">
        <v>40</v>
      </c>
      <c r="D19" s="7" t="s">
        <v>156</v>
      </c>
      <c r="E19" s="11" t="s">
        <v>40</v>
      </c>
      <c r="F19" s="16" t="s">
        <v>42</v>
      </c>
      <c r="G19" s="13">
        <v>0</v>
      </c>
      <c r="H19" s="13">
        <v>0</v>
      </c>
      <c r="I19" s="17">
        <v>122.64</v>
      </c>
      <c r="J19"/>
      <c r="K19"/>
    </row>
    <row r="20" spans="1:15" x14ac:dyDescent="0.25">
      <c r="A20" s="6"/>
      <c r="C20" s="7"/>
      <c r="D20" s="7"/>
      <c r="E20" s="11"/>
      <c r="F20" s="16" t="s">
        <v>56</v>
      </c>
      <c r="G20" s="13">
        <v>0</v>
      </c>
      <c r="H20" s="13">
        <v>0</v>
      </c>
      <c r="I20" s="17">
        <v>198.37</v>
      </c>
      <c r="J20"/>
      <c r="K20"/>
    </row>
    <row r="21" spans="1:15" x14ac:dyDescent="0.25">
      <c r="A21" s="6"/>
      <c r="C21" s="7"/>
      <c r="D21" s="7"/>
      <c r="E21" s="11"/>
      <c r="F21" s="16" t="s">
        <v>726</v>
      </c>
      <c r="G21" s="13">
        <v>0</v>
      </c>
      <c r="H21" s="13">
        <v>0</v>
      </c>
      <c r="I21" s="17">
        <v>268.75</v>
      </c>
      <c r="J21"/>
      <c r="K21"/>
    </row>
    <row r="22" spans="1:15" ht="26.25" x14ac:dyDescent="0.25">
      <c r="A22" s="6"/>
      <c r="C22" s="7"/>
      <c r="D22" s="7"/>
      <c r="E22" s="11"/>
      <c r="F22" s="16" t="s">
        <v>295</v>
      </c>
      <c r="G22" s="13">
        <v>0</v>
      </c>
      <c r="H22" s="13">
        <v>0</v>
      </c>
      <c r="I22" s="17">
        <v>181.92000000000002</v>
      </c>
      <c r="J22"/>
      <c r="K22"/>
    </row>
    <row r="23" spans="1:15" ht="26.25" x14ac:dyDescent="0.25">
      <c r="A23" s="6"/>
      <c r="C23" s="7"/>
      <c r="D23" s="7"/>
      <c r="E23" s="11"/>
      <c r="F23" s="16" t="s">
        <v>44</v>
      </c>
      <c r="G23" s="13">
        <v>0</v>
      </c>
      <c r="H23" s="13">
        <v>0</v>
      </c>
      <c r="I23" s="17">
        <v>36.96</v>
      </c>
      <c r="J23"/>
      <c r="K23"/>
    </row>
    <row r="24" spans="1:15" x14ac:dyDescent="0.25">
      <c r="A24" s="6"/>
      <c r="C24" s="7"/>
      <c r="D24" s="7" t="s">
        <v>238</v>
      </c>
      <c r="E24" s="7"/>
      <c r="G24" s="13">
        <v>0</v>
      </c>
      <c r="H24" s="13">
        <v>0</v>
      </c>
      <c r="I24" s="17">
        <v>808.64</v>
      </c>
      <c r="J24"/>
      <c r="K24"/>
    </row>
    <row r="25" spans="1:15" x14ac:dyDescent="0.25">
      <c r="A25" s="6"/>
      <c r="C25" s="7" t="s">
        <v>317</v>
      </c>
      <c r="D25" s="7"/>
      <c r="E25" s="7"/>
      <c r="G25" s="13">
        <v>0</v>
      </c>
      <c r="H25" s="13">
        <v>0</v>
      </c>
      <c r="I25" s="17">
        <v>808.64</v>
      </c>
      <c r="J25"/>
      <c r="K25"/>
    </row>
    <row r="26" spans="1:15" x14ac:dyDescent="0.25">
      <c r="A26" s="6"/>
      <c r="B26" s="7" t="s">
        <v>235</v>
      </c>
      <c r="C26" s="7"/>
      <c r="D26" s="7"/>
      <c r="E26" s="7"/>
      <c r="G26" s="13">
        <v>0</v>
      </c>
      <c r="H26" s="13">
        <v>0</v>
      </c>
      <c r="I26" s="17">
        <v>808.64</v>
      </c>
      <c r="J26"/>
      <c r="K26"/>
    </row>
    <row r="27" spans="1:15" x14ac:dyDescent="0.25">
      <c r="A27" s="6"/>
      <c r="B27" s="6" t="s">
        <v>59</v>
      </c>
      <c r="C27" s="7" t="s">
        <v>60</v>
      </c>
      <c r="D27" s="7" t="s">
        <v>156</v>
      </c>
      <c r="E27" s="11" t="s">
        <v>40</v>
      </c>
      <c r="F27" s="16" t="s">
        <v>172</v>
      </c>
      <c r="G27" s="13">
        <v>0</v>
      </c>
      <c r="H27" s="13">
        <v>62</v>
      </c>
      <c r="I27" s="17">
        <v>0</v>
      </c>
      <c r="J27"/>
      <c r="K27"/>
    </row>
    <row r="28" spans="1:15" x14ac:dyDescent="0.25">
      <c r="A28" s="6"/>
      <c r="C28" s="7"/>
      <c r="D28" s="7"/>
      <c r="E28" s="11" t="s">
        <v>728</v>
      </c>
      <c r="F28" s="16" t="s">
        <v>727</v>
      </c>
      <c r="G28" s="13">
        <v>3.25</v>
      </c>
      <c r="H28" s="13">
        <v>62</v>
      </c>
      <c r="I28" s="17">
        <v>201.5</v>
      </c>
      <c r="J28"/>
      <c r="K28"/>
    </row>
    <row r="29" spans="1:15" x14ac:dyDescent="0.25">
      <c r="A29" s="6"/>
      <c r="C29" s="7"/>
      <c r="D29" s="7"/>
      <c r="E29" s="11" t="s">
        <v>729</v>
      </c>
      <c r="F29" s="16" t="s">
        <v>443</v>
      </c>
      <c r="G29" s="13">
        <v>3.25</v>
      </c>
      <c r="H29" s="13">
        <v>62</v>
      </c>
      <c r="I29" s="17">
        <v>201.5</v>
      </c>
      <c r="J29"/>
      <c r="K29"/>
    </row>
    <row r="30" spans="1:15" x14ac:dyDescent="0.25">
      <c r="A30" s="6"/>
      <c r="C30" s="7"/>
      <c r="D30" s="7"/>
      <c r="E30" s="11" t="s">
        <v>731</v>
      </c>
      <c r="F30" s="16" t="s">
        <v>730</v>
      </c>
      <c r="G30" s="13">
        <v>13</v>
      </c>
      <c r="H30" s="13">
        <v>69</v>
      </c>
      <c r="I30" s="17">
        <v>897</v>
      </c>
      <c r="J30"/>
      <c r="K30"/>
    </row>
    <row r="31" spans="1:15" ht="26.25" x14ac:dyDescent="0.25">
      <c r="A31" s="6"/>
      <c r="C31" s="7"/>
      <c r="D31" s="7"/>
      <c r="E31" s="11" t="s">
        <v>733</v>
      </c>
      <c r="F31" s="16" t="s">
        <v>732</v>
      </c>
      <c r="G31" s="13">
        <v>1.3</v>
      </c>
      <c r="H31" s="13">
        <v>62</v>
      </c>
      <c r="I31" s="17">
        <v>80.600000000000009</v>
      </c>
      <c r="J31"/>
      <c r="K31"/>
    </row>
    <row r="32" spans="1:15" x14ac:dyDescent="0.25">
      <c r="A32" s="6"/>
      <c r="C32" s="7"/>
      <c r="D32" s="7"/>
      <c r="E32" s="11" t="s">
        <v>735</v>
      </c>
      <c r="F32" s="16" t="s">
        <v>734</v>
      </c>
      <c r="G32" s="13">
        <v>1.95</v>
      </c>
      <c r="H32" s="13">
        <v>62</v>
      </c>
      <c r="I32" s="17">
        <v>120.89999999999999</v>
      </c>
      <c r="J32"/>
      <c r="K32"/>
    </row>
    <row r="33" spans="1:11" x14ac:dyDescent="0.25">
      <c r="A33" s="6"/>
      <c r="C33" s="7"/>
      <c r="D33" s="7"/>
      <c r="E33" s="11" t="s">
        <v>739</v>
      </c>
      <c r="F33" s="16" t="s">
        <v>738</v>
      </c>
      <c r="G33" s="13">
        <v>1.3</v>
      </c>
      <c r="H33" s="13">
        <v>62</v>
      </c>
      <c r="I33" s="17">
        <v>80.600000000000009</v>
      </c>
      <c r="J33"/>
      <c r="K33"/>
    </row>
    <row r="34" spans="1:11" x14ac:dyDescent="0.25">
      <c r="A34" s="6"/>
      <c r="C34" s="7"/>
      <c r="D34" s="7"/>
      <c r="E34" s="11" t="s">
        <v>737</v>
      </c>
      <c r="F34" s="16" t="s">
        <v>736</v>
      </c>
      <c r="G34" s="13">
        <v>1.95</v>
      </c>
      <c r="H34" s="13">
        <v>62</v>
      </c>
      <c r="I34" s="17">
        <v>120.89999999999999</v>
      </c>
      <c r="J34"/>
      <c r="K34"/>
    </row>
    <row r="35" spans="1:11" x14ac:dyDescent="0.25">
      <c r="A35" s="6"/>
      <c r="C35" s="7"/>
      <c r="D35" s="7" t="s">
        <v>238</v>
      </c>
      <c r="E35" s="7"/>
      <c r="G35" s="13">
        <v>25.999999999999996</v>
      </c>
      <c r="H35" s="13">
        <v>63.4</v>
      </c>
      <c r="I35" s="17">
        <v>1703</v>
      </c>
      <c r="J35"/>
      <c r="K35"/>
    </row>
    <row r="36" spans="1:11" x14ac:dyDescent="0.25">
      <c r="A36" s="6"/>
      <c r="C36" s="7" t="s">
        <v>318</v>
      </c>
      <c r="D36" s="7"/>
      <c r="E36" s="7"/>
      <c r="G36" s="13">
        <v>25.999999999999996</v>
      </c>
      <c r="H36" s="13">
        <v>63.4</v>
      </c>
      <c r="I36" s="17">
        <v>1703</v>
      </c>
      <c r="J36"/>
      <c r="K36"/>
    </row>
    <row r="37" spans="1:11" x14ac:dyDescent="0.25">
      <c r="A37" s="6"/>
      <c r="C37" s="7" t="s">
        <v>298</v>
      </c>
      <c r="D37" s="7" t="s">
        <v>156</v>
      </c>
      <c r="E37" s="11" t="s">
        <v>728</v>
      </c>
      <c r="F37" s="16" t="s">
        <v>727</v>
      </c>
      <c r="G37" s="13">
        <v>0.75</v>
      </c>
      <c r="H37" s="13">
        <v>62</v>
      </c>
      <c r="I37" s="17">
        <v>46.5</v>
      </c>
      <c r="J37"/>
      <c r="K37"/>
    </row>
    <row r="38" spans="1:11" x14ac:dyDescent="0.25">
      <c r="A38" s="6"/>
      <c r="C38" s="7"/>
      <c r="D38" s="7"/>
      <c r="E38" s="11" t="s">
        <v>729</v>
      </c>
      <c r="F38" s="16" t="s">
        <v>443</v>
      </c>
      <c r="G38" s="13">
        <v>0.75</v>
      </c>
      <c r="H38" s="13">
        <v>62</v>
      </c>
      <c r="I38" s="17">
        <v>46.5</v>
      </c>
      <c r="J38"/>
      <c r="K38"/>
    </row>
    <row r="39" spans="1:11" x14ac:dyDescent="0.25">
      <c r="A39" s="6"/>
      <c r="C39" s="7"/>
      <c r="D39" s="7"/>
      <c r="E39" s="11" t="s">
        <v>731</v>
      </c>
      <c r="F39" s="16" t="s">
        <v>730</v>
      </c>
      <c r="G39" s="13">
        <v>3</v>
      </c>
      <c r="H39" s="13">
        <v>69</v>
      </c>
      <c r="I39" s="17">
        <v>207</v>
      </c>
      <c r="J39"/>
      <c r="K39"/>
    </row>
    <row r="40" spans="1:11" ht="26.25" x14ac:dyDescent="0.25">
      <c r="A40" s="6"/>
      <c r="C40" s="7"/>
      <c r="D40" s="7"/>
      <c r="E40" s="11" t="s">
        <v>733</v>
      </c>
      <c r="F40" s="16" t="s">
        <v>732</v>
      </c>
      <c r="G40" s="13">
        <v>0.3</v>
      </c>
      <c r="H40" s="13">
        <v>62</v>
      </c>
      <c r="I40" s="17">
        <v>18.599999999999998</v>
      </c>
      <c r="J40"/>
      <c r="K40"/>
    </row>
    <row r="41" spans="1:11" x14ac:dyDescent="0.25">
      <c r="A41" s="6"/>
      <c r="C41" s="7"/>
      <c r="D41" s="7"/>
      <c r="E41" s="11" t="s">
        <v>735</v>
      </c>
      <c r="F41" s="16" t="s">
        <v>734</v>
      </c>
      <c r="G41" s="13">
        <v>0.45</v>
      </c>
      <c r="H41" s="13">
        <v>62</v>
      </c>
      <c r="I41" s="17">
        <v>27.900000000000002</v>
      </c>
      <c r="J41"/>
      <c r="K41"/>
    </row>
    <row r="42" spans="1:11" x14ac:dyDescent="0.25">
      <c r="A42" s="6"/>
      <c r="C42" s="7"/>
      <c r="D42" s="7"/>
      <c r="E42" s="11" t="s">
        <v>739</v>
      </c>
      <c r="F42" s="16" t="s">
        <v>738</v>
      </c>
      <c r="G42" s="13">
        <v>0.3</v>
      </c>
      <c r="H42" s="13">
        <v>62</v>
      </c>
      <c r="I42" s="17">
        <v>18.599999999999998</v>
      </c>
      <c r="J42"/>
      <c r="K42"/>
    </row>
    <row r="43" spans="1:11" x14ac:dyDescent="0.25">
      <c r="A43" s="6"/>
      <c r="C43" s="7"/>
      <c r="D43" s="7"/>
      <c r="E43" s="11" t="s">
        <v>737</v>
      </c>
      <c r="F43" s="16" t="s">
        <v>736</v>
      </c>
      <c r="G43" s="13">
        <v>0.45</v>
      </c>
      <c r="H43" s="13">
        <v>62</v>
      </c>
      <c r="I43" s="17">
        <v>27.900000000000002</v>
      </c>
      <c r="J43"/>
      <c r="K43"/>
    </row>
    <row r="44" spans="1:11" x14ac:dyDescent="0.25">
      <c r="A44" s="6"/>
      <c r="C44" s="7"/>
      <c r="D44" s="7"/>
      <c r="E44" s="11" t="s">
        <v>221</v>
      </c>
      <c r="F44" s="16" t="s">
        <v>174</v>
      </c>
      <c r="G44" s="13">
        <v>0</v>
      </c>
      <c r="H44" s="13">
        <v>62</v>
      </c>
      <c r="I44" s="17">
        <v>0</v>
      </c>
      <c r="J44"/>
      <c r="K44"/>
    </row>
    <row r="45" spans="1:11" x14ac:dyDescent="0.25">
      <c r="A45" s="6"/>
      <c r="C45" s="7"/>
      <c r="D45" s="7" t="s">
        <v>238</v>
      </c>
      <c r="E45" s="7"/>
      <c r="G45" s="13">
        <v>6.0000000000000009</v>
      </c>
      <c r="H45" s="13">
        <v>63.4</v>
      </c>
      <c r="I45" s="17">
        <v>393</v>
      </c>
      <c r="J45"/>
      <c r="K45"/>
    </row>
    <row r="46" spans="1:11" x14ac:dyDescent="0.25">
      <c r="A46" s="6"/>
      <c r="C46" s="7" t="s">
        <v>319</v>
      </c>
      <c r="D46" s="7"/>
      <c r="E46" s="7"/>
      <c r="G46" s="13">
        <v>6.0000000000000009</v>
      </c>
      <c r="H46" s="13">
        <v>63.4</v>
      </c>
      <c r="I46" s="17">
        <v>393</v>
      </c>
      <c r="J46"/>
      <c r="K46"/>
    </row>
    <row r="47" spans="1:11" x14ac:dyDescent="0.25">
      <c r="A47" s="6"/>
      <c r="B47" s="7" t="s">
        <v>224</v>
      </c>
      <c r="C47" s="7"/>
      <c r="D47" s="7"/>
      <c r="E47" s="7"/>
      <c r="G47" s="13">
        <v>31.999999999999993</v>
      </c>
      <c r="H47" s="13">
        <v>63.4</v>
      </c>
      <c r="I47" s="17">
        <v>2096</v>
      </c>
      <c r="J47"/>
      <c r="K47"/>
    </row>
    <row r="48" spans="1:11" x14ac:dyDescent="0.25">
      <c r="A48" s="7" t="s">
        <v>794</v>
      </c>
      <c r="B48" s="7"/>
      <c r="C48" s="7"/>
      <c r="D48" s="7"/>
      <c r="E48" s="7"/>
      <c r="G48" s="13">
        <v>31.999999999999993</v>
      </c>
      <c r="H48" s="13">
        <v>52.833333333333336</v>
      </c>
      <c r="I48" s="17">
        <v>2904.6400000000008</v>
      </c>
      <c r="J48"/>
      <c r="K48"/>
    </row>
    <row r="49" spans="1:11" ht="39" x14ac:dyDescent="0.25">
      <c r="A49" s="6" t="s">
        <v>740</v>
      </c>
      <c r="B49" s="6" t="s">
        <v>36</v>
      </c>
      <c r="C49" s="7" t="s">
        <v>40</v>
      </c>
      <c r="D49" s="7" t="s">
        <v>156</v>
      </c>
      <c r="E49" s="11" t="s">
        <v>40</v>
      </c>
      <c r="F49" s="16" t="s">
        <v>42</v>
      </c>
      <c r="G49" s="13">
        <v>0</v>
      </c>
      <c r="H49" s="13">
        <v>0</v>
      </c>
      <c r="I49" s="17">
        <v>132.13999999999999</v>
      </c>
      <c r="J49"/>
      <c r="K49"/>
    </row>
    <row r="50" spans="1:11" x14ac:dyDescent="0.25">
      <c r="A50" s="6"/>
      <c r="C50" s="7"/>
      <c r="D50" s="7"/>
      <c r="E50" s="11"/>
      <c r="F50" s="16" t="s">
        <v>56</v>
      </c>
      <c r="G50" s="13">
        <v>0</v>
      </c>
      <c r="H50" s="13">
        <v>0</v>
      </c>
      <c r="I50" s="17">
        <v>356.85</v>
      </c>
      <c r="J50"/>
      <c r="K50"/>
    </row>
    <row r="51" spans="1:11" ht="26.25" x14ac:dyDescent="0.25">
      <c r="A51" s="6"/>
      <c r="C51" s="7"/>
      <c r="D51" s="7"/>
      <c r="E51" s="11"/>
      <c r="F51" s="16" t="s">
        <v>49</v>
      </c>
      <c r="G51" s="13">
        <v>0</v>
      </c>
      <c r="H51" s="13">
        <v>0</v>
      </c>
      <c r="I51" s="17">
        <v>412.53</v>
      </c>
      <c r="J51"/>
      <c r="K51"/>
    </row>
    <row r="52" spans="1:11" ht="26.25" x14ac:dyDescent="0.25">
      <c r="A52" s="6"/>
      <c r="C52" s="7"/>
      <c r="D52" s="7"/>
      <c r="E52" s="11"/>
      <c r="F52" s="16" t="s">
        <v>295</v>
      </c>
      <c r="G52" s="13">
        <v>0</v>
      </c>
      <c r="H52" s="13">
        <v>0</v>
      </c>
      <c r="I52" s="17">
        <v>504.86</v>
      </c>
      <c r="J52"/>
      <c r="K52"/>
    </row>
    <row r="53" spans="1:11" ht="26.25" x14ac:dyDescent="0.25">
      <c r="A53" s="6"/>
      <c r="C53" s="7"/>
      <c r="D53" s="7"/>
      <c r="E53" s="11"/>
      <c r="F53" s="16" t="s">
        <v>44</v>
      </c>
      <c r="G53" s="13">
        <v>0</v>
      </c>
      <c r="H53" s="13">
        <v>0</v>
      </c>
      <c r="I53" s="17">
        <v>73.92</v>
      </c>
      <c r="J53"/>
      <c r="K53"/>
    </row>
    <row r="54" spans="1:11" x14ac:dyDescent="0.25">
      <c r="A54" s="6"/>
      <c r="C54" s="7"/>
      <c r="D54" s="7" t="s">
        <v>238</v>
      </c>
      <c r="E54" s="7"/>
      <c r="G54" s="13">
        <v>0</v>
      </c>
      <c r="H54" s="13">
        <v>0</v>
      </c>
      <c r="I54" s="17">
        <v>1480.3000000000002</v>
      </c>
      <c r="J54"/>
      <c r="K54"/>
    </row>
    <row r="55" spans="1:11" x14ac:dyDescent="0.25">
      <c r="A55" s="6"/>
      <c r="C55" s="7" t="s">
        <v>317</v>
      </c>
      <c r="D55" s="7"/>
      <c r="E55" s="7"/>
      <c r="G55" s="13">
        <v>0</v>
      </c>
      <c r="H55" s="13">
        <v>0</v>
      </c>
      <c r="I55" s="17">
        <v>1480.3000000000002</v>
      </c>
      <c r="J55"/>
      <c r="K55"/>
    </row>
    <row r="56" spans="1:11" x14ac:dyDescent="0.25">
      <c r="A56" s="6"/>
      <c r="B56" s="7" t="s">
        <v>235</v>
      </c>
      <c r="C56" s="7"/>
      <c r="D56" s="7"/>
      <c r="E56" s="7"/>
      <c r="G56" s="13">
        <v>0</v>
      </c>
      <c r="H56" s="13">
        <v>0</v>
      </c>
      <c r="I56" s="17">
        <v>1480.3000000000002</v>
      </c>
      <c r="J56"/>
      <c r="K56"/>
    </row>
    <row r="57" spans="1:11" x14ac:dyDescent="0.25">
      <c r="A57" s="6"/>
      <c r="B57" s="6" t="s">
        <v>59</v>
      </c>
      <c r="C57" s="7" t="s">
        <v>60</v>
      </c>
      <c r="D57" s="7" t="s">
        <v>156</v>
      </c>
      <c r="E57" s="11" t="s">
        <v>40</v>
      </c>
      <c r="F57" s="16" t="s">
        <v>174</v>
      </c>
      <c r="G57" s="13">
        <v>0</v>
      </c>
      <c r="H57" s="13">
        <v>71</v>
      </c>
      <c r="I57" s="17">
        <v>0</v>
      </c>
      <c r="J57"/>
      <c r="K57"/>
    </row>
    <row r="58" spans="1:11" ht="26.25" x14ac:dyDescent="0.25">
      <c r="A58" s="6"/>
      <c r="C58" s="7"/>
      <c r="D58" s="7"/>
      <c r="E58" s="11" t="s">
        <v>743</v>
      </c>
      <c r="F58" s="16" t="s">
        <v>772</v>
      </c>
      <c r="G58" s="13">
        <v>1.5</v>
      </c>
      <c r="H58" s="13">
        <v>70</v>
      </c>
      <c r="I58" s="17">
        <v>105</v>
      </c>
      <c r="J58"/>
      <c r="K58"/>
    </row>
    <row r="59" spans="1:11" ht="26.25" x14ac:dyDescent="0.25">
      <c r="A59" s="6"/>
      <c r="C59" s="7"/>
      <c r="D59" s="7"/>
      <c r="E59" s="11"/>
      <c r="F59" s="16" t="s">
        <v>742</v>
      </c>
      <c r="G59" s="13">
        <v>1.375</v>
      </c>
      <c r="H59" s="13">
        <v>70</v>
      </c>
      <c r="I59" s="17">
        <v>96.25</v>
      </c>
      <c r="J59"/>
      <c r="K59"/>
    </row>
    <row r="60" spans="1:11" x14ac:dyDescent="0.25">
      <c r="A60" s="6"/>
      <c r="C60" s="7"/>
      <c r="D60" s="7"/>
      <c r="E60" s="11" t="s">
        <v>749</v>
      </c>
      <c r="F60" s="16" t="s">
        <v>748</v>
      </c>
      <c r="G60" s="13">
        <v>2.875</v>
      </c>
      <c r="H60" s="13">
        <v>70</v>
      </c>
      <c r="I60" s="17">
        <v>201.25</v>
      </c>
      <c r="J60"/>
      <c r="K60"/>
    </row>
    <row r="61" spans="1:11" ht="26.25" x14ac:dyDescent="0.25">
      <c r="A61" s="6"/>
      <c r="C61" s="7"/>
      <c r="D61" s="7"/>
      <c r="E61" s="11" t="s">
        <v>751</v>
      </c>
      <c r="F61" s="16" t="s">
        <v>750</v>
      </c>
      <c r="G61" s="13">
        <v>2.875</v>
      </c>
      <c r="H61" s="13">
        <v>70</v>
      </c>
      <c r="I61" s="17">
        <v>201.25</v>
      </c>
      <c r="J61"/>
      <c r="K61"/>
    </row>
    <row r="62" spans="1:11" ht="26.25" x14ac:dyDescent="0.25">
      <c r="A62" s="6"/>
      <c r="C62" s="7"/>
      <c r="D62" s="7"/>
      <c r="E62" s="11" t="s">
        <v>770</v>
      </c>
      <c r="F62" s="16" t="s">
        <v>769</v>
      </c>
      <c r="G62" s="13">
        <v>12</v>
      </c>
      <c r="H62" s="13">
        <v>80</v>
      </c>
      <c r="I62" s="17">
        <v>960</v>
      </c>
      <c r="J62"/>
      <c r="K62"/>
    </row>
    <row r="63" spans="1:11" x14ac:dyDescent="0.25">
      <c r="A63" s="6"/>
      <c r="C63" s="7"/>
      <c r="D63" s="7"/>
      <c r="E63" s="11" t="s">
        <v>755</v>
      </c>
      <c r="F63" s="16" t="s">
        <v>754</v>
      </c>
      <c r="G63" s="13">
        <v>3</v>
      </c>
      <c r="H63" s="13">
        <v>70</v>
      </c>
      <c r="I63" s="17">
        <v>210</v>
      </c>
      <c r="J63"/>
      <c r="K63"/>
    </row>
    <row r="64" spans="1:11" x14ac:dyDescent="0.25">
      <c r="A64" s="6"/>
      <c r="C64" s="7"/>
      <c r="D64" s="7"/>
      <c r="E64" s="11" t="s">
        <v>757</v>
      </c>
      <c r="F64" s="16" t="s">
        <v>756</v>
      </c>
      <c r="G64" s="13">
        <v>3</v>
      </c>
      <c r="H64" s="13">
        <v>70</v>
      </c>
      <c r="I64" s="17">
        <v>210</v>
      </c>
      <c r="J64"/>
      <c r="K64"/>
    </row>
    <row r="65" spans="1:11" ht="39" x14ac:dyDescent="0.25">
      <c r="A65" s="6"/>
      <c r="C65" s="7"/>
      <c r="D65" s="7"/>
      <c r="E65" s="11" t="s">
        <v>759</v>
      </c>
      <c r="F65" s="16" t="s">
        <v>758</v>
      </c>
      <c r="G65" s="13">
        <v>0.91666666666666663</v>
      </c>
      <c r="H65" s="13">
        <v>71</v>
      </c>
      <c r="I65" s="17">
        <v>65.083333333333329</v>
      </c>
      <c r="J65"/>
      <c r="K65"/>
    </row>
    <row r="66" spans="1:11" x14ac:dyDescent="0.25">
      <c r="A66" s="6"/>
      <c r="C66" s="7"/>
      <c r="D66" s="7"/>
      <c r="E66" s="11" t="s">
        <v>760</v>
      </c>
      <c r="F66" s="16" t="s">
        <v>528</v>
      </c>
      <c r="G66" s="13">
        <v>1</v>
      </c>
      <c r="H66" s="13">
        <v>70</v>
      </c>
      <c r="I66" s="17">
        <v>70</v>
      </c>
      <c r="J66"/>
      <c r="K66"/>
    </row>
    <row r="67" spans="1:11" x14ac:dyDescent="0.25">
      <c r="A67" s="6"/>
      <c r="C67" s="7"/>
      <c r="D67" s="7"/>
      <c r="E67" s="11" t="s">
        <v>762</v>
      </c>
      <c r="F67" s="16" t="s">
        <v>761</v>
      </c>
      <c r="G67" s="13">
        <v>1.1499999999999999</v>
      </c>
      <c r="H67" s="13">
        <v>70</v>
      </c>
      <c r="I67" s="17">
        <v>80.5</v>
      </c>
      <c r="J67"/>
      <c r="K67"/>
    </row>
    <row r="68" spans="1:11" ht="39" x14ac:dyDescent="0.25">
      <c r="A68" s="6"/>
      <c r="C68" s="7"/>
      <c r="D68" s="7"/>
      <c r="E68" s="11" t="s">
        <v>764</v>
      </c>
      <c r="F68" s="16" t="s">
        <v>763</v>
      </c>
      <c r="G68" s="13">
        <v>3.833333333333333</v>
      </c>
      <c r="H68" s="13">
        <v>71</v>
      </c>
      <c r="I68" s="17">
        <v>272.16666666666663</v>
      </c>
      <c r="J68"/>
      <c r="K68"/>
    </row>
    <row r="69" spans="1:11" ht="39" x14ac:dyDescent="0.25">
      <c r="A69" s="6"/>
      <c r="C69" s="7"/>
      <c r="D69" s="7"/>
      <c r="E69" s="11" t="s">
        <v>766</v>
      </c>
      <c r="F69" s="16" t="s">
        <v>765</v>
      </c>
      <c r="G69" s="13">
        <v>2.5666666666666669</v>
      </c>
      <c r="H69" s="13">
        <v>72</v>
      </c>
      <c r="I69" s="17">
        <v>184.8</v>
      </c>
      <c r="J69"/>
      <c r="K69"/>
    </row>
    <row r="70" spans="1:11" ht="39" x14ac:dyDescent="0.25">
      <c r="A70" s="6"/>
      <c r="C70" s="7"/>
      <c r="D70" s="7"/>
      <c r="E70" s="11" t="s">
        <v>776</v>
      </c>
      <c r="F70" s="16" t="s">
        <v>775</v>
      </c>
      <c r="G70" s="13">
        <v>1.4</v>
      </c>
      <c r="H70" s="13">
        <v>68</v>
      </c>
      <c r="I70" s="17">
        <v>95.199999999999989</v>
      </c>
      <c r="J70"/>
      <c r="K70"/>
    </row>
    <row r="71" spans="1:11" ht="26.25" x14ac:dyDescent="0.25">
      <c r="A71" s="6"/>
      <c r="C71" s="7"/>
      <c r="D71" s="7"/>
      <c r="E71" s="11" t="s">
        <v>778</v>
      </c>
      <c r="F71" s="16" t="s">
        <v>777</v>
      </c>
      <c r="G71" s="13">
        <v>2</v>
      </c>
      <c r="H71" s="13">
        <v>71</v>
      </c>
      <c r="I71" s="17">
        <v>142</v>
      </c>
      <c r="J71"/>
      <c r="K71"/>
    </row>
    <row r="72" spans="1:11" x14ac:dyDescent="0.25">
      <c r="A72" s="6"/>
      <c r="C72" s="7"/>
      <c r="D72" s="7" t="s">
        <v>238</v>
      </c>
      <c r="E72" s="7"/>
      <c r="G72" s="13">
        <v>39.491666666666674</v>
      </c>
      <c r="H72" s="13">
        <v>71.086956521739125</v>
      </c>
      <c r="I72" s="17">
        <v>2893.5</v>
      </c>
      <c r="J72"/>
      <c r="K72"/>
    </row>
    <row r="73" spans="1:11" ht="39" x14ac:dyDescent="0.25">
      <c r="A73" s="6"/>
      <c r="C73" s="7"/>
      <c r="D73" s="7" t="s">
        <v>152</v>
      </c>
      <c r="E73" s="11" t="s">
        <v>745</v>
      </c>
      <c r="F73" s="16" t="s">
        <v>744</v>
      </c>
      <c r="G73" s="13">
        <v>2.875</v>
      </c>
      <c r="H73" s="13">
        <v>71</v>
      </c>
      <c r="I73" s="17">
        <v>204.125</v>
      </c>
      <c r="J73"/>
      <c r="K73"/>
    </row>
    <row r="74" spans="1:11" ht="39" x14ac:dyDescent="0.25">
      <c r="A74" s="6"/>
      <c r="C74" s="7"/>
      <c r="D74" s="7"/>
      <c r="E74" s="11" t="s">
        <v>753</v>
      </c>
      <c r="F74" s="16" t="s">
        <v>752</v>
      </c>
      <c r="G74" s="13">
        <v>3</v>
      </c>
      <c r="H74" s="13">
        <v>71</v>
      </c>
      <c r="I74" s="17">
        <v>213</v>
      </c>
      <c r="J74"/>
      <c r="K74"/>
    </row>
    <row r="75" spans="1:11" ht="26.25" x14ac:dyDescent="0.25">
      <c r="A75" s="6"/>
      <c r="C75" s="7"/>
      <c r="D75" s="7"/>
      <c r="E75" s="11" t="s">
        <v>774</v>
      </c>
      <c r="F75" s="16" t="s">
        <v>773</v>
      </c>
      <c r="G75" s="13">
        <v>1.0833333333333333</v>
      </c>
      <c r="H75" s="13">
        <v>71</v>
      </c>
      <c r="I75" s="17">
        <v>76.916666666666657</v>
      </c>
      <c r="J75"/>
      <c r="K75"/>
    </row>
    <row r="76" spans="1:11" x14ac:dyDescent="0.25">
      <c r="A76" s="6"/>
      <c r="C76" s="7"/>
      <c r="D76" s="7" t="s">
        <v>210</v>
      </c>
      <c r="E76" s="7"/>
      <c r="G76" s="13">
        <v>6.958333333333333</v>
      </c>
      <c r="H76" s="13">
        <v>71</v>
      </c>
      <c r="I76" s="17">
        <v>494.04166666666663</v>
      </c>
      <c r="J76"/>
      <c r="K76"/>
    </row>
    <row r="77" spans="1:11" ht="26.25" x14ac:dyDescent="0.25">
      <c r="A77" s="6"/>
      <c r="C77" s="7"/>
      <c r="D77" s="7" t="s">
        <v>96</v>
      </c>
      <c r="E77" s="11" t="s">
        <v>768</v>
      </c>
      <c r="F77" s="16" t="s">
        <v>767</v>
      </c>
      <c r="G77" s="13">
        <v>0.55000000000000004</v>
      </c>
      <c r="H77" s="13">
        <v>71</v>
      </c>
      <c r="I77" s="17">
        <v>39.050000000000004</v>
      </c>
      <c r="J77"/>
      <c r="K77"/>
    </row>
    <row r="78" spans="1:11" x14ac:dyDescent="0.25">
      <c r="A78" s="6"/>
      <c r="C78" s="7"/>
      <c r="D78" s="7" t="s">
        <v>217</v>
      </c>
      <c r="E78" s="7"/>
      <c r="G78" s="13">
        <v>0.55000000000000004</v>
      </c>
      <c r="H78" s="13">
        <v>71</v>
      </c>
      <c r="I78" s="17">
        <v>39.050000000000004</v>
      </c>
      <c r="J78"/>
      <c r="K78"/>
    </row>
    <row r="79" spans="1:11" x14ac:dyDescent="0.25">
      <c r="A79" s="6"/>
      <c r="C79" s="7" t="s">
        <v>318</v>
      </c>
      <c r="D79" s="7"/>
      <c r="E79" s="7"/>
      <c r="G79" s="13">
        <v>47.000000000000007</v>
      </c>
      <c r="H79" s="13">
        <v>71.068965517241381</v>
      </c>
      <c r="I79" s="17">
        <v>3426.5916666666667</v>
      </c>
      <c r="J79"/>
      <c r="K79"/>
    </row>
    <row r="80" spans="1:11" ht="26.25" x14ac:dyDescent="0.25">
      <c r="A80" s="6"/>
      <c r="C80" s="7" t="s">
        <v>298</v>
      </c>
      <c r="D80" s="7" t="s">
        <v>156</v>
      </c>
      <c r="E80" s="11" t="s">
        <v>743</v>
      </c>
      <c r="F80" s="16" t="s">
        <v>772</v>
      </c>
      <c r="G80" s="13">
        <v>1</v>
      </c>
      <c r="H80" s="13">
        <v>70</v>
      </c>
      <c r="I80" s="17">
        <v>70</v>
      </c>
      <c r="J80"/>
      <c r="K80"/>
    </row>
    <row r="81" spans="1:11" ht="26.25" x14ac:dyDescent="0.25">
      <c r="A81" s="6"/>
      <c r="C81" s="7"/>
      <c r="D81" s="7"/>
      <c r="E81" s="11"/>
      <c r="F81" s="16" t="s">
        <v>742</v>
      </c>
      <c r="G81" s="13">
        <v>1.375</v>
      </c>
      <c r="H81" s="13">
        <v>70</v>
      </c>
      <c r="I81" s="17">
        <v>96.25</v>
      </c>
      <c r="J81"/>
      <c r="K81"/>
    </row>
    <row r="82" spans="1:11" x14ac:dyDescent="0.25">
      <c r="A82" s="6"/>
      <c r="C82" s="7"/>
      <c r="D82" s="7"/>
      <c r="E82" s="11" t="s">
        <v>749</v>
      </c>
      <c r="F82" s="16" t="s">
        <v>748</v>
      </c>
      <c r="G82" s="13">
        <v>2.375</v>
      </c>
      <c r="H82" s="13">
        <v>70</v>
      </c>
      <c r="I82" s="17">
        <v>166.25</v>
      </c>
      <c r="J82"/>
      <c r="K82"/>
    </row>
    <row r="83" spans="1:11" ht="26.25" x14ac:dyDescent="0.25">
      <c r="A83" s="6"/>
      <c r="C83" s="7"/>
      <c r="D83" s="7"/>
      <c r="E83" s="11" t="s">
        <v>751</v>
      </c>
      <c r="F83" s="16" t="s">
        <v>750</v>
      </c>
      <c r="G83" s="13">
        <v>2.375</v>
      </c>
      <c r="H83" s="13">
        <v>70</v>
      </c>
      <c r="I83" s="17">
        <v>166.25</v>
      </c>
      <c r="J83"/>
      <c r="K83"/>
    </row>
    <row r="84" spans="1:11" ht="26.25" x14ac:dyDescent="0.25">
      <c r="A84" s="6"/>
      <c r="C84" s="7"/>
      <c r="D84" s="7"/>
      <c r="E84" s="11" t="s">
        <v>770</v>
      </c>
      <c r="F84" s="16" t="s">
        <v>769</v>
      </c>
      <c r="G84" s="13">
        <v>9.5</v>
      </c>
      <c r="H84" s="13">
        <v>80</v>
      </c>
      <c r="I84" s="17">
        <v>760</v>
      </c>
      <c r="J84"/>
      <c r="K84"/>
    </row>
    <row r="85" spans="1:11" x14ac:dyDescent="0.25">
      <c r="A85" s="6"/>
      <c r="C85" s="7"/>
      <c r="D85" s="7"/>
      <c r="E85" s="11" t="s">
        <v>755</v>
      </c>
      <c r="F85" s="16" t="s">
        <v>754</v>
      </c>
      <c r="G85" s="13">
        <v>2.125</v>
      </c>
      <c r="H85" s="13">
        <v>70</v>
      </c>
      <c r="I85" s="17">
        <v>148.75</v>
      </c>
      <c r="J85"/>
      <c r="K85"/>
    </row>
    <row r="86" spans="1:11" x14ac:dyDescent="0.25">
      <c r="A86" s="6"/>
      <c r="C86" s="7"/>
      <c r="D86" s="7"/>
      <c r="E86" s="11" t="s">
        <v>757</v>
      </c>
      <c r="F86" s="16" t="s">
        <v>756</v>
      </c>
      <c r="G86" s="13">
        <v>2.125</v>
      </c>
      <c r="H86" s="13">
        <v>70</v>
      </c>
      <c r="I86" s="17">
        <v>148.75</v>
      </c>
      <c r="J86"/>
      <c r="K86"/>
    </row>
    <row r="87" spans="1:11" ht="39" x14ac:dyDescent="0.25">
      <c r="A87" s="6"/>
      <c r="C87" s="7"/>
      <c r="D87" s="7"/>
      <c r="E87" s="11" t="s">
        <v>759</v>
      </c>
      <c r="F87" s="16" t="s">
        <v>758</v>
      </c>
      <c r="G87" s="13">
        <v>0.83333333333333337</v>
      </c>
      <c r="H87" s="13">
        <v>71</v>
      </c>
      <c r="I87" s="17">
        <v>59.166666666666671</v>
      </c>
      <c r="J87"/>
      <c r="K87"/>
    </row>
    <row r="88" spans="1:11" x14ac:dyDescent="0.25">
      <c r="A88" s="6"/>
      <c r="C88" s="7"/>
      <c r="D88" s="7"/>
      <c r="E88" s="11" t="s">
        <v>760</v>
      </c>
      <c r="F88" s="16" t="s">
        <v>528</v>
      </c>
      <c r="G88" s="13">
        <v>0.70833333333333337</v>
      </c>
      <c r="H88" s="13">
        <v>70</v>
      </c>
      <c r="I88" s="17">
        <v>49.583333333333336</v>
      </c>
      <c r="J88"/>
      <c r="K88"/>
    </row>
    <row r="89" spans="1:11" x14ac:dyDescent="0.25">
      <c r="A89" s="6"/>
      <c r="C89" s="7"/>
      <c r="D89" s="7"/>
      <c r="E89" s="11" t="s">
        <v>762</v>
      </c>
      <c r="F89" s="16" t="s">
        <v>761</v>
      </c>
      <c r="G89" s="13">
        <v>0.85</v>
      </c>
      <c r="H89" s="13">
        <v>70</v>
      </c>
      <c r="I89" s="17">
        <v>59.5</v>
      </c>
      <c r="J89"/>
      <c r="K89"/>
    </row>
    <row r="90" spans="1:11" ht="39" x14ac:dyDescent="0.25">
      <c r="A90" s="6"/>
      <c r="C90" s="7"/>
      <c r="D90" s="7"/>
      <c r="E90" s="11" t="s">
        <v>764</v>
      </c>
      <c r="F90" s="16" t="s">
        <v>763</v>
      </c>
      <c r="G90" s="13">
        <v>2.8333333333333335</v>
      </c>
      <c r="H90" s="13">
        <v>71</v>
      </c>
      <c r="I90" s="17">
        <v>201.16666666666669</v>
      </c>
      <c r="J90"/>
      <c r="K90"/>
    </row>
    <row r="91" spans="1:11" ht="39" x14ac:dyDescent="0.25">
      <c r="A91" s="6"/>
      <c r="C91" s="7"/>
      <c r="D91" s="7"/>
      <c r="E91" s="11" t="s">
        <v>766</v>
      </c>
      <c r="F91" s="16" t="s">
        <v>765</v>
      </c>
      <c r="G91" s="13">
        <v>2.3333333333333335</v>
      </c>
      <c r="H91" s="13">
        <v>72</v>
      </c>
      <c r="I91" s="17">
        <v>168</v>
      </c>
      <c r="J91"/>
      <c r="K91"/>
    </row>
    <row r="92" spans="1:11" ht="39" x14ac:dyDescent="0.25">
      <c r="A92" s="6"/>
      <c r="C92" s="7"/>
      <c r="D92" s="7"/>
      <c r="E92" s="11" t="s">
        <v>776</v>
      </c>
      <c r="F92" s="16" t="s">
        <v>779</v>
      </c>
      <c r="G92" s="13">
        <v>0.81666666666666665</v>
      </c>
      <c r="H92" s="13">
        <v>68</v>
      </c>
      <c r="I92" s="17">
        <v>55.533333333333331</v>
      </c>
      <c r="J92"/>
      <c r="K92"/>
    </row>
    <row r="93" spans="1:11" ht="26.25" x14ac:dyDescent="0.25">
      <c r="A93" s="6"/>
      <c r="C93" s="7"/>
      <c r="D93" s="7"/>
      <c r="E93" s="11" t="s">
        <v>778</v>
      </c>
      <c r="F93" s="16" t="s">
        <v>777</v>
      </c>
      <c r="G93" s="13">
        <v>1.1666666666666667</v>
      </c>
      <c r="H93" s="13">
        <v>71</v>
      </c>
      <c r="I93" s="17">
        <v>82.833333333333343</v>
      </c>
      <c r="J93"/>
      <c r="K93"/>
    </row>
    <row r="94" spans="1:11" x14ac:dyDescent="0.25">
      <c r="A94" s="6"/>
      <c r="C94" s="7"/>
      <c r="D94" s="7" t="s">
        <v>238</v>
      </c>
      <c r="E94" s="7"/>
      <c r="G94" s="13">
        <v>30.416666666666671</v>
      </c>
      <c r="H94" s="13">
        <v>71.090909090909093</v>
      </c>
      <c r="I94" s="17">
        <v>2232.0333333333338</v>
      </c>
      <c r="J94"/>
      <c r="K94"/>
    </row>
    <row r="95" spans="1:11" ht="39" x14ac:dyDescent="0.25">
      <c r="A95" s="6"/>
      <c r="C95" s="7"/>
      <c r="D95" s="7" t="s">
        <v>152</v>
      </c>
      <c r="E95" s="11" t="s">
        <v>745</v>
      </c>
      <c r="F95" s="16" t="s">
        <v>744</v>
      </c>
      <c r="G95" s="13">
        <v>2.375</v>
      </c>
      <c r="H95" s="13">
        <v>71</v>
      </c>
      <c r="I95" s="17">
        <v>168.625</v>
      </c>
      <c r="J95"/>
      <c r="K95"/>
    </row>
    <row r="96" spans="1:11" ht="39" x14ac:dyDescent="0.25">
      <c r="A96" s="6"/>
      <c r="C96" s="7"/>
      <c r="D96" s="7"/>
      <c r="E96" s="11" t="s">
        <v>753</v>
      </c>
      <c r="F96" s="16" t="s">
        <v>752</v>
      </c>
      <c r="G96" s="13">
        <v>2.125</v>
      </c>
      <c r="H96" s="13">
        <v>71</v>
      </c>
      <c r="I96" s="17">
        <v>150.875</v>
      </c>
      <c r="J96"/>
      <c r="K96"/>
    </row>
    <row r="97" spans="1:11" ht="26.25" x14ac:dyDescent="0.25">
      <c r="A97" s="6"/>
      <c r="C97" s="7"/>
      <c r="D97" s="7"/>
      <c r="E97" s="11" t="s">
        <v>774</v>
      </c>
      <c r="F97" s="16" t="s">
        <v>773</v>
      </c>
      <c r="G97" s="13">
        <v>0.58333333333333337</v>
      </c>
      <c r="H97" s="13">
        <v>71</v>
      </c>
      <c r="I97" s="17">
        <v>41.416666666666671</v>
      </c>
      <c r="J97"/>
      <c r="K97"/>
    </row>
    <row r="98" spans="1:11" x14ac:dyDescent="0.25">
      <c r="A98" s="6"/>
      <c r="C98" s="7"/>
      <c r="D98" s="7" t="s">
        <v>210</v>
      </c>
      <c r="E98" s="7"/>
      <c r="G98" s="13">
        <v>5.083333333333333</v>
      </c>
      <c r="H98" s="13">
        <v>71</v>
      </c>
      <c r="I98" s="17">
        <v>360.91666666666669</v>
      </c>
      <c r="J98"/>
      <c r="K98"/>
    </row>
    <row r="99" spans="1:11" ht="26.25" x14ac:dyDescent="0.25">
      <c r="A99" s="6"/>
      <c r="C99" s="7"/>
      <c r="D99" s="7" t="s">
        <v>96</v>
      </c>
      <c r="E99" s="11" t="s">
        <v>768</v>
      </c>
      <c r="F99" s="16" t="s">
        <v>767</v>
      </c>
      <c r="G99" s="13">
        <v>0.5</v>
      </c>
      <c r="H99" s="13">
        <v>71</v>
      </c>
      <c r="I99" s="17">
        <v>35.5</v>
      </c>
      <c r="J99"/>
      <c r="K99"/>
    </row>
    <row r="100" spans="1:11" x14ac:dyDescent="0.25">
      <c r="A100" s="6"/>
      <c r="C100" s="7"/>
      <c r="D100" s="7" t="s">
        <v>217</v>
      </c>
      <c r="E100" s="7"/>
      <c r="G100" s="13">
        <v>0.5</v>
      </c>
      <c r="H100" s="13">
        <v>71</v>
      </c>
      <c r="I100" s="17">
        <v>35.5</v>
      </c>
      <c r="J100"/>
      <c r="K100"/>
    </row>
    <row r="101" spans="1:11" x14ac:dyDescent="0.25">
      <c r="A101" s="6"/>
      <c r="C101" s="7" t="s">
        <v>319</v>
      </c>
      <c r="D101" s="7"/>
      <c r="E101" s="7"/>
      <c r="G101" s="13">
        <v>36.000000000000007</v>
      </c>
      <c r="H101" s="13">
        <v>71.071428571428569</v>
      </c>
      <c r="I101" s="17">
        <v>2628.4500000000003</v>
      </c>
      <c r="J101"/>
      <c r="K101"/>
    </row>
    <row r="102" spans="1:11" x14ac:dyDescent="0.25">
      <c r="A102" s="6"/>
      <c r="B102" s="7" t="s">
        <v>224</v>
      </c>
      <c r="C102" s="7"/>
      <c r="D102" s="7"/>
      <c r="E102" s="7"/>
      <c r="G102" s="13">
        <v>83</v>
      </c>
      <c r="H102" s="13">
        <v>71.070175438596493</v>
      </c>
      <c r="I102" s="17">
        <v>6055.0416666666679</v>
      </c>
      <c r="J102"/>
      <c r="K102"/>
    </row>
    <row r="103" spans="1:11" x14ac:dyDescent="0.25">
      <c r="A103" s="7" t="s">
        <v>795</v>
      </c>
      <c r="B103" s="7"/>
      <c r="C103" s="7"/>
      <c r="D103" s="7"/>
      <c r="E103" s="7"/>
      <c r="G103" s="13">
        <v>83</v>
      </c>
      <c r="H103" s="13">
        <v>71.070175438596493</v>
      </c>
      <c r="I103" s="17">
        <v>7535.3416666666681</v>
      </c>
      <c r="J103"/>
      <c r="K103"/>
    </row>
    <row r="104" spans="1:11" ht="39" x14ac:dyDescent="0.25">
      <c r="A104" s="6" t="s">
        <v>780</v>
      </c>
      <c r="B104" s="6" t="s">
        <v>36</v>
      </c>
      <c r="C104" s="7" t="s">
        <v>40</v>
      </c>
      <c r="D104" s="7" t="s">
        <v>156</v>
      </c>
      <c r="E104" s="11" t="s">
        <v>40</v>
      </c>
      <c r="F104" s="16" t="s">
        <v>42</v>
      </c>
      <c r="G104" s="13">
        <v>0</v>
      </c>
      <c r="H104" s="13">
        <v>0</v>
      </c>
      <c r="I104" s="17">
        <v>9.1999999999999993</v>
      </c>
      <c r="J104"/>
      <c r="K104"/>
    </row>
    <row r="105" spans="1:11" x14ac:dyDescent="0.25">
      <c r="A105" s="6"/>
      <c r="C105" s="7"/>
      <c r="D105" s="7"/>
      <c r="E105" s="11"/>
      <c r="F105" s="16" t="s">
        <v>56</v>
      </c>
      <c r="G105" s="13">
        <v>0</v>
      </c>
      <c r="H105" s="13">
        <v>0</v>
      </c>
      <c r="I105" s="17">
        <v>11</v>
      </c>
      <c r="J105"/>
      <c r="K105"/>
    </row>
    <row r="106" spans="1:11" ht="26.25" x14ac:dyDescent="0.25">
      <c r="A106" s="6"/>
      <c r="C106" s="7"/>
      <c r="D106" s="7"/>
      <c r="E106" s="11"/>
      <c r="F106" s="16" t="s">
        <v>49</v>
      </c>
      <c r="G106" s="13">
        <v>0</v>
      </c>
      <c r="H106" s="13">
        <v>0</v>
      </c>
      <c r="I106" s="17">
        <v>73.069999999999993</v>
      </c>
      <c r="J106"/>
      <c r="K106"/>
    </row>
    <row r="107" spans="1:11" ht="26.25" x14ac:dyDescent="0.25">
      <c r="A107" s="6"/>
      <c r="C107" s="7"/>
      <c r="D107" s="7"/>
      <c r="E107" s="11"/>
      <c r="F107" s="16" t="s">
        <v>295</v>
      </c>
      <c r="G107" s="13">
        <v>0</v>
      </c>
      <c r="H107" s="13">
        <v>0</v>
      </c>
      <c r="I107" s="17">
        <v>81.34</v>
      </c>
      <c r="J107"/>
      <c r="K107"/>
    </row>
    <row r="108" spans="1:11" ht="26.25" x14ac:dyDescent="0.25">
      <c r="A108" s="6"/>
      <c r="C108" s="7"/>
      <c r="D108" s="7"/>
      <c r="E108" s="11"/>
      <c r="F108" s="16" t="s">
        <v>44</v>
      </c>
      <c r="G108" s="13">
        <v>0</v>
      </c>
      <c r="H108" s="13">
        <v>0</v>
      </c>
      <c r="I108" s="17">
        <v>0</v>
      </c>
      <c r="J108"/>
      <c r="K108"/>
    </row>
    <row r="109" spans="1:11" x14ac:dyDescent="0.25">
      <c r="A109" s="6"/>
      <c r="C109" s="7"/>
      <c r="D109" s="7" t="s">
        <v>238</v>
      </c>
      <c r="E109" s="7"/>
      <c r="G109" s="13">
        <v>0</v>
      </c>
      <c r="H109" s="13">
        <v>0</v>
      </c>
      <c r="I109" s="17">
        <v>174.61</v>
      </c>
      <c r="J109"/>
      <c r="K109"/>
    </row>
    <row r="110" spans="1:11" x14ac:dyDescent="0.25">
      <c r="A110" s="6"/>
      <c r="C110" s="7" t="s">
        <v>317</v>
      </c>
      <c r="D110" s="7"/>
      <c r="E110" s="7"/>
      <c r="G110" s="13">
        <v>0</v>
      </c>
      <c r="H110" s="13">
        <v>0</v>
      </c>
      <c r="I110" s="17">
        <v>174.61</v>
      </c>
      <c r="J110"/>
      <c r="K110"/>
    </row>
    <row r="111" spans="1:11" x14ac:dyDescent="0.25">
      <c r="A111" s="6"/>
      <c r="B111" s="7" t="s">
        <v>235</v>
      </c>
      <c r="C111" s="7"/>
      <c r="D111" s="7"/>
      <c r="E111" s="7"/>
      <c r="G111" s="13">
        <v>0</v>
      </c>
      <c r="H111" s="13">
        <v>0</v>
      </c>
      <c r="I111" s="17">
        <v>174.61</v>
      </c>
      <c r="J111"/>
      <c r="K111"/>
    </row>
    <row r="112" spans="1:11" x14ac:dyDescent="0.25">
      <c r="A112" s="6"/>
      <c r="B112" s="6" t="s">
        <v>59</v>
      </c>
      <c r="C112" s="7" t="s">
        <v>60</v>
      </c>
      <c r="D112" s="7" t="s">
        <v>156</v>
      </c>
      <c r="E112" s="11" t="s">
        <v>782</v>
      </c>
      <c r="F112" s="16" t="s">
        <v>781</v>
      </c>
      <c r="G112" s="13">
        <v>0.66666666666666663</v>
      </c>
      <c r="H112" s="13">
        <v>88</v>
      </c>
      <c r="I112" s="17">
        <v>58.666666666666664</v>
      </c>
      <c r="J112"/>
      <c r="K112"/>
    </row>
    <row r="113" spans="1:11" ht="26.25" x14ac:dyDescent="0.25">
      <c r="A113" s="6"/>
      <c r="C113" s="7"/>
      <c r="D113" s="7"/>
      <c r="E113" s="11" t="s">
        <v>784</v>
      </c>
      <c r="F113" s="16" t="s">
        <v>783</v>
      </c>
      <c r="G113" s="13">
        <v>0.33333333333333331</v>
      </c>
      <c r="H113" s="13">
        <v>82</v>
      </c>
      <c r="I113" s="17">
        <v>27.333333333333332</v>
      </c>
      <c r="J113"/>
      <c r="K113"/>
    </row>
    <row r="114" spans="1:11" x14ac:dyDescent="0.25">
      <c r="A114" s="6"/>
      <c r="C114" s="7"/>
      <c r="D114" s="7"/>
      <c r="E114" s="11" t="s">
        <v>786</v>
      </c>
      <c r="F114" s="16" t="s">
        <v>785</v>
      </c>
      <c r="G114" s="13">
        <v>0</v>
      </c>
      <c r="H114" s="13">
        <v>89</v>
      </c>
      <c r="I114" s="17">
        <v>0</v>
      </c>
      <c r="J114"/>
      <c r="K114"/>
    </row>
    <row r="115" spans="1:11" x14ac:dyDescent="0.25">
      <c r="A115" s="6"/>
      <c r="C115" s="7"/>
      <c r="D115" s="7" t="s">
        <v>238</v>
      </c>
      <c r="E115" s="7"/>
      <c r="G115" s="13">
        <v>1</v>
      </c>
      <c r="H115" s="13">
        <v>86.333333333333329</v>
      </c>
      <c r="I115" s="17">
        <v>86</v>
      </c>
      <c r="J115"/>
      <c r="K115"/>
    </row>
    <row r="116" spans="1:11" x14ac:dyDescent="0.25">
      <c r="A116" s="6"/>
      <c r="C116" s="7" t="s">
        <v>318</v>
      </c>
      <c r="D116" s="7"/>
      <c r="E116" s="7"/>
      <c r="G116" s="13">
        <v>1</v>
      </c>
      <c r="H116" s="13">
        <v>86.333333333333329</v>
      </c>
      <c r="I116" s="17">
        <v>86</v>
      </c>
      <c r="J116"/>
      <c r="K116"/>
    </row>
    <row r="117" spans="1:11" x14ac:dyDescent="0.25">
      <c r="A117" s="6"/>
      <c r="C117" s="7" t="s">
        <v>298</v>
      </c>
      <c r="D117" s="7" t="s">
        <v>156</v>
      </c>
      <c r="E117" s="11" t="s">
        <v>782</v>
      </c>
      <c r="F117" s="16" t="s">
        <v>781</v>
      </c>
      <c r="G117" s="13">
        <v>2.6666666666666665</v>
      </c>
      <c r="H117" s="13">
        <v>88</v>
      </c>
      <c r="I117" s="17">
        <v>234.66666666666666</v>
      </c>
      <c r="J117"/>
      <c r="K117"/>
    </row>
    <row r="118" spans="1:11" ht="26.25" x14ac:dyDescent="0.25">
      <c r="A118" s="6"/>
      <c r="C118" s="7"/>
      <c r="D118" s="7"/>
      <c r="E118" s="11" t="s">
        <v>784</v>
      </c>
      <c r="F118" s="16" t="s">
        <v>783</v>
      </c>
      <c r="G118" s="13">
        <v>1.3333333333333333</v>
      </c>
      <c r="H118" s="13">
        <v>82</v>
      </c>
      <c r="I118" s="17">
        <v>109.33333333333333</v>
      </c>
      <c r="J118"/>
      <c r="K118"/>
    </row>
    <row r="119" spans="1:11" x14ac:dyDescent="0.25">
      <c r="A119" s="6"/>
      <c r="C119" s="7"/>
      <c r="D119" s="7"/>
      <c r="E119" s="11" t="s">
        <v>786</v>
      </c>
      <c r="F119" s="16" t="s">
        <v>785</v>
      </c>
      <c r="G119" s="13">
        <v>1.5</v>
      </c>
      <c r="H119" s="13">
        <v>89</v>
      </c>
      <c r="I119" s="17">
        <v>133.5</v>
      </c>
      <c r="J119"/>
      <c r="K119"/>
    </row>
    <row r="120" spans="1:11" x14ac:dyDescent="0.25">
      <c r="A120" s="6"/>
      <c r="C120" s="7"/>
      <c r="D120" s="7"/>
      <c r="E120" s="11" t="s">
        <v>221</v>
      </c>
      <c r="F120" s="16" t="s">
        <v>174</v>
      </c>
      <c r="G120" s="13">
        <v>0</v>
      </c>
      <c r="H120" s="13">
        <v>81</v>
      </c>
      <c r="I120" s="17">
        <v>0</v>
      </c>
      <c r="J120"/>
      <c r="K120"/>
    </row>
    <row r="121" spans="1:11" x14ac:dyDescent="0.25">
      <c r="A121" s="6"/>
      <c r="C121" s="7"/>
      <c r="D121" s="7" t="s">
        <v>238</v>
      </c>
      <c r="E121" s="7"/>
      <c r="G121" s="13">
        <v>5.5</v>
      </c>
      <c r="H121" s="13">
        <v>85</v>
      </c>
      <c r="I121" s="17">
        <v>477.5</v>
      </c>
      <c r="J121"/>
      <c r="K121"/>
    </row>
    <row r="122" spans="1:11" x14ac:dyDescent="0.25">
      <c r="A122" s="6"/>
      <c r="C122" s="7" t="s">
        <v>319</v>
      </c>
      <c r="D122" s="7"/>
      <c r="E122" s="7"/>
      <c r="G122" s="13">
        <v>5.5</v>
      </c>
      <c r="H122" s="13">
        <v>85</v>
      </c>
      <c r="I122" s="17">
        <v>477.5</v>
      </c>
      <c r="J122"/>
      <c r="K122"/>
    </row>
    <row r="123" spans="1:11" x14ac:dyDescent="0.25">
      <c r="A123" s="6"/>
      <c r="B123" s="7" t="s">
        <v>224</v>
      </c>
      <c r="C123" s="7"/>
      <c r="D123" s="7"/>
      <c r="E123" s="7"/>
      <c r="G123" s="13">
        <v>6.5</v>
      </c>
      <c r="H123" s="13">
        <v>85.571428571428569</v>
      </c>
      <c r="I123" s="17">
        <v>563.5</v>
      </c>
      <c r="J123"/>
      <c r="K123"/>
    </row>
    <row r="124" spans="1:11" x14ac:dyDescent="0.25">
      <c r="A124" s="7" t="s">
        <v>796</v>
      </c>
      <c r="B124" s="7"/>
      <c r="C124" s="7"/>
      <c r="D124" s="7"/>
      <c r="E124" s="7"/>
      <c r="G124" s="13">
        <v>6.5</v>
      </c>
      <c r="H124" s="13">
        <v>66.555555555555557</v>
      </c>
      <c r="I124" s="17">
        <v>738.11</v>
      </c>
      <c r="J124"/>
      <c r="K124"/>
    </row>
    <row r="125" spans="1:11" x14ac:dyDescent="0.25">
      <c r="A125" s="10" t="s">
        <v>227</v>
      </c>
      <c r="B125" s="10"/>
      <c r="C125" s="10"/>
      <c r="D125" s="10"/>
      <c r="F125" s="10"/>
      <c r="G125" s="13">
        <v>121.49999999999999</v>
      </c>
      <c r="H125" s="13">
        <v>65.75555555555556</v>
      </c>
      <c r="I125" s="17">
        <v>11178.091666666669</v>
      </c>
      <c r="J125"/>
      <c r="K125"/>
    </row>
    <row r="126" spans="1:11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25">
      <c r="A141"/>
      <c r="B141"/>
      <c r="C141"/>
      <c r="D141"/>
      <c r="E141"/>
      <c r="F141"/>
      <c r="G141"/>
      <c r="H141"/>
      <c r="I141"/>
      <c r="J141"/>
    </row>
    <row r="142" spans="1:11" x14ac:dyDescent="0.25">
      <c r="A142"/>
      <c r="B142"/>
      <c r="C142"/>
      <c r="D142"/>
      <c r="E142"/>
      <c r="F142"/>
      <c r="G142"/>
      <c r="H142"/>
      <c r="I142"/>
      <c r="J142"/>
    </row>
    <row r="143" spans="1:11" x14ac:dyDescent="0.25">
      <c r="A143"/>
      <c r="B143"/>
      <c r="C143"/>
      <c r="D143"/>
      <c r="E143"/>
      <c r="F143"/>
      <c r="G143"/>
      <c r="H143"/>
      <c r="I143"/>
      <c r="J143"/>
    </row>
    <row r="144" spans="1:11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</sheetData>
  <mergeCells count="1">
    <mergeCell ref="A1:G1"/>
  </mergeCells>
  <pageMargins left="0.7" right="0.7" top="0.75" bottom="0.75" header="0.3" footer="0.3"/>
  <pageSetup paperSize="9" scale="2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1E51F-F375-413C-87E9-EB97FE880A0F}">
  <sheetPr>
    <tabColor rgb="FF92D050"/>
  </sheetPr>
  <dimension ref="A1:R1399"/>
  <sheetViews>
    <sheetView view="pageBreakPreview" topLeftCell="A65" zoomScaleNormal="80" zoomScaleSheetLayoutView="100" workbookViewId="0">
      <selection activeCell="H86" sqref="H86"/>
    </sheetView>
  </sheetViews>
  <sheetFormatPr defaultColWidth="8.85546875" defaultRowHeight="15" x14ac:dyDescent="0.25"/>
  <cols>
    <col min="1" max="1" width="15.5703125" style="7" customWidth="1"/>
    <col min="2" max="2" width="17.42578125" style="6" customWidth="1"/>
    <col min="3" max="3" width="14.140625" style="6" customWidth="1"/>
    <col min="4" max="4" width="8.5703125" style="6" customWidth="1"/>
    <col min="5" max="5" width="11.5703125" style="10" customWidth="1"/>
    <col min="6" max="6" width="25.5703125" style="7" customWidth="1"/>
    <col min="7" max="7" width="11.5703125" style="7" customWidth="1"/>
    <col min="8" max="8" width="17.42578125" style="7" customWidth="1"/>
    <col min="9" max="9" width="16.5703125" style="7" customWidth="1"/>
    <col min="10" max="10" width="8.5703125" style="7" customWidth="1"/>
    <col min="11" max="11" width="8.85546875" style="7"/>
    <col min="12" max="12" width="6.5703125" style="7" customWidth="1"/>
    <col min="13" max="13" width="5.5703125" style="7" customWidth="1"/>
    <col min="14" max="14" width="10.85546875" style="7" customWidth="1"/>
    <col min="15" max="15" width="17.42578125" style="7" customWidth="1"/>
  </cols>
  <sheetData>
    <row r="1" spans="1:18" ht="15.6" customHeight="1" x14ac:dyDescent="0.25">
      <c r="A1" s="90" t="s">
        <v>851</v>
      </c>
      <c r="B1" s="90"/>
      <c r="C1" s="90"/>
      <c r="D1" s="90"/>
      <c r="E1" s="90"/>
      <c r="F1" s="90"/>
      <c r="G1" s="90"/>
      <c r="H1" s="90"/>
      <c r="I1" s="90"/>
    </row>
    <row r="2" spans="1:18" ht="15.75" x14ac:dyDescent="0.25">
      <c r="A2" s="76"/>
      <c r="C2" s="7"/>
      <c r="D2" s="11"/>
      <c r="E2" s="6"/>
      <c r="F2" s="6"/>
      <c r="H2" s="77"/>
    </row>
    <row r="3" spans="1:18" x14ac:dyDescent="0.25">
      <c r="A3" s="9" t="s">
        <v>852</v>
      </c>
      <c r="C3" s="7"/>
      <c r="D3" s="11"/>
      <c r="E3" s="9" t="s">
        <v>853</v>
      </c>
      <c r="F3" s="6"/>
      <c r="H3" s="78"/>
      <c r="I3" s="70"/>
    </row>
    <row r="4" spans="1:18" x14ac:dyDescent="0.25">
      <c r="A4" s="7" t="s">
        <v>854</v>
      </c>
      <c r="C4" s="14">
        <v>35</v>
      </c>
      <c r="D4" s="11" t="s">
        <v>198</v>
      </c>
      <c r="E4" s="7" t="s">
        <v>854</v>
      </c>
      <c r="F4" s="6"/>
      <c r="G4" s="14">
        <v>36</v>
      </c>
      <c r="H4" s="78" t="s">
        <v>198</v>
      </c>
    </row>
    <row r="5" spans="1:18" x14ac:dyDescent="0.25">
      <c r="A5" s="7" t="s">
        <v>199</v>
      </c>
      <c r="C5" s="15">
        <v>3177.57</v>
      </c>
      <c r="D5" s="11" t="s">
        <v>200</v>
      </c>
      <c r="E5" s="7" t="s">
        <v>855</v>
      </c>
      <c r="F5" s="6"/>
      <c r="G5" s="14">
        <v>20</v>
      </c>
      <c r="H5" s="78" t="s">
        <v>198</v>
      </c>
    </row>
    <row r="6" spans="1:18" x14ac:dyDescent="0.25">
      <c r="E6" s="7" t="s">
        <v>199</v>
      </c>
      <c r="F6" s="6"/>
      <c r="G6" s="15">
        <v>5994.77</v>
      </c>
      <c r="H6" s="78" t="s">
        <v>200</v>
      </c>
      <c r="N6"/>
    </row>
    <row r="7" spans="1:18" x14ac:dyDescent="0.25">
      <c r="J7"/>
      <c r="K7"/>
      <c r="L7"/>
      <c r="M7"/>
      <c r="N7"/>
    </row>
    <row r="8" spans="1:18" x14ac:dyDescent="0.25">
      <c r="A8" s="9" t="s">
        <v>307</v>
      </c>
      <c r="B8" s="7"/>
      <c r="C8" s="7"/>
      <c r="D8" s="7"/>
      <c r="E8" s="7"/>
      <c r="G8" s="15"/>
      <c r="H8" s="6"/>
      <c r="J8"/>
      <c r="K8"/>
      <c r="L8"/>
      <c r="M8"/>
      <c r="N8"/>
      <c r="O8" s="58"/>
      <c r="R8" s="62"/>
    </row>
    <row r="9" spans="1:18" x14ac:dyDescent="0.25">
      <c r="A9" s="7" t="s">
        <v>856</v>
      </c>
      <c r="B9" s="7"/>
      <c r="C9" s="7"/>
      <c r="D9" s="7"/>
      <c r="E9" s="45">
        <f>C5-GETPIVOTDATA(" Total ers tkr",$A$17,"Program","Magister, arbete och hälsa")</f>
        <v>-0.44000000000005457</v>
      </c>
    </row>
    <row r="10" spans="1:18" x14ac:dyDescent="0.25">
      <c r="A10" s="7" t="s">
        <v>853</v>
      </c>
      <c r="B10" s="7"/>
      <c r="C10" s="7"/>
      <c r="D10" s="7"/>
      <c r="E10" s="45">
        <f>G6-GETPIVOTDATA(" Total ers tkr",$A$17,"Program","Master, toxikologi")</f>
        <v>-0.24864999999954307</v>
      </c>
      <c r="I10"/>
    </row>
    <row r="11" spans="1:18" x14ac:dyDescent="0.25">
      <c r="B11" s="14"/>
      <c r="C11" s="75"/>
      <c r="D11" s="7"/>
      <c r="E11" s="7"/>
      <c r="I11"/>
    </row>
    <row r="12" spans="1:18" x14ac:dyDescent="0.25">
      <c r="B12" s="14"/>
      <c r="C12" s="27"/>
      <c r="E12" s="7"/>
      <c r="I12"/>
    </row>
    <row r="13" spans="1:18" x14ac:dyDescent="0.25">
      <c r="E13" s="7"/>
      <c r="F13" s="15"/>
      <c r="G13" s="15"/>
      <c r="H13" s="6"/>
    </row>
    <row r="14" spans="1:18" x14ac:dyDescent="0.25">
      <c r="B14" s="7"/>
      <c r="C14" s="15"/>
      <c r="D14" s="7"/>
      <c r="E14" s="8"/>
    </row>
    <row r="15" spans="1:18" x14ac:dyDescent="0.25">
      <c r="A15" s="21" t="s">
        <v>1</v>
      </c>
      <c r="B15" s="7" t="s">
        <v>797</v>
      </c>
      <c r="C15" s="7"/>
      <c r="D15" s="7"/>
      <c r="E15" s="8"/>
      <c r="F15" s="15"/>
    </row>
    <row r="17" spans="1:15" x14ac:dyDescent="0.25">
      <c r="B17" s="7"/>
      <c r="C17" s="7"/>
      <c r="D17" s="7"/>
      <c r="E17" s="7"/>
      <c r="G17" s="21" t="s">
        <v>202</v>
      </c>
      <c r="J17"/>
      <c r="K17"/>
    </row>
    <row r="18" spans="1:15" ht="39" x14ac:dyDescent="0.25">
      <c r="A18" s="22" t="s">
        <v>2</v>
      </c>
      <c r="B18" s="21" t="s">
        <v>0</v>
      </c>
      <c r="C18" s="22" t="s">
        <v>793</v>
      </c>
      <c r="D18" s="22" t="s">
        <v>313</v>
      </c>
      <c r="E18" s="23" t="s">
        <v>8</v>
      </c>
      <c r="F18" s="22" t="s">
        <v>7</v>
      </c>
      <c r="G18" s="7" t="s">
        <v>262</v>
      </c>
      <c r="H18" s="7" t="s">
        <v>205</v>
      </c>
      <c r="I18" s="7" t="s">
        <v>264</v>
      </c>
      <c r="J18"/>
      <c r="K18"/>
      <c r="L18" s="6"/>
      <c r="M18" s="6"/>
      <c r="N18" s="6"/>
      <c r="O18" s="6"/>
    </row>
    <row r="19" spans="1:15" ht="39" x14ac:dyDescent="0.25">
      <c r="A19" s="6" t="s">
        <v>798</v>
      </c>
      <c r="B19" s="6" t="s">
        <v>36</v>
      </c>
      <c r="C19" s="7" t="s">
        <v>40</v>
      </c>
      <c r="D19" s="7" t="s">
        <v>152</v>
      </c>
      <c r="E19" s="11" t="s">
        <v>40</v>
      </c>
      <c r="F19" s="16" t="s">
        <v>42</v>
      </c>
      <c r="G19" s="18">
        <v>0</v>
      </c>
      <c r="H19" s="18">
        <v>0</v>
      </c>
      <c r="I19" s="17">
        <v>79</v>
      </c>
      <c r="J19"/>
      <c r="K19"/>
    </row>
    <row r="20" spans="1:15" x14ac:dyDescent="0.25">
      <c r="A20" s="6"/>
      <c r="C20" s="7"/>
      <c r="D20" s="7"/>
      <c r="E20" s="11"/>
      <c r="F20" s="16" t="s">
        <v>56</v>
      </c>
      <c r="G20" s="18">
        <v>0</v>
      </c>
      <c r="H20" s="18">
        <v>0</v>
      </c>
      <c r="I20" s="17">
        <v>11</v>
      </c>
      <c r="J20"/>
      <c r="K20"/>
    </row>
    <row r="21" spans="1:15" ht="26.25" x14ac:dyDescent="0.25">
      <c r="A21" s="6"/>
      <c r="C21" s="7"/>
      <c r="D21" s="7"/>
      <c r="E21" s="11"/>
      <c r="F21" s="16" t="s">
        <v>49</v>
      </c>
      <c r="G21" s="18">
        <v>0</v>
      </c>
      <c r="H21" s="18">
        <v>0</v>
      </c>
      <c r="I21" s="17">
        <v>322</v>
      </c>
      <c r="J21"/>
      <c r="K21"/>
    </row>
    <row r="22" spans="1:15" ht="26.25" x14ac:dyDescent="0.25">
      <c r="A22" s="6"/>
      <c r="C22" s="7"/>
      <c r="D22" s="7"/>
      <c r="E22" s="11"/>
      <c r="F22" s="16" t="s">
        <v>295</v>
      </c>
      <c r="G22" s="18">
        <v>0</v>
      </c>
      <c r="H22" s="18">
        <v>0</v>
      </c>
      <c r="I22" s="17">
        <v>204</v>
      </c>
      <c r="J22"/>
      <c r="K22"/>
    </row>
    <row r="23" spans="1:15" ht="26.25" x14ac:dyDescent="0.25">
      <c r="A23" s="6"/>
      <c r="C23" s="7"/>
      <c r="D23" s="7"/>
      <c r="E23" s="11"/>
      <c r="F23" s="16" t="s">
        <v>44</v>
      </c>
      <c r="G23" s="18">
        <v>0</v>
      </c>
      <c r="H23" s="18">
        <v>0</v>
      </c>
      <c r="I23" s="17">
        <v>18</v>
      </c>
      <c r="J23"/>
      <c r="K23"/>
    </row>
    <row r="24" spans="1:15" x14ac:dyDescent="0.25">
      <c r="A24" s="6"/>
      <c r="C24" s="7"/>
      <c r="D24" s="7" t="s">
        <v>210</v>
      </c>
      <c r="E24" s="7"/>
      <c r="G24" s="18">
        <v>0</v>
      </c>
      <c r="H24" s="18">
        <v>0</v>
      </c>
      <c r="I24" s="17">
        <v>634</v>
      </c>
      <c r="J24"/>
      <c r="K24"/>
    </row>
    <row r="25" spans="1:15" x14ac:dyDescent="0.25">
      <c r="A25" s="6"/>
      <c r="C25" s="7" t="s">
        <v>317</v>
      </c>
      <c r="D25" s="7"/>
      <c r="E25" s="7"/>
      <c r="G25" s="18">
        <v>0</v>
      </c>
      <c r="H25" s="18">
        <v>0</v>
      </c>
      <c r="I25" s="17">
        <v>634</v>
      </c>
      <c r="J25"/>
      <c r="K25"/>
    </row>
    <row r="26" spans="1:15" x14ac:dyDescent="0.25">
      <c r="A26" s="6"/>
      <c r="B26" s="7" t="s">
        <v>235</v>
      </c>
      <c r="C26" s="7"/>
      <c r="D26" s="7"/>
      <c r="E26" s="7"/>
      <c r="G26" s="18">
        <v>0</v>
      </c>
      <c r="H26" s="18">
        <v>0</v>
      </c>
      <c r="I26" s="17">
        <v>634</v>
      </c>
      <c r="J26"/>
      <c r="K26"/>
    </row>
    <row r="27" spans="1:15" ht="26.25" x14ac:dyDescent="0.25">
      <c r="A27" s="6"/>
      <c r="B27" s="6" t="s">
        <v>59</v>
      </c>
      <c r="C27" s="7" t="s">
        <v>60</v>
      </c>
      <c r="D27" s="7" t="s">
        <v>152</v>
      </c>
      <c r="E27" s="11" t="s">
        <v>812</v>
      </c>
      <c r="F27" s="16" t="s">
        <v>811</v>
      </c>
      <c r="G27" s="18">
        <v>8.75</v>
      </c>
      <c r="H27" s="18">
        <v>72.686000000000007</v>
      </c>
      <c r="I27" s="17">
        <v>636.00250000000005</v>
      </c>
      <c r="J27"/>
      <c r="K27"/>
    </row>
    <row r="28" spans="1:15" x14ac:dyDescent="0.25">
      <c r="A28" s="6"/>
      <c r="C28" s="7"/>
      <c r="D28" s="7"/>
      <c r="E28" s="11" t="s">
        <v>823</v>
      </c>
      <c r="F28" s="16" t="s">
        <v>822</v>
      </c>
      <c r="G28" s="18">
        <v>0</v>
      </c>
      <c r="H28" s="18">
        <v>72.686000000000007</v>
      </c>
      <c r="I28" s="17">
        <v>0</v>
      </c>
      <c r="J28"/>
      <c r="K28"/>
    </row>
    <row r="29" spans="1:15" x14ac:dyDescent="0.25">
      <c r="A29" s="6"/>
      <c r="C29" s="7"/>
      <c r="D29" s="7"/>
      <c r="E29" s="11" t="s">
        <v>815</v>
      </c>
      <c r="F29" s="16" t="s">
        <v>785</v>
      </c>
      <c r="G29" s="18">
        <v>0</v>
      </c>
      <c r="H29" s="18">
        <v>72.686000000000007</v>
      </c>
      <c r="I29" s="17">
        <v>0</v>
      </c>
      <c r="J29"/>
      <c r="K29"/>
    </row>
    <row r="30" spans="1:15" x14ac:dyDescent="0.25">
      <c r="A30" s="6"/>
      <c r="C30" s="7"/>
      <c r="D30" s="7"/>
      <c r="E30" s="11" t="s">
        <v>810</v>
      </c>
      <c r="F30" s="16" t="s">
        <v>809</v>
      </c>
      <c r="G30" s="18">
        <v>8.75</v>
      </c>
      <c r="H30" s="18">
        <v>72.686000000000007</v>
      </c>
      <c r="I30" s="17">
        <v>636.00250000000005</v>
      </c>
      <c r="J30"/>
      <c r="K30"/>
    </row>
    <row r="31" spans="1:15" x14ac:dyDescent="0.25">
      <c r="A31" s="6"/>
      <c r="C31" s="7"/>
      <c r="D31" s="7"/>
      <c r="E31" s="11" t="s">
        <v>804</v>
      </c>
      <c r="F31" s="16" t="s">
        <v>803</v>
      </c>
      <c r="G31" s="18">
        <v>0</v>
      </c>
      <c r="H31" s="18">
        <v>72.686000000000007</v>
      </c>
      <c r="I31" s="17">
        <v>0</v>
      </c>
      <c r="J31"/>
      <c r="K31"/>
    </row>
    <row r="32" spans="1:15" ht="26.25" x14ac:dyDescent="0.25">
      <c r="A32" s="6"/>
      <c r="C32" s="7"/>
      <c r="D32" s="7"/>
      <c r="E32" s="11" t="s">
        <v>825</v>
      </c>
      <c r="F32" s="16" t="s">
        <v>824</v>
      </c>
      <c r="G32" s="18">
        <v>2.875</v>
      </c>
      <c r="H32" s="18">
        <v>72.686000000000007</v>
      </c>
      <c r="I32" s="17">
        <v>208.97225000000003</v>
      </c>
      <c r="J32"/>
      <c r="K32"/>
    </row>
    <row r="33" spans="1:11" ht="26.25" x14ac:dyDescent="0.25">
      <c r="A33" s="6"/>
      <c r="C33" s="7"/>
      <c r="D33" s="7"/>
      <c r="E33" s="11" t="s">
        <v>818</v>
      </c>
      <c r="F33" s="16" t="s">
        <v>817</v>
      </c>
      <c r="G33" s="18">
        <v>0</v>
      </c>
      <c r="H33" s="18">
        <v>72.686000000000007</v>
      </c>
      <c r="I33" s="17">
        <v>0</v>
      </c>
      <c r="J33"/>
      <c r="K33"/>
    </row>
    <row r="34" spans="1:11" ht="26.25" x14ac:dyDescent="0.25">
      <c r="A34" s="6"/>
      <c r="C34" s="7"/>
      <c r="D34" s="7"/>
      <c r="E34" s="11" t="s">
        <v>806</v>
      </c>
      <c r="F34" s="16" t="s">
        <v>805</v>
      </c>
      <c r="G34" s="18">
        <v>0</v>
      </c>
      <c r="H34" s="18">
        <v>72.686000000000007</v>
      </c>
      <c r="I34" s="17">
        <v>0</v>
      </c>
      <c r="J34"/>
      <c r="K34"/>
    </row>
    <row r="35" spans="1:11" ht="26.25" x14ac:dyDescent="0.25">
      <c r="A35" s="6"/>
      <c r="C35" s="7"/>
      <c r="D35" s="7"/>
      <c r="E35" s="11" t="s">
        <v>820</v>
      </c>
      <c r="F35" s="16" t="s">
        <v>819</v>
      </c>
      <c r="G35" s="18">
        <v>3.25</v>
      </c>
      <c r="H35" s="18">
        <v>72.686000000000007</v>
      </c>
      <c r="I35" s="17">
        <v>236.22950000000003</v>
      </c>
      <c r="J35"/>
      <c r="K35"/>
    </row>
    <row r="36" spans="1:11" x14ac:dyDescent="0.25">
      <c r="A36" s="6"/>
      <c r="C36" s="7"/>
      <c r="D36" s="7"/>
      <c r="E36" s="11" t="s">
        <v>808</v>
      </c>
      <c r="F36" s="16" t="s">
        <v>807</v>
      </c>
      <c r="G36" s="18">
        <v>2.625</v>
      </c>
      <c r="H36" s="18">
        <v>72.686000000000007</v>
      </c>
      <c r="I36" s="17">
        <v>190.80075000000002</v>
      </c>
      <c r="J36"/>
      <c r="K36"/>
    </row>
    <row r="37" spans="1:11" x14ac:dyDescent="0.25">
      <c r="A37" s="6"/>
      <c r="C37" s="7"/>
      <c r="D37" s="7"/>
      <c r="E37" s="11" t="s">
        <v>814</v>
      </c>
      <c r="F37" s="16" t="s">
        <v>813</v>
      </c>
      <c r="G37" s="18">
        <v>8.75</v>
      </c>
      <c r="H37" s="18">
        <v>72.686000000000007</v>
      </c>
      <c r="I37" s="17">
        <v>636.00250000000005</v>
      </c>
      <c r="J37"/>
      <c r="K37"/>
    </row>
    <row r="38" spans="1:11" x14ac:dyDescent="0.25">
      <c r="A38" s="6"/>
      <c r="C38" s="7"/>
      <c r="D38" s="7"/>
      <c r="E38" s="11" t="s">
        <v>221</v>
      </c>
      <c r="F38" s="16" t="s">
        <v>381</v>
      </c>
      <c r="G38" s="18">
        <v>0</v>
      </c>
      <c r="H38" s="18">
        <v>72.686000000000007</v>
      </c>
      <c r="I38" s="17">
        <v>0</v>
      </c>
      <c r="J38"/>
      <c r="K38"/>
    </row>
    <row r="39" spans="1:11" x14ac:dyDescent="0.25">
      <c r="A39" s="6"/>
      <c r="C39" s="7"/>
      <c r="D39" s="7" t="s">
        <v>210</v>
      </c>
      <c r="E39" s="7"/>
      <c r="G39" s="18">
        <v>35</v>
      </c>
      <c r="H39" s="18">
        <v>72.685999999999993</v>
      </c>
      <c r="I39" s="17">
        <v>2544.0100000000002</v>
      </c>
      <c r="J39"/>
      <c r="K39"/>
    </row>
    <row r="40" spans="1:11" x14ac:dyDescent="0.25">
      <c r="A40" s="6"/>
      <c r="C40" s="7" t="s">
        <v>318</v>
      </c>
      <c r="D40" s="7"/>
      <c r="E40" s="7"/>
      <c r="G40" s="18">
        <v>35</v>
      </c>
      <c r="H40" s="18">
        <v>72.685999999999993</v>
      </c>
      <c r="I40" s="17">
        <v>2544.0100000000002</v>
      </c>
      <c r="J40"/>
      <c r="K40"/>
    </row>
    <row r="41" spans="1:11" x14ac:dyDescent="0.25">
      <c r="A41" s="6"/>
      <c r="B41" s="7" t="s">
        <v>224</v>
      </c>
      <c r="C41" s="7"/>
      <c r="D41" s="7"/>
      <c r="E41" s="7"/>
      <c r="G41" s="18">
        <v>35</v>
      </c>
      <c r="H41" s="18">
        <v>72.685999999999993</v>
      </c>
      <c r="I41" s="17">
        <v>2544.0100000000002</v>
      </c>
      <c r="J41"/>
      <c r="K41"/>
    </row>
    <row r="42" spans="1:11" x14ac:dyDescent="0.25">
      <c r="A42" s="7" t="s">
        <v>857</v>
      </c>
      <c r="B42" s="7"/>
      <c r="C42" s="7"/>
      <c r="D42" s="7"/>
      <c r="E42" s="7"/>
      <c r="G42" s="18">
        <v>35</v>
      </c>
      <c r="H42" s="18">
        <v>59.225629629629623</v>
      </c>
      <c r="I42" s="17">
        <v>3178.01</v>
      </c>
      <c r="J42"/>
      <c r="K42"/>
    </row>
    <row r="43" spans="1:11" ht="39" x14ac:dyDescent="0.25">
      <c r="A43" s="6" t="s">
        <v>826</v>
      </c>
      <c r="B43" s="6" t="s">
        <v>36</v>
      </c>
      <c r="C43" s="7" t="s">
        <v>40</v>
      </c>
      <c r="D43" s="7" t="s">
        <v>152</v>
      </c>
      <c r="E43" s="11" t="s">
        <v>40</v>
      </c>
      <c r="F43" s="16" t="s">
        <v>42</v>
      </c>
      <c r="G43" s="18">
        <v>0</v>
      </c>
      <c r="H43" s="18">
        <v>0</v>
      </c>
      <c r="I43" s="17">
        <v>149</v>
      </c>
      <c r="J43"/>
      <c r="K43"/>
    </row>
    <row r="44" spans="1:11" x14ac:dyDescent="0.25">
      <c r="A44" s="6"/>
      <c r="C44" s="7"/>
      <c r="D44" s="7"/>
      <c r="E44" s="11"/>
      <c r="F44" s="16" t="s">
        <v>56</v>
      </c>
      <c r="G44" s="18">
        <v>0</v>
      </c>
      <c r="H44" s="18">
        <v>0</v>
      </c>
      <c r="I44" s="17">
        <v>40</v>
      </c>
      <c r="J44"/>
      <c r="K44"/>
    </row>
    <row r="45" spans="1:11" ht="26.25" x14ac:dyDescent="0.25">
      <c r="A45" s="6"/>
      <c r="C45" s="7"/>
      <c r="D45" s="7"/>
      <c r="E45" s="11"/>
      <c r="F45" s="16" t="s">
        <v>827</v>
      </c>
      <c r="G45" s="18">
        <v>0</v>
      </c>
      <c r="H45" s="18">
        <v>0</v>
      </c>
      <c r="I45" s="17">
        <v>414</v>
      </c>
      <c r="J45"/>
      <c r="K45"/>
    </row>
    <row r="46" spans="1:11" ht="26.25" x14ac:dyDescent="0.25">
      <c r="A46" s="6"/>
      <c r="C46" s="7"/>
      <c r="D46" s="7"/>
      <c r="E46" s="11"/>
      <c r="F46" s="16" t="s">
        <v>295</v>
      </c>
      <c r="G46" s="18">
        <v>0</v>
      </c>
      <c r="H46" s="18">
        <v>0</v>
      </c>
      <c r="I46" s="17">
        <v>515</v>
      </c>
      <c r="J46"/>
      <c r="K46"/>
    </row>
    <row r="47" spans="1:11" ht="26.25" x14ac:dyDescent="0.25">
      <c r="A47" s="6"/>
      <c r="C47" s="7"/>
      <c r="D47" s="7"/>
      <c r="E47" s="11"/>
      <c r="F47" s="16" t="s">
        <v>44</v>
      </c>
      <c r="G47" s="18">
        <v>0</v>
      </c>
      <c r="H47" s="18">
        <v>0</v>
      </c>
      <c r="I47" s="17">
        <v>18</v>
      </c>
      <c r="J47"/>
      <c r="K47"/>
    </row>
    <row r="48" spans="1:11" x14ac:dyDescent="0.25">
      <c r="A48" s="6"/>
      <c r="C48" s="7"/>
      <c r="D48" s="7" t="s">
        <v>210</v>
      </c>
      <c r="E48" s="7"/>
      <c r="G48" s="18">
        <v>0</v>
      </c>
      <c r="H48" s="18">
        <v>0</v>
      </c>
      <c r="I48" s="17">
        <v>1136</v>
      </c>
      <c r="J48"/>
      <c r="K48"/>
    </row>
    <row r="49" spans="1:11" x14ac:dyDescent="0.25">
      <c r="A49" s="6"/>
      <c r="C49" s="7" t="s">
        <v>317</v>
      </c>
      <c r="D49" s="7"/>
      <c r="E49" s="7"/>
      <c r="G49" s="18">
        <v>0</v>
      </c>
      <c r="H49" s="18">
        <v>0</v>
      </c>
      <c r="I49" s="17">
        <v>1136</v>
      </c>
      <c r="J49"/>
      <c r="K49"/>
    </row>
    <row r="50" spans="1:11" x14ac:dyDescent="0.25">
      <c r="A50" s="6"/>
      <c r="B50" s="7" t="s">
        <v>235</v>
      </c>
      <c r="C50" s="7"/>
      <c r="D50" s="7"/>
      <c r="E50" s="7"/>
      <c r="G50" s="18">
        <v>0</v>
      </c>
      <c r="H50" s="18">
        <v>0</v>
      </c>
      <c r="I50" s="17">
        <v>1136</v>
      </c>
      <c r="J50"/>
      <c r="K50"/>
    </row>
    <row r="51" spans="1:11" ht="26.25" x14ac:dyDescent="0.25">
      <c r="A51" s="6"/>
      <c r="B51" s="6" t="s">
        <v>59</v>
      </c>
      <c r="C51" s="7" t="s">
        <v>60</v>
      </c>
      <c r="D51" s="7" t="s">
        <v>152</v>
      </c>
      <c r="E51" s="11" t="s">
        <v>40</v>
      </c>
      <c r="F51" s="16" t="s">
        <v>843</v>
      </c>
      <c r="G51" s="18">
        <v>2.125</v>
      </c>
      <c r="H51" s="18">
        <v>86.281999999999996</v>
      </c>
      <c r="I51" s="17">
        <v>183.34924999999998</v>
      </c>
      <c r="J51"/>
      <c r="K51"/>
    </row>
    <row r="52" spans="1:11" x14ac:dyDescent="0.25">
      <c r="A52" s="6"/>
      <c r="C52" s="7"/>
      <c r="D52" s="7"/>
      <c r="E52" s="11"/>
      <c r="F52" s="16" t="s">
        <v>365</v>
      </c>
      <c r="G52" s="18">
        <v>2.8333333333333335</v>
      </c>
      <c r="H52" s="18">
        <v>86.281999999999996</v>
      </c>
      <c r="I52" s="17">
        <v>244.46566666666666</v>
      </c>
      <c r="J52"/>
      <c r="K52"/>
    </row>
    <row r="53" spans="1:11" x14ac:dyDescent="0.25">
      <c r="A53" s="6"/>
      <c r="C53" s="7"/>
      <c r="D53" s="7"/>
      <c r="E53" s="11" t="s">
        <v>849</v>
      </c>
      <c r="F53" s="16" t="s">
        <v>848</v>
      </c>
      <c r="G53" s="18">
        <v>10</v>
      </c>
      <c r="H53" s="18">
        <v>86.281999999999996</v>
      </c>
      <c r="I53" s="17">
        <v>862.81999999999994</v>
      </c>
      <c r="J53"/>
      <c r="K53"/>
    </row>
    <row r="54" spans="1:11" ht="26.25" x14ac:dyDescent="0.25">
      <c r="A54" s="6"/>
      <c r="C54" s="7"/>
      <c r="D54" s="7"/>
      <c r="E54" s="11" t="s">
        <v>829</v>
      </c>
      <c r="F54" s="16" t="s">
        <v>828</v>
      </c>
      <c r="G54" s="18">
        <v>1.5</v>
      </c>
      <c r="H54" s="18">
        <v>86.281999999999996</v>
      </c>
      <c r="I54" s="17">
        <v>129.423</v>
      </c>
      <c r="J54"/>
      <c r="K54"/>
    </row>
    <row r="55" spans="1:11" x14ac:dyDescent="0.25">
      <c r="A55" s="6"/>
      <c r="C55" s="7"/>
      <c r="D55" s="7"/>
      <c r="E55" s="11" t="s">
        <v>833</v>
      </c>
      <c r="F55" s="16" t="s">
        <v>832</v>
      </c>
      <c r="G55" s="18">
        <v>2.25</v>
      </c>
      <c r="H55" s="18">
        <v>86.281999999999996</v>
      </c>
      <c r="I55" s="17">
        <v>194.1345</v>
      </c>
      <c r="J55"/>
      <c r="K55"/>
    </row>
    <row r="56" spans="1:11" ht="51.75" x14ac:dyDescent="0.25">
      <c r="A56" s="6"/>
      <c r="C56" s="7"/>
      <c r="D56" s="7"/>
      <c r="E56" s="11" t="s">
        <v>831</v>
      </c>
      <c r="F56" s="16" t="s">
        <v>830</v>
      </c>
      <c r="G56" s="18">
        <v>5.25</v>
      </c>
      <c r="H56" s="18">
        <v>86.281999999999996</v>
      </c>
      <c r="I56" s="17">
        <v>452.98050000000001</v>
      </c>
      <c r="J56"/>
      <c r="K56"/>
    </row>
    <row r="57" spans="1:11" ht="26.25" x14ac:dyDescent="0.25">
      <c r="A57" s="6"/>
      <c r="C57" s="7"/>
      <c r="D57" s="7"/>
      <c r="E57" s="11" t="s">
        <v>840</v>
      </c>
      <c r="F57" s="16" t="s">
        <v>839</v>
      </c>
      <c r="G57" s="18">
        <v>4.6749999999999998</v>
      </c>
      <c r="H57" s="18">
        <v>86.281999999999996</v>
      </c>
      <c r="I57" s="17">
        <v>403.36834999999996</v>
      </c>
      <c r="J57"/>
      <c r="K57"/>
    </row>
    <row r="58" spans="1:11" x14ac:dyDescent="0.25">
      <c r="A58" s="6"/>
      <c r="C58" s="7"/>
      <c r="D58" s="7"/>
      <c r="E58" s="11" t="s">
        <v>842</v>
      </c>
      <c r="F58" s="16" t="s">
        <v>841</v>
      </c>
      <c r="G58" s="18">
        <v>2.5499999999999998</v>
      </c>
      <c r="H58" s="18">
        <v>86.281999999999996</v>
      </c>
      <c r="I58" s="17">
        <v>220.01909999999998</v>
      </c>
      <c r="J58"/>
      <c r="K58"/>
    </row>
    <row r="59" spans="1:11" x14ac:dyDescent="0.25">
      <c r="A59" s="6"/>
      <c r="C59" s="7"/>
      <c r="D59" s="7"/>
      <c r="E59" s="11" t="s">
        <v>845</v>
      </c>
      <c r="F59" s="16" t="s">
        <v>844</v>
      </c>
      <c r="G59" s="18">
        <v>2.8333333333333335</v>
      </c>
      <c r="H59" s="18">
        <v>86.281999999999996</v>
      </c>
      <c r="I59" s="17">
        <v>244.46566666666666</v>
      </c>
      <c r="J59"/>
      <c r="K59"/>
    </row>
    <row r="60" spans="1:11" ht="26.25" x14ac:dyDescent="0.25">
      <c r="A60" s="6"/>
      <c r="C60" s="7"/>
      <c r="D60" s="7"/>
      <c r="E60" s="11" t="s">
        <v>847</v>
      </c>
      <c r="F60" s="16" t="s">
        <v>846</v>
      </c>
      <c r="G60" s="18">
        <v>0.70833333333333337</v>
      </c>
      <c r="H60" s="18">
        <v>86.281999999999996</v>
      </c>
      <c r="I60" s="17">
        <v>61.116416666666666</v>
      </c>
      <c r="J60"/>
      <c r="K60"/>
    </row>
    <row r="61" spans="1:11" x14ac:dyDescent="0.25">
      <c r="A61" s="6"/>
      <c r="C61" s="7"/>
      <c r="D61" s="7" t="s">
        <v>210</v>
      </c>
      <c r="E61" s="7"/>
      <c r="G61" s="18">
        <v>34.725000000000009</v>
      </c>
      <c r="H61" s="18">
        <v>86.282000000000011</v>
      </c>
      <c r="I61" s="17">
        <v>2996.1424500000003</v>
      </c>
      <c r="J61"/>
      <c r="K61"/>
    </row>
    <row r="62" spans="1:11" ht="26.25" x14ac:dyDescent="0.25">
      <c r="A62" s="6"/>
      <c r="C62" s="7"/>
      <c r="D62" s="7" t="s">
        <v>834</v>
      </c>
      <c r="E62" s="11" t="s">
        <v>836</v>
      </c>
      <c r="F62" s="16" t="s">
        <v>835</v>
      </c>
      <c r="G62" s="18">
        <v>1.2749999999999999</v>
      </c>
      <c r="H62" s="18">
        <v>98.8</v>
      </c>
      <c r="I62" s="17">
        <v>125.96999999999998</v>
      </c>
      <c r="J62"/>
      <c r="K62"/>
    </row>
    <row r="63" spans="1:11" x14ac:dyDescent="0.25">
      <c r="A63" s="6"/>
      <c r="C63" s="7"/>
      <c r="D63" s="7" t="s">
        <v>858</v>
      </c>
      <c r="E63" s="7"/>
      <c r="G63" s="18">
        <v>1.2749999999999999</v>
      </c>
      <c r="H63" s="18">
        <v>98.8</v>
      </c>
      <c r="I63" s="17">
        <v>125.96999999999998</v>
      </c>
      <c r="J63"/>
      <c r="K63"/>
    </row>
    <row r="64" spans="1:11" x14ac:dyDescent="0.25">
      <c r="A64" s="6"/>
      <c r="C64" s="7" t="s">
        <v>318</v>
      </c>
      <c r="D64" s="7"/>
      <c r="E64" s="7"/>
      <c r="G64" s="18">
        <v>36.000000000000007</v>
      </c>
      <c r="H64" s="18">
        <v>87.420000000000016</v>
      </c>
      <c r="I64" s="17">
        <v>3122.1124500000001</v>
      </c>
      <c r="J64"/>
      <c r="K64"/>
    </row>
    <row r="65" spans="1:11" ht="26.25" x14ac:dyDescent="0.25">
      <c r="A65" s="6"/>
      <c r="C65" s="7" t="s">
        <v>298</v>
      </c>
      <c r="D65" s="7" t="s">
        <v>152</v>
      </c>
      <c r="E65" s="11" t="s">
        <v>40</v>
      </c>
      <c r="F65" s="16" t="s">
        <v>843</v>
      </c>
      <c r="G65" s="18">
        <v>1.5</v>
      </c>
      <c r="H65" s="18">
        <v>86.281999999999996</v>
      </c>
      <c r="I65" s="17">
        <v>129.423</v>
      </c>
      <c r="J65"/>
      <c r="K65"/>
    </row>
    <row r="66" spans="1:11" ht="26.25" x14ac:dyDescent="0.25">
      <c r="A66" s="6"/>
      <c r="C66" s="7"/>
      <c r="D66" s="7"/>
      <c r="E66" s="11"/>
      <c r="F66" s="16" t="s">
        <v>850</v>
      </c>
      <c r="G66" s="18">
        <v>0</v>
      </c>
      <c r="H66" s="18">
        <v>86.281999999999996</v>
      </c>
      <c r="I66" s="17">
        <v>0</v>
      </c>
      <c r="J66"/>
      <c r="K66"/>
    </row>
    <row r="67" spans="1:11" x14ac:dyDescent="0.25">
      <c r="A67" s="6"/>
      <c r="C67" s="7"/>
      <c r="D67" s="7"/>
      <c r="E67" s="11"/>
      <c r="F67" s="16" t="s">
        <v>365</v>
      </c>
      <c r="G67" s="18">
        <v>2</v>
      </c>
      <c r="H67" s="18">
        <v>86.281999999999996</v>
      </c>
      <c r="I67" s="17">
        <v>172.56399999999999</v>
      </c>
      <c r="J67"/>
      <c r="K67"/>
    </row>
    <row r="68" spans="1:11" x14ac:dyDescent="0.25">
      <c r="A68" s="6"/>
      <c r="C68" s="7"/>
      <c r="D68" s="7"/>
      <c r="E68" s="11" t="s">
        <v>849</v>
      </c>
      <c r="F68" s="16" t="s">
        <v>848</v>
      </c>
      <c r="G68" s="18">
        <v>4</v>
      </c>
      <c r="H68" s="18">
        <v>86.281999999999996</v>
      </c>
      <c r="I68" s="17">
        <v>345.12799999999999</v>
      </c>
      <c r="J68"/>
      <c r="K68"/>
    </row>
    <row r="69" spans="1:11" ht="26.25" x14ac:dyDescent="0.25">
      <c r="A69" s="6"/>
      <c r="C69" s="7"/>
      <c r="D69" s="7"/>
      <c r="E69" s="11" t="s">
        <v>829</v>
      </c>
      <c r="F69" s="16" t="s">
        <v>828</v>
      </c>
      <c r="G69" s="18">
        <v>0.66666666666666663</v>
      </c>
      <c r="H69" s="18">
        <v>86.281999999999996</v>
      </c>
      <c r="I69" s="17">
        <v>57.521333333333331</v>
      </c>
      <c r="J69"/>
      <c r="K69"/>
    </row>
    <row r="70" spans="1:11" x14ac:dyDescent="0.25">
      <c r="A70" s="6"/>
      <c r="C70" s="7"/>
      <c r="D70" s="7"/>
      <c r="E70" s="11" t="s">
        <v>833</v>
      </c>
      <c r="F70" s="16" t="s">
        <v>832</v>
      </c>
      <c r="G70" s="18">
        <v>1</v>
      </c>
      <c r="H70" s="18">
        <v>86.281999999999996</v>
      </c>
      <c r="I70" s="17">
        <v>86.281999999999996</v>
      </c>
      <c r="J70"/>
      <c r="K70"/>
    </row>
    <row r="71" spans="1:11" ht="51.75" x14ac:dyDescent="0.25">
      <c r="A71" s="6"/>
      <c r="C71" s="7"/>
      <c r="D71" s="7"/>
      <c r="E71" s="11" t="s">
        <v>831</v>
      </c>
      <c r="F71" s="16" t="s">
        <v>830</v>
      </c>
      <c r="G71" s="18">
        <v>2.3333333333333335</v>
      </c>
      <c r="H71" s="18">
        <v>86.281999999999996</v>
      </c>
      <c r="I71" s="17">
        <v>201.32466666666667</v>
      </c>
      <c r="J71"/>
      <c r="K71"/>
    </row>
    <row r="72" spans="1:11" ht="26.25" x14ac:dyDescent="0.25">
      <c r="A72" s="6"/>
      <c r="C72" s="7"/>
      <c r="D72" s="7"/>
      <c r="E72" s="11" t="s">
        <v>840</v>
      </c>
      <c r="F72" s="16" t="s">
        <v>839</v>
      </c>
      <c r="G72" s="18">
        <v>3.3</v>
      </c>
      <c r="H72" s="18">
        <v>86.281999999999996</v>
      </c>
      <c r="I72" s="17">
        <v>284.73059999999998</v>
      </c>
      <c r="J72"/>
      <c r="K72"/>
    </row>
    <row r="73" spans="1:11" x14ac:dyDescent="0.25">
      <c r="A73" s="6"/>
      <c r="C73" s="7"/>
      <c r="D73" s="7"/>
      <c r="E73" s="11" t="s">
        <v>842</v>
      </c>
      <c r="F73" s="16" t="s">
        <v>841</v>
      </c>
      <c r="G73" s="18">
        <v>1.8</v>
      </c>
      <c r="H73" s="18">
        <v>86.281999999999996</v>
      </c>
      <c r="I73" s="17">
        <v>155.30760000000001</v>
      </c>
      <c r="J73"/>
      <c r="K73"/>
    </row>
    <row r="74" spans="1:11" x14ac:dyDescent="0.25">
      <c r="A74" s="6"/>
      <c r="C74" s="7"/>
      <c r="D74" s="7"/>
      <c r="E74" s="11" t="s">
        <v>845</v>
      </c>
      <c r="F74" s="16" t="s">
        <v>844</v>
      </c>
      <c r="G74" s="18">
        <v>2</v>
      </c>
      <c r="H74" s="18">
        <v>86.281999999999996</v>
      </c>
      <c r="I74" s="17">
        <v>172.56399999999999</v>
      </c>
      <c r="J74"/>
      <c r="K74"/>
    </row>
    <row r="75" spans="1:11" ht="26.25" x14ac:dyDescent="0.25">
      <c r="A75" s="6"/>
      <c r="C75" s="7"/>
      <c r="D75" s="7"/>
      <c r="E75" s="11" t="s">
        <v>847</v>
      </c>
      <c r="F75" s="16" t="s">
        <v>846</v>
      </c>
      <c r="G75" s="18">
        <v>0.5</v>
      </c>
      <c r="H75" s="18">
        <v>86.281999999999996</v>
      </c>
      <c r="I75" s="17">
        <v>43.140999999999998</v>
      </c>
      <c r="J75"/>
      <c r="K75"/>
    </row>
    <row r="76" spans="1:11" x14ac:dyDescent="0.25">
      <c r="A76" s="6"/>
      <c r="C76" s="7"/>
      <c r="D76" s="7" t="s">
        <v>210</v>
      </c>
      <c r="E76" s="7"/>
      <c r="G76" s="18">
        <v>19.100000000000001</v>
      </c>
      <c r="H76" s="18">
        <v>86.282000000000025</v>
      </c>
      <c r="I76" s="17">
        <v>1647.9862000000003</v>
      </c>
      <c r="J76"/>
      <c r="K76"/>
    </row>
    <row r="77" spans="1:11" ht="26.25" x14ac:dyDescent="0.25">
      <c r="A77" s="6"/>
      <c r="C77" s="7"/>
      <c r="D77" s="7" t="s">
        <v>834</v>
      </c>
      <c r="E77" s="11" t="s">
        <v>836</v>
      </c>
      <c r="F77" s="16" t="s">
        <v>835</v>
      </c>
      <c r="G77" s="18">
        <v>0.9</v>
      </c>
      <c r="H77" s="18">
        <v>98.8</v>
      </c>
      <c r="I77" s="17">
        <v>88.92</v>
      </c>
      <c r="J77"/>
      <c r="K77"/>
    </row>
    <row r="78" spans="1:11" x14ac:dyDescent="0.25">
      <c r="A78" s="6"/>
      <c r="C78" s="7"/>
      <c r="D78" s="7" t="s">
        <v>858</v>
      </c>
      <c r="E78" s="7"/>
      <c r="G78" s="18">
        <v>0.9</v>
      </c>
      <c r="H78" s="18">
        <v>98.8</v>
      </c>
      <c r="I78" s="17">
        <v>88.92</v>
      </c>
      <c r="J78"/>
      <c r="K78"/>
    </row>
    <row r="79" spans="1:11" x14ac:dyDescent="0.25">
      <c r="A79" s="6"/>
      <c r="C79" s="7" t="s">
        <v>319</v>
      </c>
      <c r="D79" s="7"/>
      <c r="E79" s="7"/>
      <c r="G79" s="18">
        <v>20</v>
      </c>
      <c r="H79" s="18">
        <v>87.325166666666689</v>
      </c>
      <c r="I79" s="17">
        <v>1736.9062000000004</v>
      </c>
      <c r="J79"/>
      <c r="K79"/>
    </row>
    <row r="80" spans="1:11" x14ac:dyDescent="0.25">
      <c r="A80" s="6"/>
      <c r="B80" s="7" t="s">
        <v>224</v>
      </c>
      <c r="C80" s="7"/>
      <c r="D80" s="7"/>
      <c r="E80" s="7"/>
      <c r="G80" s="18">
        <v>56</v>
      </c>
      <c r="H80" s="18">
        <v>87.370521739130396</v>
      </c>
      <c r="I80" s="17">
        <v>4859.01865</v>
      </c>
      <c r="J80"/>
      <c r="K80"/>
    </row>
    <row r="81" spans="1:11" x14ac:dyDescent="0.25">
      <c r="A81" s="7" t="s">
        <v>859</v>
      </c>
      <c r="B81" s="7"/>
      <c r="C81" s="7"/>
      <c r="D81" s="7"/>
      <c r="E81" s="7"/>
      <c r="G81" s="18">
        <v>56</v>
      </c>
      <c r="H81" s="18">
        <v>74.426740740740712</v>
      </c>
      <c r="I81" s="17">
        <v>5995.01865</v>
      </c>
      <c r="J81"/>
      <c r="K81"/>
    </row>
    <row r="82" spans="1:11" x14ac:dyDescent="0.25">
      <c r="A82" s="10" t="s">
        <v>227</v>
      </c>
      <c r="B82" s="10"/>
      <c r="C82" s="10"/>
      <c r="D82" s="10"/>
      <c r="F82" s="10"/>
      <c r="G82" s="18">
        <v>91</v>
      </c>
      <c r="H82" s="18">
        <v>66.826185185185224</v>
      </c>
      <c r="I82" s="17">
        <v>9173.028650000002</v>
      </c>
      <c r="J82"/>
      <c r="K82"/>
    </row>
    <row r="83" spans="1:11" x14ac:dyDescent="0.25">
      <c r="A83"/>
      <c r="B83"/>
      <c r="C83"/>
      <c r="D83"/>
      <c r="E83"/>
      <c r="F83"/>
      <c r="G83"/>
      <c r="H83"/>
      <c r="I83"/>
      <c r="J83"/>
      <c r="K83"/>
    </row>
    <row r="84" spans="1:11" x14ac:dyDescent="0.25">
      <c r="A84"/>
      <c r="B84"/>
      <c r="C84"/>
      <c r="D84"/>
      <c r="E84"/>
      <c r="F84"/>
      <c r="G84"/>
      <c r="H84"/>
      <c r="I84"/>
      <c r="J84"/>
      <c r="K84"/>
    </row>
    <row r="85" spans="1:11" x14ac:dyDescent="0.25">
      <c r="A85"/>
      <c r="B85"/>
      <c r="C85"/>
      <c r="D85"/>
      <c r="E85"/>
      <c r="F85"/>
      <c r="G85"/>
      <c r="H85"/>
      <c r="I85"/>
      <c r="J85"/>
      <c r="K85"/>
    </row>
    <row r="86" spans="1:11" x14ac:dyDescent="0.25">
      <c r="A86"/>
      <c r="B86"/>
      <c r="C86"/>
      <c r="D86"/>
      <c r="E86"/>
      <c r="F86"/>
      <c r="G86"/>
      <c r="H86"/>
      <c r="I86"/>
      <c r="J86"/>
      <c r="K86"/>
    </row>
    <row r="87" spans="1:11" x14ac:dyDescent="0.25">
      <c r="A87"/>
      <c r="B87"/>
      <c r="C87"/>
      <c r="D87"/>
      <c r="E87"/>
      <c r="F87"/>
      <c r="G87"/>
      <c r="H87"/>
      <c r="I87"/>
      <c r="J87"/>
      <c r="K87"/>
    </row>
    <row r="88" spans="1:11" x14ac:dyDescent="0.25">
      <c r="A88"/>
      <c r="B88"/>
      <c r="C88"/>
      <c r="D88"/>
      <c r="E88"/>
      <c r="F88"/>
      <c r="G88"/>
      <c r="H88"/>
      <c r="I88"/>
      <c r="J88"/>
      <c r="K88"/>
    </row>
    <row r="89" spans="1:11" x14ac:dyDescent="0.25">
      <c r="A89"/>
      <c r="B89"/>
      <c r="C89"/>
      <c r="D89"/>
      <c r="E89"/>
      <c r="F89"/>
      <c r="G89"/>
      <c r="H89"/>
      <c r="I89"/>
      <c r="J89"/>
      <c r="K89"/>
    </row>
    <row r="90" spans="1:11" x14ac:dyDescent="0.25">
      <c r="A90"/>
      <c r="B90"/>
      <c r="C90"/>
      <c r="D90"/>
      <c r="E90"/>
      <c r="F90"/>
      <c r="G90"/>
      <c r="H90"/>
      <c r="I90"/>
      <c r="J90"/>
      <c r="K90"/>
    </row>
    <row r="91" spans="1:11" x14ac:dyDescent="0.25">
      <c r="A91"/>
      <c r="B91"/>
      <c r="C91"/>
      <c r="D91"/>
      <c r="E91"/>
      <c r="F91"/>
      <c r="G91"/>
      <c r="H91"/>
      <c r="I91"/>
      <c r="J91"/>
      <c r="K91"/>
    </row>
    <row r="92" spans="1:11" x14ac:dyDescent="0.25">
      <c r="A92"/>
      <c r="B92"/>
      <c r="C92"/>
      <c r="D92"/>
      <c r="E92"/>
      <c r="F92"/>
      <c r="G92"/>
      <c r="H92"/>
      <c r="I92"/>
      <c r="J92"/>
      <c r="K92"/>
    </row>
    <row r="93" spans="1:11" x14ac:dyDescent="0.25">
      <c r="A93"/>
      <c r="B93"/>
      <c r="C93"/>
      <c r="D93"/>
      <c r="E93"/>
      <c r="F93"/>
      <c r="G93"/>
      <c r="H93"/>
      <c r="I93"/>
      <c r="J93"/>
      <c r="K93"/>
    </row>
    <row r="94" spans="1:11" x14ac:dyDescent="0.25">
      <c r="A94"/>
      <c r="B94"/>
      <c r="C94"/>
      <c r="D94"/>
      <c r="E94"/>
      <c r="F94"/>
      <c r="G94"/>
      <c r="H94"/>
      <c r="I94"/>
      <c r="J94"/>
      <c r="K94"/>
    </row>
    <row r="95" spans="1:11" x14ac:dyDescent="0.25">
      <c r="A95"/>
      <c r="B95"/>
      <c r="C95"/>
      <c r="D95"/>
      <c r="E95"/>
      <c r="F95"/>
      <c r="G95"/>
      <c r="H95"/>
      <c r="I95"/>
      <c r="J95"/>
      <c r="K95"/>
    </row>
    <row r="96" spans="1:11" x14ac:dyDescent="0.25">
      <c r="A96"/>
      <c r="B96"/>
      <c r="C96"/>
      <c r="D96"/>
      <c r="E96"/>
      <c r="F96"/>
      <c r="G96"/>
      <c r="H96"/>
      <c r="I96"/>
      <c r="J96"/>
      <c r="K96"/>
    </row>
    <row r="97" spans="1:11" x14ac:dyDescent="0.25">
      <c r="A97"/>
      <c r="B97"/>
      <c r="C97"/>
      <c r="D97"/>
      <c r="E97"/>
      <c r="F97"/>
      <c r="G97"/>
      <c r="H97"/>
      <c r="I97"/>
      <c r="J97"/>
      <c r="K97"/>
    </row>
    <row r="98" spans="1:11" x14ac:dyDescent="0.25">
      <c r="A98"/>
      <c r="B98"/>
      <c r="C98"/>
      <c r="D98"/>
      <c r="E98"/>
      <c r="F98"/>
      <c r="G98"/>
      <c r="H98"/>
      <c r="I98"/>
      <c r="J98"/>
      <c r="K98"/>
    </row>
    <row r="99" spans="1:11" x14ac:dyDescent="0.25">
      <c r="A99"/>
      <c r="B99"/>
      <c r="C99"/>
      <c r="D99"/>
      <c r="E99"/>
      <c r="F99"/>
      <c r="G99"/>
      <c r="H99"/>
      <c r="I99"/>
      <c r="J99"/>
      <c r="K99"/>
    </row>
    <row r="100" spans="1:1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x14ac:dyDescent="0.25">
      <c r="A141"/>
      <c r="B141"/>
      <c r="C141"/>
      <c r="D141"/>
      <c r="E141"/>
      <c r="F141"/>
      <c r="G141"/>
      <c r="H141"/>
      <c r="I141"/>
      <c r="J141"/>
    </row>
    <row r="142" spans="1:11" x14ac:dyDescent="0.25">
      <c r="A142"/>
      <c r="B142"/>
      <c r="C142"/>
      <c r="D142"/>
      <c r="E142"/>
      <c r="F142"/>
      <c r="G142"/>
      <c r="H142"/>
      <c r="I142"/>
      <c r="J142"/>
    </row>
    <row r="143" spans="1:11" x14ac:dyDescent="0.25">
      <c r="A143"/>
      <c r="B143"/>
      <c r="C143"/>
      <c r="D143"/>
      <c r="E143"/>
      <c r="F143"/>
      <c r="G143"/>
      <c r="H143"/>
      <c r="I143"/>
      <c r="J143"/>
    </row>
    <row r="144" spans="1:11" x14ac:dyDescent="0.25">
      <c r="A144"/>
      <c r="B144"/>
      <c r="C144"/>
      <c r="D144"/>
      <c r="E144"/>
      <c r="F144"/>
      <c r="G144"/>
      <c r="H144"/>
      <c r="I144"/>
      <c r="J144"/>
    </row>
    <row r="145" spans="1:10" x14ac:dyDescent="0.25">
      <c r="A145"/>
      <c r="B145"/>
      <c r="C145"/>
      <c r="D145"/>
      <c r="E145"/>
      <c r="F145"/>
      <c r="G145"/>
      <c r="H145"/>
      <c r="I145"/>
      <c r="J145"/>
    </row>
    <row r="146" spans="1:10" x14ac:dyDescent="0.25">
      <c r="A146"/>
      <c r="B146"/>
      <c r="C146"/>
      <c r="D146"/>
      <c r="E146"/>
      <c r="F146"/>
      <c r="G146"/>
      <c r="H146"/>
      <c r="I146"/>
      <c r="J146"/>
    </row>
    <row r="147" spans="1:10" x14ac:dyDescent="0.25">
      <c r="A147"/>
      <c r="B147"/>
      <c r="C147"/>
      <c r="D147"/>
      <c r="E147"/>
      <c r="F147"/>
      <c r="G147"/>
      <c r="H147"/>
      <c r="I147"/>
      <c r="J147"/>
    </row>
    <row r="148" spans="1:10" x14ac:dyDescent="0.25">
      <c r="A148"/>
      <c r="B148"/>
      <c r="C148"/>
      <c r="D148"/>
      <c r="E148"/>
      <c r="F148"/>
      <c r="G148"/>
      <c r="H148"/>
      <c r="I148"/>
      <c r="J148"/>
    </row>
    <row r="149" spans="1:10" x14ac:dyDescent="0.25">
      <c r="A149"/>
      <c r="B149"/>
      <c r="C149"/>
      <c r="D149"/>
      <c r="E149"/>
      <c r="F149"/>
      <c r="G149"/>
      <c r="H149"/>
      <c r="I149"/>
      <c r="J149"/>
    </row>
    <row r="150" spans="1:10" x14ac:dyDescent="0.25">
      <c r="A150"/>
      <c r="B150"/>
      <c r="C150"/>
      <c r="D150"/>
      <c r="E150"/>
      <c r="F150"/>
      <c r="G150"/>
      <c r="H150"/>
      <c r="I150"/>
      <c r="J150"/>
    </row>
    <row r="151" spans="1:10" x14ac:dyDescent="0.25">
      <c r="A151"/>
      <c r="B151"/>
      <c r="C151"/>
      <c r="D151"/>
      <c r="E151"/>
      <c r="F151"/>
      <c r="G151"/>
      <c r="H151"/>
      <c r="I151"/>
      <c r="J151"/>
    </row>
    <row r="152" spans="1:10" x14ac:dyDescent="0.25">
      <c r="A152"/>
      <c r="B152"/>
      <c r="C152"/>
      <c r="D152"/>
      <c r="E152"/>
      <c r="F152"/>
      <c r="G152"/>
      <c r="H152"/>
      <c r="I152"/>
      <c r="J152"/>
    </row>
    <row r="153" spans="1:10" x14ac:dyDescent="0.25">
      <c r="A153"/>
      <c r="B153"/>
      <c r="C153"/>
      <c r="D153"/>
      <c r="E153"/>
      <c r="F153"/>
      <c r="G153"/>
      <c r="H153"/>
      <c r="I153"/>
      <c r="J153"/>
    </row>
    <row r="154" spans="1:10" x14ac:dyDescent="0.25">
      <c r="A154"/>
      <c r="B154"/>
      <c r="C154"/>
      <c r="D154"/>
      <c r="E154"/>
      <c r="F154"/>
      <c r="G154"/>
      <c r="H154"/>
      <c r="I154"/>
      <c r="J154"/>
    </row>
    <row r="155" spans="1:10" x14ac:dyDescent="0.25">
      <c r="A155"/>
      <c r="B155"/>
      <c r="C155"/>
      <c r="D155"/>
      <c r="E155"/>
      <c r="F155"/>
      <c r="G155"/>
      <c r="H155"/>
      <c r="I155"/>
      <c r="J155"/>
    </row>
    <row r="156" spans="1:10" x14ac:dyDescent="0.25">
      <c r="A156"/>
      <c r="B156"/>
      <c r="C156"/>
      <c r="D156"/>
      <c r="E156"/>
      <c r="F156"/>
      <c r="G156"/>
      <c r="H156"/>
      <c r="I156"/>
      <c r="J156"/>
    </row>
    <row r="157" spans="1:10" x14ac:dyDescent="0.25">
      <c r="A157"/>
      <c r="B157"/>
      <c r="C157"/>
      <c r="D157"/>
      <c r="E157"/>
      <c r="F157"/>
      <c r="G157"/>
      <c r="H157"/>
      <c r="I157"/>
      <c r="J157"/>
    </row>
    <row r="158" spans="1:10" x14ac:dyDescent="0.25">
      <c r="A158"/>
      <c r="B158"/>
      <c r="C158"/>
      <c r="D158"/>
      <c r="E158"/>
      <c r="F158"/>
      <c r="G158"/>
      <c r="H158"/>
      <c r="I158"/>
      <c r="J158"/>
    </row>
    <row r="159" spans="1:10" x14ac:dyDescent="0.25">
      <c r="A159"/>
      <c r="B159"/>
      <c r="C159"/>
      <c r="D159"/>
      <c r="E159"/>
      <c r="F159"/>
      <c r="G159"/>
      <c r="H159"/>
      <c r="I159"/>
      <c r="J159"/>
    </row>
    <row r="160" spans="1:10" x14ac:dyDescent="0.25">
      <c r="A160"/>
      <c r="B160"/>
      <c r="C160"/>
      <c r="D160"/>
      <c r="E160"/>
      <c r="F160"/>
      <c r="G160"/>
      <c r="H160"/>
      <c r="I160"/>
      <c r="J160"/>
    </row>
    <row r="161" spans="1:10" x14ac:dyDescent="0.25">
      <c r="A161"/>
      <c r="B161"/>
      <c r="C161"/>
      <c r="D161"/>
      <c r="E161"/>
      <c r="F161"/>
      <c r="G161"/>
      <c r="H161"/>
      <c r="I161"/>
      <c r="J161"/>
    </row>
    <row r="162" spans="1:10" x14ac:dyDescent="0.25">
      <c r="A162"/>
      <c r="B162"/>
      <c r="C162"/>
      <c r="D162"/>
      <c r="E162"/>
      <c r="F162"/>
      <c r="G162"/>
      <c r="H162"/>
      <c r="I162"/>
      <c r="J162"/>
    </row>
    <row r="163" spans="1:10" x14ac:dyDescent="0.25">
      <c r="A163"/>
      <c r="B163"/>
      <c r="C163"/>
      <c r="D163"/>
      <c r="E163"/>
      <c r="F163"/>
      <c r="G163"/>
      <c r="H163"/>
      <c r="I163"/>
      <c r="J163"/>
    </row>
    <row r="164" spans="1:10" x14ac:dyDescent="0.25">
      <c r="A164"/>
      <c r="B164"/>
      <c r="C164"/>
      <c r="D164"/>
      <c r="E164"/>
      <c r="F164"/>
      <c r="G164"/>
      <c r="H164"/>
      <c r="I164"/>
      <c r="J164"/>
    </row>
    <row r="165" spans="1:10" x14ac:dyDescent="0.25">
      <c r="A165"/>
      <c r="B165"/>
      <c r="C165"/>
      <c r="D165"/>
      <c r="E165"/>
      <c r="F165"/>
      <c r="G165"/>
      <c r="H165"/>
      <c r="I165"/>
      <c r="J165"/>
    </row>
    <row r="166" spans="1:10" x14ac:dyDescent="0.25">
      <c r="A166"/>
      <c r="B166"/>
      <c r="C166"/>
      <c r="D166"/>
      <c r="E166"/>
      <c r="F166"/>
      <c r="G166"/>
      <c r="H166"/>
      <c r="I166"/>
      <c r="J166"/>
    </row>
    <row r="167" spans="1:10" x14ac:dyDescent="0.25">
      <c r="A167"/>
      <c r="B167"/>
      <c r="C167"/>
      <c r="D167"/>
      <c r="E167"/>
      <c r="F167"/>
      <c r="G167"/>
      <c r="H167"/>
      <c r="I167"/>
      <c r="J167"/>
    </row>
    <row r="168" spans="1:10" x14ac:dyDescent="0.25">
      <c r="A168"/>
      <c r="B168"/>
      <c r="C168"/>
      <c r="D168"/>
      <c r="E168"/>
      <c r="F168"/>
      <c r="G168"/>
      <c r="H168"/>
      <c r="I168"/>
      <c r="J168"/>
    </row>
    <row r="169" spans="1:10" x14ac:dyDescent="0.25">
      <c r="A169"/>
      <c r="B169"/>
      <c r="C169"/>
      <c r="D169"/>
      <c r="E169"/>
      <c r="F169"/>
      <c r="G169"/>
      <c r="H169"/>
      <c r="I169"/>
      <c r="J169"/>
    </row>
    <row r="170" spans="1:10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A171"/>
      <c r="B171"/>
      <c r="C171"/>
      <c r="D171"/>
      <c r="E171"/>
      <c r="F171"/>
      <c r="G171"/>
      <c r="H171"/>
      <c r="I171"/>
      <c r="J171"/>
    </row>
    <row r="172" spans="1:10" x14ac:dyDescent="0.25">
      <c r="A172"/>
      <c r="B172"/>
      <c r="C172"/>
      <c r="D172"/>
      <c r="E172"/>
      <c r="F172"/>
      <c r="G172"/>
      <c r="H172"/>
      <c r="I172"/>
      <c r="J172"/>
    </row>
    <row r="173" spans="1:10" x14ac:dyDescent="0.25">
      <c r="A173"/>
      <c r="B173"/>
      <c r="C173"/>
      <c r="D173"/>
      <c r="E173"/>
      <c r="F173"/>
      <c r="G173"/>
      <c r="H173"/>
      <c r="I173"/>
      <c r="J173"/>
    </row>
    <row r="174" spans="1:10" x14ac:dyDescent="0.25">
      <c r="A174"/>
      <c r="B174"/>
      <c r="C174"/>
      <c r="D174"/>
      <c r="E174"/>
      <c r="F174"/>
      <c r="G174"/>
      <c r="H174"/>
      <c r="I174"/>
      <c r="J174"/>
    </row>
    <row r="175" spans="1:10" x14ac:dyDescent="0.25">
      <c r="A175"/>
      <c r="B175"/>
      <c r="C175"/>
      <c r="D175"/>
      <c r="E175"/>
      <c r="F175"/>
      <c r="G175"/>
      <c r="H175"/>
      <c r="I175"/>
      <c r="J175"/>
    </row>
    <row r="176" spans="1:10" x14ac:dyDescent="0.25">
      <c r="A176"/>
      <c r="B176"/>
      <c r="C176"/>
      <c r="D176"/>
      <c r="E176"/>
      <c r="F176"/>
      <c r="G176"/>
      <c r="H176"/>
      <c r="I176"/>
      <c r="J176"/>
    </row>
    <row r="177" spans="1:10" x14ac:dyDescent="0.25">
      <c r="A177"/>
      <c r="B177"/>
      <c r="C177"/>
      <c r="D177"/>
      <c r="E177"/>
      <c r="F177"/>
      <c r="G177"/>
      <c r="H177"/>
      <c r="I177"/>
      <c r="J177"/>
    </row>
    <row r="178" spans="1:10" x14ac:dyDescent="0.25">
      <c r="A178"/>
      <c r="B178"/>
      <c r="C178"/>
      <c r="D178"/>
      <c r="E178"/>
      <c r="F178"/>
      <c r="G178"/>
      <c r="H178"/>
      <c r="I178"/>
      <c r="J178"/>
    </row>
    <row r="179" spans="1:10" x14ac:dyDescent="0.25">
      <c r="A179"/>
      <c r="B179"/>
      <c r="C179"/>
      <c r="D179"/>
      <c r="E179"/>
      <c r="F179"/>
      <c r="G179"/>
      <c r="H179"/>
      <c r="I179"/>
      <c r="J179"/>
    </row>
    <row r="180" spans="1:10" x14ac:dyDescent="0.25">
      <c r="A180"/>
      <c r="B180"/>
      <c r="C180"/>
      <c r="D180"/>
      <c r="E180"/>
      <c r="F180"/>
      <c r="G180"/>
      <c r="H180"/>
      <c r="I180"/>
      <c r="J180"/>
    </row>
    <row r="181" spans="1:10" x14ac:dyDescent="0.25">
      <c r="A181"/>
      <c r="B181"/>
      <c r="C181"/>
      <c r="D181"/>
      <c r="E181"/>
      <c r="F181"/>
      <c r="G181"/>
      <c r="H181"/>
      <c r="I181"/>
      <c r="J181"/>
    </row>
    <row r="182" spans="1:10" x14ac:dyDescent="0.25">
      <c r="A182"/>
      <c r="B182"/>
      <c r="C182"/>
      <c r="D182"/>
      <c r="E182"/>
      <c r="F182"/>
      <c r="G182"/>
      <c r="H182"/>
      <c r="I182"/>
      <c r="J182"/>
    </row>
    <row r="183" spans="1:10" x14ac:dyDescent="0.25">
      <c r="A183"/>
      <c r="B183"/>
      <c r="C183"/>
      <c r="D183"/>
      <c r="E183"/>
      <c r="F183"/>
      <c r="G183"/>
      <c r="H183"/>
      <c r="I183"/>
      <c r="J183"/>
    </row>
    <row r="184" spans="1:10" x14ac:dyDescent="0.25">
      <c r="A184"/>
      <c r="B184"/>
      <c r="C184"/>
      <c r="D184"/>
      <c r="E184"/>
      <c r="F184"/>
      <c r="G184"/>
      <c r="H184"/>
      <c r="I184"/>
      <c r="J184"/>
    </row>
    <row r="185" spans="1:10" x14ac:dyDescent="0.25">
      <c r="A185"/>
      <c r="B185"/>
      <c r="C185"/>
      <c r="D185"/>
      <c r="E185"/>
      <c r="F185"/>
      <c r="G185"/>
      <c r="H185"/>
      <c r="I185"/>
      <c r="J185"/>
    </row>
    <row r="186" spans="1:10" x14ac:dyDescent="0.25">
      <c r="A186"/>
      <c r="B186"/>
      <c r="C186"/>
      <c r="D186"/>
      <c r="E186"/>
      <c r="F186"/>
      <c r="G186"/>
      <c r="H186"/>
      <c r="I186"/>
      <c r="J186"/>
    </row>
    <row r="187" spans="1:10" x14ac:dyDescent="0.25">
      <c r="A187"/>
      <c r="B187"/>
      <c r="C187"/>
      <c r="D187"/>
      <c r="E187"/>
      <c r="F187"/>
      <c r="G187"/>
      <c r="H187"/>
      <c r="I187"/>
      <c r="J187"/>
    </row>
    <row r="188" spans="1:10" x14ac:dyDescent="0.25">
      <c r="A188"/>
      <c r="B188"/>
      <c r="C188"/>
      <c r="D188"/>
      <c r="E188"/>
      <c r="F188"/>
      <c r="G188"/>
      <c r="H188"/>
      <c r="I188"/>
      <c r="J188"/>
    </row>
    <row r="189" spans="1:10" x14ac:dyDescent="0.25">
      <c r="A189"/>
      <c r="B189"/>
      <c r="C189"/>
      <c r="D189"/>
      <c r="E189"/>
      <c r="F189"/>
      <c r="G189"/>
      <c r="H189"/>
      <c r="I189"/>
      <c r="J189"/>
    </row>
    <row r="190" spans="1:10" x14ac:dyDescent="0.25">
      <c r="A190"/>
      <c r="B190"/>
      <c r="C190"/>
      <c r="D190"/>
      <c r="E190"/>
      <c r="F190"/>
      <c r="G190"/>
      <c r="H190"/>
      <c r="I190"/>
      <c r="J190"/>
    </row>
    <row r="191" spans="1:10" x14ac:dyDescent="0.25">
      <c r="A191"/>
      <c r="B191"/>
      <c r="C191"/>
      <c r="D191"/>
      <c r="E191"/>
      <c r="F191"/>
      <c r="G191"/>
      <c r="H191"/>
      <c r="I191"/>
      <c r="J191"/>
    </row>
    <row r="192" spans="1:10" x14ac:dyDescent="0.25">
      <c r="A192"/>
      <c r="B192"/>
      <c r="C192"/>
      <c r="D192"/>
      <c r="E192"/>
      <c r="F192"/>
      <c r="G192"/>
      <c r="H192"/>
      <c r="I192"/>
      <c r="J192"/>
    </row>
    <row r="193" spans="1:10" x14ac:dyDescent="0.25">
      <c r="A193"/>
      <c r="B193"/>
      <c r="C193"/>
      <c r="D193"/>
      <c r="E193"/>
      <c r="F193"/>
      <c r="G193"/>
      <c r="H193"/>
      <c r="I193"/>
      <c r="J193"/>
    </row>
    <row r="194" spans="1:10" x14ac:dyDescent="0.25">
      <c r="A194"/>
      <c r="B194"/>
      <c r="C194"/>
      <c r="D194"/>
      <c r="E194"/>
      <c r="F194"/>
      <c r="G194"/>
      <c r="H194"/>
      <c r="I194"/>
      <c r="J194"/>
    </row>
    <row r="195" spans="1:10" x14ac:dyDescent="0.25">
      <c r="A195"/>
      <c r="B195"/>
      <c r="C195"/>
      <c r="D195"/>
      <c r="E195"/>
      <c r="F195"/>
      <c r="G195"/>
      <c r="H195"/>
      <c r="I195"/>
      <c r="J195"/>
    </row>
    <row r="196" spans="1:10" x14ac:dyDescent="0.25">
      <c r="A196"/>
      <c r="B196"/>
      <c r="C196"/>
      <c r="D196"/>
      <c r="E196"/>
      <c r="F196"/>
      <c r="G196"/>
      <c r="H196"/>
      <c r="I196"/>
      <c r="J196"/>
    </row>
    <row r="197" spans="1:10" x14ac:dyDescent="0.25">
      <c r="A197"/>
      <c r="B197"/>
      <c r="C197"/>
      <c r="D197"/>
      <c r="E197"/>
      <c r="F197"/>
      <c r="G197"/>
      <c r="H197"/>
      <c r="I197"/>
      <c r="J197"/>
    </row>
    <row r="198" spans="1:10" x14ac:dyDescent="0.25">
      <c r="A198"/>
      <c r="B198"/>
      <c r="C198"/>
      <c r="D198"/>
      <c r="E198"/>
      <c r="F198"/>
      <c r="G198"/>
      <c r="H198"/>
      <c r="I198"/>
      <c r="J198"/>
    </row>
    <row r="199" spans="1:10" x14ac:dyDescent="0.25">
      <c r="A199"/>
      <c r="B199"/>
      <c r="C199"/>
      <c r="D199"/>
      <c r="E199"/>
      <c r="F199"/>
      <c r="G199"/>
      <c r="H199"/>
      <c r="I199"/>
      <c r="J199"/>
    </row>
    <row r="200" spans="1:10" x14ac:dyDescent="0.25">
      <c r="A200"/>
      <c r="B200"/>
      <c r="C200"/>
      <c r="D200"/>
      <c r="E200"/>
      <c r="F200"/>
      <c r="G200"/>
      <c r="H200"/>
      <c r="I200"/>
      <c r="J200"/>
    </row>
    <row r="201" spans="1:10" x14ac:dyDescent="0.25">
      <c r="A201"/>
      <c r="B201"/>
      <c r="C201"/>
      <c r="D201"/>
      <c r="E201"/>
      <c r="F201"/>
      <c r="G201"/>
      <c r="H201"/>
      <c r="I201"/>
      <c r="J201"/>
    </row>
    <row r="202" spans="1:10" x14ac:dyDescent="0.25">
      <c r="A202"/>
      <c r="B202"/>
      <c r="C202"/>
      <c r="D202"/>
      <c r="E202"/>
      <c r="F202"/>
      <c r="G202"/>
      <c r="H202"/>
      <c r="I202"/>
      <c r="J202"/>
    </row>
    <row r="203" spans="1:10" x14ac:dyDescent="0.25">
      <c r="A203"/>
      <c r="B203"/>
      <c r="C203"/>
      <c r="D203"/>
      <c r="E203"/>
      <c r="F203"/>
      <c r="G203"/>
      <c r="H203"/>
      <c r="I203"/>
      <c r="J203"/>
    </row>
    <row r="204" spans="1:10" x14ac:dyDescent="0.25">
      <c r="A204"/>
      <c r="B204"/>
      <c r="C204"/>
      <c r="D204"/>
      <c r="E204"/>
      <c r="F204"/>
      <c r="G204"/>
      <c r="H204"/>
      <c r="I204"/>
      <c r="J204"/>
    </row>
    <row r="205" spans="1:10" x14ac:dyDescent="0.25">
      <c r="A205"/>
      <c r="B205"/>
      <c r="C205"/>
      <c r="D205"/>
      <c r="E205"/>
      <c r="F205"/>
      <c r="G205"/>
      <c r="H205"/>
      <c r="I205"/>
      <c r="J205"/>
    </row>
    <row r="206" spans="1:10" x14ac:dyDescent="0.25">
      <c r="A206"/>
      <c r="B206"/>
      <c r="C206"/>
      <c r="D206"/>
      <c r="E206"/>
      <c r="F206"/>
      <c r="G206"/>
      <c r="H206"/>
      <c r="I206"/>
      <c r="J206"/>
    </row>
    <row r="207" spans="1:10" x14ac:dyDescent="0.25">
      <c r="A207"/>
      <c r="B207"/>
      <c r="C207"/>
      <c r="D207"/>
      <c r="E207"/>
      <c r="F207"/>
      <c r="G207"/>
      <c r="H207"/>
      <c r="I207"/>
      <c r="J207"/>
    </row>
    <row r="208" spans="1:10" x14ac:dyDescent="0.25">
      <c r="A208"/>
      <c r="B208"/>
      <c r="C208"/>
      <c r="D208"/>
      <c r="E208"/>
      <c r="F208"/>
      <c r="G208"/>
      <c r="H208"/>
      <c r="I208"/>
      <c r="J208"/>
    </row>
    <row r="209" spans="1:10" x14ac:dyDescent="0.25">
      <c r="A209"/>
      <c r="B209"/>
      <c r="C209"/>
      <c r="D209"/>
      <c r="E209"/>
      <c r="F209"/>
      <c r="G209"/>
      <c r="H209"/>
      <c r="I209"/>
      <c r="J209"/>
    </row>
    <row r="210" spans="1:10" x14ac:dyDescent="0.25">
      <c r="A210"/>
      <c r="B210"/>
      <c r="C210"/>
      <c r="D210"/>
      <c r="E210"/>
      <c r="F210"/>
      <c r="G210"/>
      <c r="H210"/>
      <c r="I210"/>
      <c r="J210"/>
    </row>
    <row r="211" spans="1:10" x14ac:dyDescent="0.25">
      <c r="A211"/>
      <c r="B211"/>
      <c r="C211"/>
      <c r="D211"/>
      <c r="E211"/>
      <c r="F211"/>
      <c r="G211"/>
      <c r="H211"/>
      <c r="I211"/>
      <c r="J211"/>
    </row>
    <row r="212" spans="1:10" x14ac:dyDescent="0.25">
      <c r="A212"/>
      <c r="B212"/>
      <c r="C212"/>
      <c r="D212"/>
      <c r="E212"/>
      <c r="F212"/>
      <c r="G212"/>
      <c r="H212"/>
      <c r="I212"/>
      <c r="J212"/>
    </row>
    <row r="213" spans="1:10" x14ac:dyDescent="0.25">
      <c r="A213"/>
      <c r="B213"/>
      <c r="C213"/>
      <c r="D213"/>
      <c r="E213"/>
      <c r="F213"/>
      <c r="G213"/>
      <c r="H213"/>
      <c r="I213"/>
      <c r="J213"/>
    </row>
    <row r="214" spans="1:10" x14ac:dyDescent="0.25">
      <c r="A214"/>
      <c r="B214"/>
      <c r="C214"/>
      <c r="D214"/>
      <c r="E214"/>
      <c r="F214"/>
      <c r="G214"/>
      <c r="H214"/>
      <c r="I214"/>
      <c r="J214"/>
    </row>
    <row r="215" spans="1:10" x14ac:dyDescent="0.25">
      <c r="A215"/>
      <c r="B215"/>
      <c r="C215"/>
      <c r="D215"/>
      <c r="E215"/>
      <c r="F215"/>
      <c r="G215"/>
      <c r="H215"/>
      <c r="I215"/>
      <c r="J215"/>
    </row>
    <row r="216" spans="1:10" x14ac:dyDescent="0.25">
      <c r="A216"/>
      <c r="B216"/>
      <c r="C216"/>
      <c r="D216"/>
      <c r="E216"/>
      <c r="F216"/>
      <c r="G216"/>
      <c r="H216"/>
      <c r="I216"/>
      <c r="J216"/>
    </row>
    <row r="217" spans="1:10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A218"/>
      <c r="B218"/>
      <c r="C218"/>
      <c r="D218"/>
      <c r="E218"/>
      <c r="F218"/>
      <c r="G218"/>
      <c r="H218"/>
      <c r="I218"/>
      <c r="J218"/>
    </row>
    <row r="219" spans="1:10" x14ac:dyDescent="0.25">
      <c r="A219"/>
      <c r="B219"/>
      <c r="C219"/>
      <c r="D219"/>
      <c r="E219"/>
      <c r="F219"/>
      <c r="G219"/>
      <c r="H219"/>
      <c r="I219"/>
      <c r="J219"/>
    </row>
    <row r="220" spans="1:10" x14ac:dyDescent="0.25">
      <c r="A220"/>
      <c r="B220"/>
      <c r="C220"/>
      <c r="D220"/>
      <c r="E220"/>
      <c r="F220"/>
      <c r="G220"/>
      <c r="H220"/>
      <c r="I220"/>
      <c r="J220"/>
    </row>
    <row r="221" spans="1:10" x14ac:dyDescent="0.25">
      <c r="A221"/>
      <c r="B221"/>
      <c r="C221"/>
      <c r="D221"/>
      <c r="E221"/>
      <c r="F221"/>
      <c r="G221"/>
      <c r="H221"/>
      <c r="I221"/>
      <c r="J221"/>
    </row>
    <row r="222" spans="1:10" x14ac:dyDescent="0.25">
      <c r="A222"/>
      <c r="B222"/>
      <c r="C222"/>
      <c r="D222"/>
      <c r="E222"/>
      <c r="F222"/>
      <c r="G222"/>
      <c r="H222"/>
      <c r="I222"/>
      <c r="J222"/>
    </row>
    <row r="223" spans="1:10" x14ac:dyDescent="0.25">
      <c r="A223"/>
      <c r="B223"/>
      <c r="C223"/>
      <c r="D223"/>
      <c r="E223"/>
      <c r="F223"/>
      <c r="G223"/>
      <c r="H223"/>
      <c r="I223"/>
      <c r="J223"/>
    </row>
    <row r="224" spans="1:10" x14ac:dyDescent="0.25">
      <c r="A224"/>
      <c r="B224"/>
      <c r="C224"/>
      <c r="D224"/>
      <c r="E224"/>
      <c r="F224"/>
      <c r="G224"/>
      <c r="H224"/>
      <c r="I224"/>
      <c r="J224"/>
    </row>
    <row r="225" spans="1:10" x14ac:dyDescent="0.25">
      <c r="A225"/>
      <c r="B225"/>
      <c r="C225"/>
      <c r="D225"/>
      <c r="E225"/>
      <c r="F225"/>
      <c r="G225"/>
      <c r="H225"/>
      <c r="I225"/>
      <c r="J225"/>
    </row>
    <row r="226" spans="1:10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A227"/>
      <c r="B227"/>
      <c r="C227"/>
      <c r="D227"/>
      <c r="E227"/>
      <c r="F227"/>
      <c r="G227"/>
      <c r="H227"/>
      <c r="I227"/>
      <c r="J227"/>
    </row>
    <row r="228" spans="1:10" x14ac:dyDescent="0.25">
      <c r="A228"/>
      <c r="B228"/>
      <c r="C228"/>
      <c r="D228"/>
      <c r="E228"/>
      <c r="F228"/>
      <c r="G228"/>
      <c r="H228"/>
      <c r="I228"/>
      <c r="J228"/>
    </row>
    <row r="229" spans="1:10" x14ac:dyDescent="0.25">
      <c r="A229"/>
      <c r="B229"/>
      <c r="C229"/>
      <c r="D229"/>
      <c r="E229"/>
      <c r="F229"/>
      <c r="G229"/>
      <c r="H229"/>
      <c r="I229"/>
      <c r="J229"/>
    </row>
    <row r="230" spans="1:10" x14ac:dyDescent="0.25">
      <c r="A230"/>
      <c r="B230"/>
      <c r="C230"/>
      <c r="D230"/>
      <c r="E230"/>
      <c r="F230"/>
      <c r="G230"/>
      <c r="H230"/>
      <c r="I230"/>
      <c r="J230"/>
    </row>
    <row r="231" spans="1:10" x14ac:dyDescent="0.25">
      <c r="A231"/>
      <c r="B231"/>
      <c r="C231"/>
      <c r="D231"/>
      <c r="E231"/>
      <c r="F231"/>
      <c r="G231"/>
      <c r="H231"/>
      <c r="I231"/>
      <c r="J231"/>
    </row>
    <row r="232" spans="1:10" x14ac:dyDescent="0.25">
      <c r="A232"/>
      <c r="B232"/>
      <c r="C232"/>
      <c r="D232"/>
      <c r="E232"/>
      <c r="F232"/>
      <c r="G232"/>
      <c r="H232"/>
      <c r="I232"/>
      <c r="J232"/>
    </row>
    <row r="233" spans="1:10" x14ac:dyDescent="0.25">
      <c r="A233"/>
      <c r="B233"/>
      <c r="C233"/>
      <c r="D233"/>
      <c r="E233"/>
      <c r="F233"/>
      <c r="G233"/>
      <c r="H233"/>
      <c r="I233"/>
      <c r="J233"/>
    </row>
    <row r="234" spans="1:10" x14ac:dyDescent="0.25">
      <c r="A234"/>
      <c r="B234"/>
      <c r="C234"/>
      <c r="D234"/>
      <c r="E234"/>
      <c r="F234"/>
      <c r="G234"/>
      <c r="H234"/>
      <c r="I234"/>
      <c r="J234"/>
    </row>
    <row r="235" spans="1:10" x14ac:dyDescent="0.25">
      <c r="A235"/>
      <c r="B235"/>
      <c r="C235"/>
      <c r="D235"/>
      <c r="E235"/>
      <c r="F235"/>
      <c r="G235"/>
      <c r="H235"/>
      <c r="I235"/>
      <c r="J235"/>
    </row>
    <row r="236" spans="1:10" x14ac:dyDescent="0.25">
      <c r="A236"/>
      <c r="B236"/>
      <c r="C236"/>
      <c r="D236"/>
      <c r="E236"/>
      <c r="F236"/>
      <c r="G236"/>
      <c r="H236"/>
      <c r="I236"/>
      <c r="J236"/>
    </row>
    <row r="237" spans="1:10" x14ac:dyDescent="0.25">
      <c r="A237"/>
      <c r="B237"/>
      <c r="C237"/>
      <c r="D237"/>
      <c r="E237"/>
      <c r="F237"/>
      <c r="G237"/>
      <c r="H237"/>
      <c r="I237"/>
      <c r="J237"/>
    </row>
    <row r="238" spans="1:10" x14ac:dyDescent="0.25">
      <c r="A238"/>
      <c r="B238"/>
      <c r="C238"/>
      <c r="D238"/>
      <c r="E238"/>
      <c r="F238"/>
      <c r="G238"/>
      <c r="H238"/>
      <c r="I238"/>
      <c r="J238"/>
    </row>
    <row r="239" spans="1:10" x14ac:dyDescent="0.25">
      <c r="A239"/>
      <c r="B239"/>
      <c r="C239"/>
      <c r="D239"/>
      <c r="E239"/>
      <c r="F239"/>
      <c r="G239"/>
      <c r="H239"/>
      <c r="I239"/>
      <c r="J239"/>
    </row>
    <row r="240" spans="1:10" x14ac:dyDescent="0.25">
      <c r="A240"/>
      <c r="B240"/>
      <c r="C240"/>
      <c r="D240"/>
      <c r="E240"/>
      <c r="F240"/>
      <c r="G240"/>
      <c r="H240"/>
      <c r="I240"/>
      <c r="J240"/>
    </row>
    <row r="241" spans="1:10" x14ac:dyDescent="0.25">
      <c r="A241"/>
      <c r="B241"/>
      <c r="C241"/>
      <c r="D241"/>
      <c r="E241"/>
      <c r="F241"/>
      <c r="G241"/>
      <c r="H241"/>
      <c r="I241"/>
      <c r="J241"/>
    </row>
    <row r="242" spans="1:10" x14ac:dyDescent="0.25">
      <c r="A242"/>
      <c r="B242"/>
      <c r="C242"/>
      <c r="D242"/>
      <c r="E242"/>
      <c r="F242"/>
      <c r="G242"/>
      <c r="H242"/>
      <c r="I242"/>
      <c r="J242"/>
    </row>
    <row r="243" spans="1:10" x14ac:dyDescent="0.25">
      <c r="A243"/>
      <c r="B243"/>
      <c r="C243"/>
      <c r="D243"/>
      <c r="E243"/>
      <c r="F243"/>
      <c r="G243"/>
      <c r="H243"/>
      <c r="I243"/>
      <c r="J243"/>
    </row>
    <row r="244" spans="1:10" x14ac:dyDescent="0.25">
      <c r="A244"/>
      <c r="B244"/>
      <c r="C244"/>
      <c r="D244"/>
      <c r="E244"/>
      <c r="F244"/>
      <c r="G244"/>
      <c r="H244"/>
      <c r="I244"/>
      <c r="J244"/>
    </row>
    <row r="245" spans="1:10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A246"/>
      <c r="B246"/>
      <c r="C246"/>
      <c r="D246"/>
      <c r="E246"/>
      <c r="F246"/>
      <c r="G246"/>
      <c r="H246"/>
      <c r="I246"/>
      <c r="J246"/>
    </row>
    <row r="247" spans="1:10" x14ac:dyDescent="0.25">
      <c r="A247"/>
      <c r="B247"/>
      <c r="C247"/>
      <c r="D247"/>
      <c r="E247"/>
      <c r="F247"/>
      <c r="G247"/>
      <c r="H247"/>
      <c r="I247"/>
      <c r="J247"/>
    </row>
    <row r="248" spans="1:10" x14ac:dyDescent="0.25">
      <c r="A248"/>
      <c r="B248"/>
      <c r="C248"/>
      <c r="D248"/>
      <c r="E248"/>
      <c r="F248"/>
      <c r="G248"/>
      <c r="H248"/>
      <c r="I248"/>
      <c r="J248"/>
    </row>
    <row r="249" spans="1:10" x14ac:dyDescent="0.25">
      <c r="A249"/>
      <c r="B249"/>
      <c r="C249"/>
      <c r="D249"/>
      <c r="E249"/>
      <c r="F249"/>
      <c r="G249"/>
      <c r="H249"/>
      <c r="I249"/>
      <c r="J249"/>
    </row>
    <row r="250" spans="1:10" x14ac:dyDescent="0.25">
      <c r="A250"/>
      <c r="B250"/>
      <c r="C250"/>
      <c r="D250"/>
      <c r="E250"/>
      <c r="F250"/>
      <c r="G250"/>
      <c r="H250"/>
      <c r="I250"/>
      <c r="J250"/>
    </row>
    <row r="251" spans="1:10" x14ac:dyDescent="0.25">
      <c r="A251"/>
      <c r="B251"/>
      <c r="C251"/>
      <c r="D251"/>
      <c r="E251"/>
      <c r="F251"/>
      <c r="G251"/>
      <c r="H251"/>
      <c r="I251"/>
      <c r="J251"/>
    </row>
    <row r="252" spans="1:10" x14ac:dyDescent="0.25">
      <c r="A252"/>
      <c r="B252"/>
      <c r="C252"/>
      <c r="D252"/>
      <c r="E252"/>
      <c r="F252"/>
      <c r="G252"/>
      <c r="H252"/>
      <c r="I252"/>
      <c r="J252"/>
    </row>
    <row r="253" spans="1:10" x14ac:dyDescent="0.25">
      <c r="A253"/>
      <c r="B253"/>
      <c r="C253"/>
      <c r="D253"/>
      <c r="E253"/>
      <c r="F253"/>
      <c r="G253"/>
      <c r="H253"/>
      <c r="I253"/>
      <c r="J253"/>
    </row>
    <row r="254" spans="1:10" x14ac:dyDescent="0.25">
      <c r="A254"/>
      <c r="B254"/>
      <c r="C254"/>
      <c r="D254"/>
      <c r="E254"/>
      <c r="F254"/>
      <c r="G254"/>
      <c r="H254"/>
      <c r="I254"/>
      <c r="J254"/>
    </row>
    <row r="255" spans="1:10" x14ac:dyDescent="0.25">
      <c r="A255"/>
      <c r="B255"/>
      <c r="C255"/>
      <c r="D255"/>
      <c r="E255"/>
      <c r="F255"/>
      <c r="G255"/>
      <c r="H255"/>
      <c r="I255"/>
      <c r="J255"/>
    </row>
    <row r="256" spans="1:10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A257"/>
      <c r="B257"/>
      <c r="C257"/>
      <c r="D257"/>
      <c r="E257"/>
      <c r="F257"/>
      <c r="G257"/>
      <c r="H257"/>
      <c r="I257"/>
      <c r="J257"/>
    </row>
    <row r="258" spans="1:10" x14ac:dyDescent="0.25">
      <c r="A258"/>
      <c r="B258"/>
      <c r="C258"/>
      <c r="D258"/>
      <c r="E258"/>
      <c r="F258"/>
      <c r="G258"/>
      <c r="H258"/>
      <c r="I258"/>
      <c r="J258"/>
    </row>
    <row r="259" spans="1:10" x14ac:dyDescent="0.25">
      <c r="A259"/>
      <c r="B259"/>
      <c r="C259"/>
      <c r="D259"/>
      <c r="E259"/>
      <c r="F259"/>
      <c r="G259"/>
      <c r="H259"/>
      <c r="I259"/>
      <c r="J259"/>
    </row>
    <row r="260" spans="1:10" x14ac:dyDescent="0.25">
      <c r="A260"/>
      <c r="B260"/>
      <c r="C260"/>
      <c r="D260"/>
      <c r="E260"/>
      <c r="F260"/>
      <c r="G260"/>
      <c r="H260"/>
      <c r="I260"/>
      <c r="J260"/>
    </row>
    <row r="261" spans="1:10" x14ac:dyDescent="0.25">
      <c r="A261"/>
      <c r="B261"/>
      <c r="C261"/>
      <c r="D261"/>
      <c r="E261"/>
      <c r="F261"/>
      <c r="G261"/>
      <c r="H261"/>
      <c r="I261"/>
      <c r="J261"/>
    </row>
    <row r="262" spans="1:10" x14ac:dyDescent="0.25">
      <c r="A262"/>
      <c r="B262"/>
      <c r="C262"/>
      <c r="D262"/>
      <c r="E262"/>
      <c r="F262"/>
      <c r="G262"/>
      <c r="H262"/>
      <c r="I262"/>
      <c r="J262"/>
    </row>
    <row r="263" spans="1:10" x14ac:dyDescent="0.25">
      <c r="A263"/>
      <c r="B263"/>
      <c r="C263"/>
      <c r="D263"/>
      <c r="E263"/>
      <c r="F263"/>
      <c r="G263"/>
      <c r="H263"/>
      <c r="I263"/>
      <c r="J263"/>
    </row>
    <row r="264" spans="1:10" x14ac:dyDescent="0.25">
      <c r="A264"/>
      <c r="B264"/>
      <c r="C264"/>
      <c r="D264"/>
      <c r="E264"/>
      <c r="F264"/>
      <c r="G264"/>
      <c r="H264"/>
      <c r="I264"/>
      <c r="J264"/>
    </row>
    <row r="265" spans="1:10" x14ac:dyDescent="0.25">
      <c r="A265"/>
      <c r="B265"/>
      <c r="C265"/>
      <c r="D265"/>
      <c r="E265"/>
      <c r="F265"/>
      <c r="G265"/>
      <c r="H265"/>
      <c r="I265"/>
      <c r="J265"/>
    </row>
    <row r="266" spans="1:10" x14ac:dyDescent="0.25">
      <c r="A266"/>
      <c r="B266"/>
      <c r="C266"/>
      <c r="D266"/>
      <c r="E266"/>
      <c r="F266"/>
      <c r="G266"/>
      <c r="H266"/>
      <c r="I266"/>
      <c r="J266"/>
    </row>
    <row r="267" spans="1:10" x14ac:dyDescent="0.25">
      <c r="A267"/>
      <c r="B267"/>
      <c r="C267"/>
      <c r="D267"/>
      <c r="E267"/>
      <c r="F267"/>
      <c r="G267"/>
      <c r="H267"/>
      <c r="I267"/>
      <c r="J267"/>
    </row>
    <row r="268" spans="1:10" x14ac:dyDescent="0.25">
      <c r="A268"/>
      <c r="B268"/>
      <c r="C268"/>
      <c r="D268"/>
      <c r="E268"/>
      <c r="F268"/>
      <c r="G268"/>
      <c r="H268"/>
      <c r="I268"/>
      <c r="J268"/>
    </row>
    <row r="269" spans="1:10" x14ac:dyDescent="0.25">
      <c r="A269"/>
      <c r="B269"/>
      <c r="C269"/>
      <c r="D269"/>
      <c r="E269"/>
      <c r="F269"/>
      <c r="G269"/>
      <c r="H269"/>
      <c r="I269"/>
      <c r="J269"/>
    </row>
    <row r="270" spans="1:10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A271"/>
      <c r="B271"/>
      <c r="C271"/>
      <c r="D271"/>
      <c r="E271"/>
      <c r="F271"/>
      <c r="G271"/>
      <c r="H271"/>
      <c r="I271"/>
      <c r="J271"/>
    </row>
    <row r="272" spans="1:10" x14ac:dyDescent="0.25">
      <c r="A272"/>
      <c r="B272"/>
      <c r="C272"/>
      <c r="D272"/>
      <c r="E272"/>
      <c r="F272"/>
      <c r="G272"/>
      <c r="H272"/>
      <c r="I272"/>
      <c r="J272"/>
    </row>
    <row r="273" spans="1:10" x14ac:dyDescent="0.25">
      <c r="A273"/>
      <c r="B273"/>
      <c r="C273"/>
      <c r="D273"/>
      <c r="E273"/>
      <c r="F273"/>
      <c r="G273"/>
      <c r="H273"/>
      <c r="I273"/>
      <c r="J273"/>
    </row>
    <row r="274" spans="1:10" x14ac:dyDescent="0.25">
      <c r="A274"/>
      <c r="B274"/>
      <c r="C274"/>
      <c r="D274"/>
      <c r="E274"/>
      <c r="F274"/>
      <c r="G274"/>
      <c r="H274"/>
      <c r="I274"/>
      <c r="J274"/>
    </row>
    <row r="275" spans="1:10" x14ac:dyDescent="0.25">
      <c r="A275"/>
      <c r="B275"/>
      <c r="C275"/>
      <c r="D275"/>
      <c r="E275"/>
      <c r="F275"/>
      <c r="G275"/>
      <c r="H275"/>
      <c r="I275"/>
      <c r="J275"/>
    </row>
    <row r="276" spans="1:10" x14ac:dyDescent="0.25">
      <c r="A276"/>
      <c r="B276"/>
      <c r="C276"/>
      <c r="D276"/>
      <c r="E276"/>
      <c r="F276"/>
      <c r="G276"/>
      <c r="H276"/>
      <c r="I276"/>
      <c r="J276"/>
    </row>
    <row r="277" spans="1:10" x14ac:dyDescent="0.25">
      <c r="A277"/>
      <c r="B277"/>
      <c r="C277"/>
      <c r="D277"/>
      <c r="E277"/>
      <c r="F277"/>
      <c r="G277"/>
      <c r="H277"/>
      <c r="I277"/>
      <c r="J277"/>
    </row>
    <row r="278" spans="1:10" x14ac:dyDescent="0.25">
      <c r="A278"/>
      <c r="B278"/>
      <c r="C278"/>
      <c r="D278"/>
      <c r="E278"/>
      <c r="F278"/>
      <c r="G278"/>
      <c r="H278"/>
      <c r="I278"/>
      <c r="J278"/>
    </row>
    <row r="279" spans="1:10" x14ac:dyDescent="0.25">
      <c r="A279"/>
      <c r="B279"/>
      <c r="C279"/>
      <c r="D279"/>
      <c r="E279"/>
      <c r="F279"/>
      <c r="G279"/>
      <c r="H279"/>
      <c r="I279"/>
      <c r="J279"/>
    </row>
    <row r="280" spans="1:10" x14ac:dyDescent="0.25">
      <c r="A280"/>
      <c r="B280"/>
      <c r="C280"/>
      <c r="D280"/>
      <c r="E280"/>
      <c r="F280"/>
      <c r="G280"/>
      <c r="H280"/>
      <c r="I280"/>
      <c r="J280"/>
    </row>
    <row r="281" spans="1:10" x14ac:dyDescent="0.25">
      <c r="A281"/>
      <c r="B281"/>
      <c r="C281"/>
      <c r="D281"/>
      <c r="E281"/>
      <c r="F281"/>
      <c r="G281"/>
      <c r="H281"/>
      <c r="I281"/>
      <c r="J281"/>
    </row>
    <row r="282" spans="1:10" x14ac:dyDescent="0.25">
      <c r="A282"/>
      <c r="B282"/>
      <c r="C282"/>
      <c r="D282"/>
      <c r="E282"/>
      <c r="F282"/>
      <c r="G282"/>
      <c r="H282"/>
      <c r="I282"/>
      <c r="J282"/>
    </row>
    <row r="283" spans="1:10" x14ac:dyDescent="0.25">
      <c r="A283"/>
      <c r="B283"/>
      <c r="C283"/>
      <c r="D283"/>
      <c r="E283"/>
      <c r="F283"/>
      <c r="G283"/>
      <c r="H283"/>
      <c r="I283"/>
      <c r="J283"/>
    </row>
    <row r="284" spans="1:10" x14ac:dyDescent="0.25">
      <c r="A284"/>
      <c r="B284"/>
      <c r="C284"/>
      <c r="D284"/>
      <c r="E284"/>
      <c r="F284"/>
      <c r="G284"/>
      <c r="H284"/>
      <c r="I284"/>
      <c r="J284"/>
    </row>
    <row r="285" spans="1:10" x14ac:dyDescent="0.25">
      <c r="A285"/>
      <c r="B285"/>
      <c r="C285"/>
      <c r="D285"/>
      <c r="E285"/>
      <c r="F285"/>
      <c r="G285"/>
      <c r="H285"/>
      <c r="I285"/>
      <c r="J285"/>
    </row>
    <row r="286" spans="1:10" x14ac:dyDescent="0.25">
      <c r="A286"/>
      <c r="B286"/>
      <c r="C286"/>
      <c r="D286"/>
      <c r="E286"/>
      <c r="F286"/>
      <c r="G286"/>
      <c r="H286"/>
      <c r="I286"/>
      <c r="J286"/>
    </row>
    <row r="287" spans="1:10" x14ac:dyDescent="0.25">
      <c r="A287"/>
      <c r="B287"/>
      <c r="C287"/>
      <c r="D287"/>
      <c r="E287"/>
      <c r="F287"/>
      <c r="G287"/>
      <c r="H287"/>
      <c r="I287"/>
      <c r="J287"/>
    </row>
    <row r="288" spans="1:10" x14ac:dyDescent="0.25">
      <c r="A288"/>
      <c r="B288"/>
      <c r="C288"/>
      <c r="D288"/>
      <c r="E288"/>
      <c r="F288"/>
      <c r="G288"/>
      <c r="H288"/>
      <c r="I288"/>
      <c r="J288"/>
    </row>
    <row r="289" spans="1:10" x14ac:dyDescent="0.25">
      <c r="A289"/>
      <c r="B289"/>
      <c r="C289"/>
      <c r="D289"/>
      <c r="E289"/>
      <c r="F289"/>
      <c r="G289"/>
      <c r="H289"/>
      <c r="I289"/>
      <c r="J289"/>
    </row>
    <row r="290" spans="1:10" x14ac:dyDescent="0.25">
      <c r="A290"/>
      <c r="B290"/>
      <c r="C290"/>
      <c r="D290"/>
      <c r="E290"/>
      <c r="F290"/>
      <c r="G290"/>
      <c r="H290"/>
      <c r="I290"/>
      <c r="J290"/>
    </row>
    <row r="291" spans="1:10" x14ac:dyDescent="0.25">
      <c r="A291"/>
      <c r="B291"/>
      <c r="C291"/>
      <c r="D291"/>
      <c r="E291"/>
      <c r="F291"/>
      <c r="G291"/>
      <c r="H291"/>
      <c r="I291"/>
      <c r="J291"/>
    </row>
    <row r="292" spans="1:10" x14ac:dyDescent="0.25">
      <c r="A292"/>
      <c r="B292"/>
      <c r="C292"/>
      <c r="D292"/>
      <c r="E292"/>
      <c r="F292"/>
      <c r="G292"/>
      <c r="H292"/>
      <c r="I292"/>
      <c r="J292"/>
    </row>
    <row r="293" spans="1:10" x14ac:dyDescent="0.25">
      <c r="A293"/>
      <c r="B293"/>
      <c r="C293"/>
      <c r="D293"/>
      <c r="E293"/>
      <c r="F293"/>
      <c r="G293"/>
      <c r="H293"/>
      <c r="I293"/>
      <c r="J293"/>
    </row>
    <row r="294" spans="1:10" x14ac:dyDescent="0.25">
      <c r="A294"/>
      <c r="B294"/>
      <c r="C294"/>
      <c r="D294"/>
      <c r="E294"/>
      <c r="F294"/>
      <c r="G294"/>
      <c r="H294"/>
      <c r="I294"/>
      <c r="J294"/>
    </row>
    <row r="295" spans="1:10" x14ac:dyDescent="0.25">
      <c r="A295"/>
      <c r="B295"/>
      <c r="C295"/>
      <c r="D295"/>
      <c r="E295"/>
      <c r="F295"/>
      <c r="G295"/>
      <c r="H295"/>
      <c r="I295"/>
      <c r="J295"/>
    </row>
    <row r="296" spans="1:10" x14ac:dyDescent="0.25">
      <c r="A296"/>
      <c r="B296"/>
      <c r="C296"/>
      <c r="D296"/>
      <c r="E296"/>
      <c r="F296"/>
      <c r="G296"/>
      <c r="H296"/>
      <c r="I296"/>
      <c r="J296"/>
    </row>
    <row r="297" spans="1:10" x14ac:dyDescent="0.25">
      <c r="A297"/>
      <c r="B297"/>
      <c r="C297"/>
      <c r="D297"/>
      <c r="E297"/>
      <c r="F297"/>
      <c r="G297"/>
      <c r="H297"/>
      <c r="I297"/>
      <c r="J297"/>
    </row>
    <row r="298" spans="1:10" x14ac:dyDescent="0.25">
      <c r="A298"/>
      <c r="B298"/>
      <c r="C298"/>
      <c r="D298"/>
      <c r="E298"/>
      <c r="F298"/>
      <c r="G298"/>
      <c r="H298"/>
      <c r="I298"/>
      <c r="J298"/>
    </row>
    <row r="299" spans="1:10" x14ac:dyDescent="0.25">
      <c r="A299"/>
      <c r="B299"/>
      <c r="C299"/>
      <c r="D299"/>
      <c r="E299"/>
      <c r="F299"/>
      <c r="G299"/>
      <c r="H299"/>
      <c r="I299"/>
      <c r="J299"/>
    </row>
    <row r="300" spans="1:10" x14ac:dyDescent="0.25">
      <c r="A300"/>
      <c r="B300"/>
      <c r="C300"/>
      <c r="D300"/>
      <c r="E300"/>
      <c r="F300"/>
      <c r="G300"/>
      <c r="H300"/>
      <c r="I300"/>
      <c r="J300"/>
    </row>
    <row r="301" spans="1:10" x14ac:dyDescent="0.25">
      <c r="A301"/>
      <c r="B301"/>
      <c r="C301"/>
      <c r="D301"/>
      <c r="E301"/>
      <c r="F301"/>
      <c r="G301"/>
      <c r="H301"/>
      <c r="I301"/>
      <c r="J301"/>
    </row>
    <row r="302" spans="1:10" x14ac:dyDescent="0.25">
      <c r="A302"/>
      <c r="B302"/>
      <c r="C302"/>
      <c r="D302"/>
      <c r="E302"/>
      <c r="F302"/>
      <c r="G302"/>
      <c r="H302"/>
      <c r="I302"/>
      <c r="J302"/>
    </row>
    <row r="303" spans="1:10" x14ac:dyDescent="0.25">
      <c r="A303"/>
      <c r="B303"/>
      <c r="C303"/>
      <c r="D303"/>
      <c r="E303"/>
      <c r="F303"/>
      <c r="G303"/>
      <c r="H303"/>
      <c r="I303"/>
      <c r="J303"/>
    </row>
    <row r="304" spans="1:10" x14ac:dyDescent="0.25">
      <c r="A304"/>
      <c r="B304"/>
      <c r="C304"/>
      <c r="D304"/>
      <c r="E304"/>
      <c r="F304"/>
      <c r="G304"/>
      <c r="H304"/>
      <c r="I304"/>
      <c r="J304"/>
    </row>
    <row r="305" spans="1:10" x14ac:dyDescent="0.25">
      <c r="A305"/>
      <c r="B305"/>
      <c r="C305"/>
      <c r="D305"/>
      <c r="E305"/>
      <c r="F305"/>
      <c r="G305"/>
      <c r="H305"/>
      <c r="I305"/>
      <c r="J305"/>
    </row>
    <row r="306" spans="1:10" x14ac:dyDescent="0.25">
      <c r="A306"/>
      <c r="B306"/>
      <c r="C306"/>
      <c r="D306"/>
      <c r="E306"/>
      <c r="F306"/>
      <c r="G306"/>
      <c r="H306"/>
      <c r="I306"/>
      <c r="J306"/>
    </row>
    <row r="307" spans="1:10" x14ac:dyDescent="0.25">
      <c r="A307"/>
      <c r="B307"/>
      <c r="C307"/>
      <c r="D307"/>
      <c r="E307"/>
      <c r="F307"/>
      <c r="G307"/>
      <c r="H307"/>
      <c r="I307"/>
      <c r="J307"/>
    </row>
    <row r="308" spans="1:10" x14ac:dyDescent="0.25">
      <c r="A308"/>
      <c r="B308"/>
      <c r="C308"/>
      <c r="D308"/>
      <c r="E308"/>
      <c r="F308"/>
      <c r="G308"/>
      <c r="H308"/>
      <c r="I308"/>
      <c r="J308"/>
    </row>
    <row r="309" spans="1:10" x14ac:dyDescent="0.25">
      <c r="A309"/>
      <c r="B309"/>
      <c r="C309"/>
      <c r="D309"/>
      <c r="E309"/>
      <c r="F309"/>
      <c r="G309"/>
      <c r="H309"/>
      <c r="I309"/>
      <c r="J309"/>
    </row>
    <row r="310" spans="1:10" x14ac:dyDescent="0.25">
      <c r="A310"/>
      <c r="B310"/>
      <c r="C310"/>
      <c r="D310"/>
      <c r="E310"/>
      <c r="F310"/>
      <c r="G310"/>
      <c r="H310"/>
      <c r="I310"/>
      <c r="J310"/>
    </row>
    <row r="311" spans="1:10" x14ac:dyDescent="0.25">
      <c r="A311"/>
      <c r="B311"/>
      <c r="C311"/>
      <c r="D311"/>
      <c r="E311"/>
      <c r="F311"/>
      <c r="G311"/>
      <c r="H311"/>
      <c r="I311"/>
      <c r="J311"/>
    </row>
    <row r="312" spans="1:10" x14ac:dyDescent="0.25">
      <c r="A312"/>
      <c r="B312"/>
      <c r="C312"/>
      <c r="D312"/>
      <c r="E312"/>
      <c r="F312"/>
      <c r="G312"/>
      <c r="H312"/>
      <c r="I312"/>
      <c r="J312"/>
    </row>
    <row r="313" spans="1:10" x14ac:dyDescent="0.25">
      <c r="A313"/>
      <c r="B313"/>
      <c r="C313"/>
      <c r="D313"/>
      <c r="E313"/>
      <c r="F313"/>
      <c r="G313"/>
      <c r="H313"/>
      <c r="I313"/>
      <c r="J313"/>
    </row>
    <row r="314" spans="1:10" x14ac:dyDescent="0.25">
      <c r="A314"/>
      <c r="B314"/>
      <c r="C314"/>
      <c r="D314"/>
      <c r="E314"/>
      <c r="F314"/>
      <c r="G314"/>
      <c r="H314"/>
      <c r="I314"/>
      <c r="J314"/>
    </row>
    <row r="315" spans="1:10" x14ac:dyDescent="0.25">
      <c r="A315"/>
      <c r="B315"/>
      <c r="C315"/>
      <c r="D315"/>
      <c r="E315"/>
      <c r="F315"/>
      <c r="G315"/>
      <c r="H315"/>
      <c r="I315"/>
      <c r="J315"/>
    </row>
    <row r="316" spans="1:10" x14ac:dyDescent="0.25">
      <c r="A316"/>
      <c r="B316"/>
      <c r="C316"/>
      <c r="D316"/>
      <c r="E316"/>
      <c r="F316"/>
      <c r="G316"/>
      <c r="H316"/>
      <c r="I316"/>
      <c r="J316"/>
    </row>
    <row r="317" spans="1:10" x14ac:dyDescent="0.25">
      <c r="A317"/>
      <c r="B317"/>
      <c r="C317"/>
      <c r="D317"/>
      <c r="E317"/>
      <c r="F317"/>
      <c r="G317"/>
      <c r="H317"/>
      <c r="I317"/>
      <c r="J317"/>
    </row>
    <row r="318" spans="1:10" x14ac:dyDescent="0.25">
      <c r="A318"/>
      <c r="B318"/>
      <c r="C318"/>
      <c r="D318"/>
      <c r="E318"/>
      <c r="F318"/>
      <c r="G318"/>
      <c r="H318"/>
      <c r="I318"/>
      <c r="J318"/>
    </row>
    <row r="319" spans="1:10" x14ac:dyDescent="0.25">
      <c r="A319"/>
      <c r="B319"/>
      <c r="C319"/>
      <c r="D319"/>
      <c r="E319"/>
      <c r="F319"/>
      <c r="G319"/>
      <c r="H319"/>
      <c r="I319"/>
      <c r="J319"/>
    </row>
    <row r="320" spans="1:10" x14ac:dyDescent="0.25">
      <c r="A320"/>
      <c r="B320"/>
      <c r="C320"/>
      <c r="D320"/>
      <c r="E320"/>
      <c r="F320"/>
      <c r="G320"/>
      <c r="H320"/>
      <c r="I320"/>
      <c r="J320"/>
    </row>
    <row r="321" spans="1:10" x14ac:dyDescent="0.25">
      <c r="A321"/>
      <c r="B321"/>
      <c r="C321"/>
      <c r="D321"/>
      <c r="E321"/>
      <c r="F321"/>
      <c r="G321"/>
      <c r="H321"/>
      <c r="I321"/>
      <c r="J321"/>
    </row>
    <row r="322" spans="1:10" x14ac:dyDescent="0.25">
      <c r="A322"/>
      <c r="B322"/>
      <c r="C322"/>
      <c r="D322"/>
      <c r="E322"/>
      <c r="F322"/>
      <c r="G322"/>
      <c r="H322"/>
      <c r="I322"/>
      <c r="J322"/>
    </row>
    <row r="323" spans="1:10" x14ac:dyDescent="0.25">
      <c r="A323"/>
      <c r="B323"/>
      <c r="C323"/>
      <c r="D323"/>
      <c r="E323"/>
      <c r="F323"/>
      <c r="G323"/>
      <c r="H323"/>
      <c r="I323"/>
      <c r="J323"/>
    </row>
    <row r="324" spans="1:10" x14ac:dyDescent="0.25">
      <c r="A324"/>
      <c r="B324"/>
      <c r="C324"/>
      <c r="D324"/>
      <c r="E324"/>
      <c r="F324"/>
      <c r="G324"/>
      <c r="H324"/>
      <c r="I324"/>
      <c r="J324"/>
    </row>
    <row r="325" spans="1:10" x14ac:dyDescent="0.25">
      <c r="A325"/>
      <c r="B325"/>
      <c r="C325"/>
      <c r="D325"/>
      <c r="E325"/>
      <c r="F325"/>
      <c r="G325"/>
      <c r="H325"/>
      <c r="I325"/>
      <c r="J325"/>
    </row>
    <row r="326" spans="1:10" x14ac:dyDescent="0.25">
      <c r="A326"/>
      <c r="B326"/>
      <c r="C326"/>
      <c r="D326"/>
      <c r="E326"/>
      <c r="F326"/>
      <c r="G326"/>
      <c r="H326"/>
      <c r="I326"/>
      <c r="J326"/>
    </row>
    <row r="327" spans="1:10" x14ac:dyDescent="0.25">
      <c r="A327"/>
      <c r="B327"/>
      <c r="C327"/>
      <c r="D327"/>
      <c r="E327"/>
      <c r="F327"/>
      <c r="G327"/>
      <c r="H327"/>
      <c r="I327"/>
      <c r="J327"/>
    </row>
    <row r="328" spans="1:10" x14ac:dyDescent="0.25">
      <c r="A328"/>
      <c r="B328"/>
      <c r="C328"/>
      <c r="D328"/>
      <c r="E328"/>
      <c r="F328"/>
      <c r="G328"/>
      <c r="H328"/>
      <c r="I328"/>
      <c r="J328"/>
    </row>
    <row r="329" spans="1:10" x14ac:dyDescent="0.25">
      <c r="A329"/>
      <c r="B329"/>
      <c r="C329"/>
      <c r="D329"/>
      <c r="E329"/>
      <c r="F329"/>
      <c r="G329"/>
      <c r="H329"/>
      <c r="I329"/>
      <c r="J329"/>
    </row>
    <row r="330" spans="1:10" x14ac:dyDescent="0.25">
      <c r="A330"/>
      <c r="B330"/>
      <c r="C330"/>
      <c r="D330"/>
      <c r="E330"/>
      <c r="F330"/>
      <c r="G330"/>
      <c r="H330"/>
      <c r="I330"/>
      <c r="J330"/>
    </row>
    <row r="331" spans="1:10" x14ac:dyDescent="0.25">
      <c r="A331"/>
      <c r="B331"/>
      <c r="C331"/>
      <c r="D331"/>
      <c r="E331"/>
      <c r="F331"/>
      <c r="G331"/>
      <c r="H331"/>
      <c r="I331"/>
      <c r="J331"/>
    </row>
    <row r="332" spans="1:10" x14ac:dyDescent="0.25">
      <c r="A332"/>
      <c r="B332"/>
      <c r="C332"/>
      <c r="D332"/>
      <c r="E332"/>
      <c r="F332"/>
      <c r="G332"/>
      <c r="H332"/>
      <c r="I332"/>
      <c r="J332"/>
    </row>
    <row r="333" spans="1:10" x14ac:dyDescent="0.25">
      <c r="A333"/>
      <c r="B333"/>
      <c r="C333"/>
      <c r="D333"/>
      <c r="E333"/>
      <c r="F333"/>
      <c r="G333"/>
      <c r="H333"/>
      <c r="I333"/>
      <c r="J333"/>
    </row>
    <row r="334" spans="1:10" x14ac:dyDescent="0.25">
      <c r="A334"/>
      <c r="B334"/>
      <c r="C334"/>
      <c r="D334"/>
      <c r="E334"/>
      <c r="F334"/>
      <c r="G334"/>
      <c r="H334"/>
      <c r="I334"/>
      <c r="J334"/>
    </row>
    <row r="335" spans="1:10" x14ac:dyDescent="0.25">
      <c r="A335"/>
      <c r="B335"/>
      <c r="C335"/>
      <c r="D335"/>
      <c r="E335"/>
      <c r="F335"/>
      <c r="G335"/>
      <c r="H335"/>
      <c r="I335"/>
      <c r="J335"/>
    </row>
    <row r="336" spans="1:10" x14ac:dyDescent="0.25">
      <c r="A336"/>
      <c r="B336"/>
      <c r="C336"/>
      <c r="D336"/>
      <c r="E336"/>
      <c r="F336"/>
      <c r="G336"/>
      <c r="H336"/>
      <c r="I336"/>
      <c r="J336"/>
    </row>
    <row r="337" spans="1:10" x14ac:dyDescent="0.25">
      <c r="A337"/>
      <c r="B337"/>
      <c r="C337"/>
      <c r="D337"/>
      <c r="E337"/>
      <c r="F337"/>
      <c r="G337"/>
      <c r="H337"/>
      <c r="I337"/>
      <c r="J337"/>
    </row>
    <row r="338" spans="1:10" x14ac:dyDescent="0.25">
      <c r="A338"/>
      <c r="B338"/>
      <c r="C338"/>
      <c r="D338"/>
      <c r="E338"/>
      <c r="F338"/>
      <c r="G338"/>
      <c r="H338"/>
      <c r="I338"/>
      <c r="J338"/>
    </row>
    <row r="339" spans="1:10" x14ac:dyDescent="0.25">
      <c r="A339"/>
      <c r="B339"/>
      <c r="C339"/>
      <c r="D339"/>
      <c r="E339"/>
      <c r="F339"/>
      <c r="G339"/>
      <c r="H339"/>
      <c r="I339"/>
      <c r="J339"/>
    </row>
    <row r="340" spans="1:10" x14ac:dyDescent="0.25">
      <c r="A340"/>
      <c r="B340"/>
      <c r="C340"/>
      <c r="D340"/>
      <c r="E340"/>
      <c r="F340"/>
      <c r="G340"/>
      <c r="H340"/>
      <c r="I340"/>
      <c r="J340"/>
    </row>
    <row r="341" spans="1:10" x14ac:dyDescent="0.25">
      <c r="A341"/>
      <c r="B341"/>
      <c r="C341"/>
      <c r="D341"/>
      <c r="E341"/>
      <c r="F341"/>
      <c r="G341"/>
      <c r="H341"/>
      <c r="I341"/>
      <c r="J341"/>
    </row>
    <row r="342" spans="1:10" x14ac:dyDescent="0.25">
      <c r="A342"/>
      <c r="B342"/>
      <c r="C342"/>
      <c r="D342"/>
      <c r="E342"/>
      <c r="F342"/>
      <c r="G342"/>
      <c r="H342"/>
      <c r="I342"/>
      <c r="J342"/>
    </row>
    <row r="343" spans="1:10" x14ac:dyDescent="0.25">
      <c r="A343"/>
      <c r="B343"/>
      <c r="C343"/>
      <c r="D343"/>
      <c r="E343"/>
      <c r="F343"/>
      <c r="G343"/>
      <c r="H343"/>
      <c r="I343"/>
      <c r="J343"/>
    </row>
    <row r="344" spans="1:10" x14ac:dyDescent="0.25">
      <c r="A344"/>
      <c r="B344"/>
      <c r="C344"/>
      <c r="D344"/>
      <c r="E344"/>
      <c r="F344"/>
      <c r="G344"/>
      <c r="H344"/>
      <c r="I344"/>
      <c r="J344"/>
    </row>
    <row r="345" spans="1:10" x14ac:dyDescent="0.25">
      <c r="A345"/>
      <c r="B345"/>
      <c r="C345"/>
      <c r="D345"/>
      <c r="E345"/>
      <c r="F345"/>
      <c r="G345"/>
      <c r="H345"/>
      <c r="I345"/>
      <c r="J345"/>
    </row>
    <row r="346" spans="1:10" x14ac:dyDescent="0.25">
      <c r="A346"/>
      <c r="B346"/>
      <c r="C346"/>
      <c r="D346"/>
      <c r="E346"/>
      <c r="F346"/>
      <c r="G346"/>
      <c r="H346"/>
      <c r="I346"/>
      <c r="J346"/>
    </row>
    <row r="347" spans="1:10" x14ac:dyDescent="0.25">
      <c r="A347"/>
      <c r="B347"/>
      <c r="C347"/>
      <c r="D347"/>
      <c r="E347"/>
      <c r="F347"/>
      <c r="G347"/>
      <c r="H347"/>
      <c r="I347"/>
      <c r="J347"/>
    </row>
    <row r="348" spans="1:10" x14ac:dyDescent="0.25">
      <c r="A348"/>
      <c r="B348"/>
      <c r="C348"/>
      <c r="D348"/>
      <c r="E348"/>
      <c r="F348"/>
      <c r="G348"/>
      <c r="H348"/>
      <c r="I348"/>
      <c r="J348"/>
    </row>
    <row r="349" spans="1:10" x14ac:dyDescent="0.25">
      <c r="A349"/>
      <c r="B349"/>
      <c r="C349"/>
      <c r="D349"/>
      <c r="E349"/>
      <c r="F349"/>
      <c r="G349"/>
      <c r="H349"/>
      <c r="I349"/>
      <c r="J349"/>
    </row>
    <row r="350" spans="1:10" x14ac:dyDescent="0.25">
      <c r="A350"/>
      <c r="B350"/>
      <c r="C350"/>
      <c r="D350"/>
      <c r="E350"/>
      <c r="F350"/>
      <c r="G350"/>
      <c r="H350"/>
      <c r="I350"/>
      <c r="J350"/>
    </row>
    <row r="351" spans="1:10" x14ac:dyDescent="0.25">
      <c r="A351"/>
      <c r="B351"/>
      <c r="C351"/>
      <c r="D351"/>
      <c r="E351"/>
      <c r="F351"/>
      <c r="G351"/>
      <c r="H351"/>
      <c r="I351"/>
      <c r="J351"/>
    </row>
    <row r="352" spans="1:10" x14ac:dyDescent="0.25">
      <c r="A352"/>
      <c r="B352"/>
      <c r="C352"/>
      <c r="D352"/>
      <c r="E352"/>
      <c r="F352"/>
      <c r="G352"/>
      <c r="H352"/>
      <c r="I352"/>
      <c r="J352"/>
    </row>
    <row r="353" spans="1:10" x14ac:dyDescent="0.25">
      <c r="A353"/>
      <c r="B353"/>
      <c r="C353"/>
      <c r="D353"/>
      <c r="E353"/>
      <c r="F353"/>
      <c r="G353"/>
      <c r="H353"/>
      <c r="I353"/>
      <c r="J353"/>
    </row>
    <row r="354" spans="1:10" x14ac:dyDescent="0.25">
      <c r="A354"/>
      <c r="B354"/>
      <c r="C354"/>
      <c r="D354"/>
      <c r="E354"/>
      <c r="F354"/>
      <c r="G354"/>
      <c r="H354"/>
      <c r="I354"/>
      <c r="J354"/>
    </row>
    <row r="355" spans="1:10" x14ac:dyDescent="0.25">
      <c r="A355"/>
      <c r="B355"/>
      <c r="C355"/>
      <c r="D355"/>
      <c r="E355"/>
      <c r="F355"/>
      <c r="G355"/>
      <c r="H355"/>
      <c r="I355"/>
      <c r="J355"/>
    </row>
    <row r="356" spans="1:10" x14ac:dyDescent="0.25">
      <c r="A356"/>
      <c r="B356"/>
      <c r="C356"/>
      <c r="D356"/>
      <c r="E356"/>
      <c r="F356"/>
      <c r="G356"/>
      <c r="H356"/>
      <c r="I356"/>
      <c r="J356"/>
    </row>
    <row r="357" spans="1:10" x14ac:dyDescent="0.25">
      <c r="A357"/>
      <c r="B357"/>
      <c r="C357"/>
      <c r="D357"/>
      <c r="E357"/>
      <c r="F357"/>
      <c r="G357"/>
      <c r="H357"/>
      <c r="I357"/>
      <c r="J357"/>
    </row>
    <row r="358" spans="1:10" x14ac:dyDescent="0.25">
      <c r="A358"/>
      <c r="B358"/>
      <c r="C358"/>
      <c r="D358"/>
      <c r="E358"/>
      <c r="F358"/>
      <c r="G358"/>
      <c r="H358"/>
      <c r="I358"/>
      <c r="J358"/>
    </row>
    <row r="359" spans="1:10" x14ac:dyDescent="0.25">
      <c r="A359"/>
      <c r="B359"/>
      <c r="C359"/>
      <c r="D359"/>
      <c r="E359"/>
      <c r="F359"/>
      <c r="G359"/>
      <c r="H359"/>
      <c r="I359"/>
      <c r="J359"/>
    </row>
    <row r="360" spans="1:10" x14ac:dyDescent="0.25">
      <c r="A360"/>
      <c r="B360"/>
      <c r="C360"/>
      <c r="D360"/>
      <c r="E360"/>
      <c r="F360"/>
      <c r="G360"/>
      <c r="H360"/>
      <c r="I360"/>
      <c r="J360"/>
    </row>
    <row r="361" spans="1:10" x14ac:dyDescent="0.25">
      <c r="A361"/>
      <c r="B361"/>
      <c r="C361"/>
      <c r="D361"/>
      <c r="E361"/>
      <c r="F361"/>
      <c r="G361"/>
      <c r="H361"/>
      <c r="I361"/>
      <c r="J361"/>
    </row>
    <row r="362" spans="1:10" x14ac:dyDescent="0.25">
      <c r="A362"/>
      <c r="B362"/>
      <c r="C362"/>
      <c r="D362"/>
      <c r="E362"/>
      <c r="F362"/>
      <c r="G362"/>
      <c r="H362"/>
      <c r="I362"/>
      <c r="J362"/>
    </row>
    <row r="363" spans="1:10" x14ac:dyDescent="0.25">
      <c r="A363"/>
      <c r="B363"/>
      <c r="C363"/>
      <c r="D363"/>
      <c r="E363"/>
      <c r="F363"/>
      <c r="G363"/>
      <c r="H363"/>
      <c r="I363"/>
      <c r="J363"/>
    </row>
    <row r="364" spans="1:10" x14ac:dyDescent="0.25">
      <c r="A364"/>
      <c r="B364"/>
      <c r="C364"/>
      <c r="D364"/>
      <c r="E364"/>
      <c r="F364"/>
      <c r="G364"/>
      <c r="H364"/>
      <c r="I364"/>
      <c r="J364"/>
    </row>
    <row r="365" spans="1:10" x14ac:dyDescent="0.25">
      <c r="A365"/>
      <c r="B365"/>
      <c r="C365"/>
      <c r="D365"/>
      <c r="E365"/>
      <c r="F365"/>
      <c r="G365"/>
      <c r="H365"/>
      <c r="I365"/>
      <c r="J365"/>
    </row>
    <row r="366" spans="1:10" x14ac:dyDescent="0.25">
      <c r="A366"/>
      <c r="B366"/>
      <c r="C366"/>
      <c r="D366"/>
      <c r="E366"/>
      <c r="F366"/>
      <c r="G366"/>
      <c r="H366"/>
      <c r="I366"/>
      <c r="J366"/>
    </row>
    <row r="367" spans="1:10" x14ac:dyDescent="0.25">
      <c r="A367"/>
      <c r="B367"/>
      <c r="C367"/>
      <c r="D367"/>
      <c r="E367"/>
      <c r="F367"/>
      <c r="G367"/>
      <c r="H367"/>
      <c r="I367"/>
      <c r="J367"/>
    </row>
    <row r="368" spans="1:10" x14ac:dyDescent="0.25">
      <c r="A368"/>
      <c r="B368"/>
      <c r="C368"/>
      <c r="D368"/>
      <c r="E368"/>
      <c r="F368"/>
      <c r="G368"/>
      <c r="H368"/>
      <c r="I368"/>
      <c r="J368"/>
    </row>
    <row r="369" spans="1:10" x14ac:dyDescent="0.25">
      <c r="A369"/>
      <c r="B369"/>
      <c r="C369"/>
      <c r="D369"/>
      <c r="E369"/>
      <c r="F369"/>
      <c r="G369"/>
      <c r="H369"/>
      <c r="I369"/>
      <c r="J369"/>
    </row>
    <row r="370" spans="1:10" x14ac:dyDescent="0.25">
      <c r="A370"/>
      <c r="B370"/>
      <c r="C370"/>
      <c r="D370"/>
      <c r="E370"/>
      <c r="F370"/>
      <c r="G370"/>
      <c r="H370"/>
      <c r="I370"/>
      <c r="J370"/>
    </row>
    <row r="371" spans="1:10" x14ac:dyDescent="0.25">
      <c r="A371"/>
      <c r="B371"/>
      <c r="C371"/>
      <c r="D371"/>
      <c r="E371"/>
      <c r="F371"/>
      <c r="G371"/>
      <c r="H371"/>
      <c r="I371"/>
      <c r="J371"/>
    </row>
    <row r="372" spans="1:10" x14ac:dyDescent="0.25">
      <c r="A372"/>
      <c r="B372"/>
      <c r="C372"/>
      <c r="D372"/>
      <c r="E372"/>
      <c r="F372"/>
      <c r="G372"/>
      <c r="H372"/>
      <c r="I372"/>
      <c r="J372"/>
    </row>
    <row r="373" spans="1:10" x14ac:dyDescent="0.25">
      <c r="A373"/>
      <c r="B373"/>
      <c r="C373"/>
      <c r="D373"/>
      <c r="E373"/>
      <c r="F373"/>
      <c r="G373"/>
      <c r="H373"/>
      <c r="I373"/>
      <c r="J373"/>
    </row>
    <row r="374" spans="1:10" x14ac:dyDescent="0.25">
      <c r="A374"/>
      <c r="B374"/>
      <c r="C374"/>
      <c r="D374"/>
      <c r="E374"/>
      <c r="F374"/>
      <c r="G374"/>
      <c r="H374"/>
      <c r="I374"/>
      <c r="J374"/>
    </row>
    <row r="375" spans="1:10" x14ac:dyDescent="0.25">
      <c r="A375"/>
      <c r="B375"/>
      <c r="C375"/>
      <c r="D375"/>
      <c r="E375"/>
      <c r="F375"/>
      <c r="G375"/>
      <c r="H375"/>
      <c r="I375"/>
      <c r="J375"/>
    </row>
    <row r="376" spans="1:10" x14ac:dyDescent="0.25">
      <c r="A376"/>
      <c r="B376"/>
      <c r="C376"/>
      <c r="D376"/>
      <c r="E376"/>
      <c r="F376"/>
      <c r="G376"/>
      <c r="H376"/>
      <c r="I376"/>
      <c r="J376"/>
    </row>
    <row r="377" spans="1:10" x14ac:dyDescent="0.25">
      <c r="A377"/>
      <c r="B377"/>
      <c r="C377"/>
      <c r="D377"/>
      <c r="E377"/>
      <c r="F377"/>
      <c r="G377"/>
      <c r="H377"/>
      <c r="I377"/>
      <c r="J377"/>
    </row>
    <row r="378" spans="1:10" x14ac:dyDescent="0.25">
      <c r="A378"/>
      <c r="B378"/>
      <c r="C378"/>
      <c r="D378"/>
      <c r="E378"/>
      <c r="F378"/>
      <c r="G378"/>
      <c r="H378"/>
      <c r="I378"/>
      <c r="J378"/>
    </row>
    <row r="379" spans="1:10" x14ac:dyDescent="0.25">
      <c r="A379"/>
      <c r="B379"/>
      <c r="C379"/>
      <c r="D379"/>
      <c r="E379"/>
      <c r="F379"/>
      <c r="G379"/>
      <c r="H379"/>
      <c r="I379"/>
      <c r="J379"/>
    </row>
    <row r="380" spans="1:10" x14ac:dyDescent="0.25">
      <c r="A380"/>
      <c r="B380"/>
      <c r="C380"/>
      <c r="D380"/>
      <c r="E380"/>
      <c r="F380"/>
      <c r="G380"/>
      <c r="H380"/>
      <c r="I380"/>
      <c r="J380"/>
    </row>
    <row r="381" spans="1:10" x14ac:dyDescent="0.25">
      <c r="A381"/>
      <c r="B381"/>
      <c r="C381"/>
      <c r="D381"/>
      <c r="E381"/>
      <c r="F381"/>
      <c r="G381"/>
      <c r="H381"/>
      <c r="I381"/>
      <c r="J381"/>
    </row>
    <row r="382" spans="1:10" x14ac:dyDescent="0.25">
      <c r="A382"/>
      <c r="B382"/>
      <c r="C382"/>
      <c r="D382"/>
      <c r="E382"/>
      <c r="F382"/>
      <c r="G382"/>
      <c r="H382"/>
      <c r="I382"/>
      <c r="J382"/>
    </row>
    <row r="383" spans="1:10" x14ac:dyDescent="0.25">
      <c r="A383"/>
      <c r="B383"/>
      <c r="C383"/>
      <c r="D383"/>
      <c r="E383"/>
      <c r="F383"/>
      <c r="G383"/>
      <c r="H383"/>
      <c r="I383"/>
      <c r="J383"/>
    </row>
    <row r="384" spans="1:10" x14ac:dyDescent="0.25">
      <c r="A384"/>
      <c r="B384"/>
      <c r="C384"/>
      <c r="D384"/>
      <c r="E384"/>
      <c r="F384"/>
      <c r="G384"/>
      <c r="H384"/>
      <c r="I384"/>
      <c r="J384"/>
    </row>
    <row r="385" spans="1:10" x14ac:dyDescent="0.25">
      <c r="A385"/>
      <c r="B385"/>
      <c r="C385"/>
      <c r="D385"/>
      <c r="E385"/>
      <c r="F385"/>
      <c r="G385"/>
      <c r="H385"/>
      <c r="I385"/>
      <c r="J385"/>
    </row>
    <row r="386" spans="1:10" x14ac:dyDescent="0.25">
      <c r="A386"/>
      <c r="B386"/>
      <c r="C386"/>
      <c r="D386"/>
      <c r="E386"/>
      <c r="F386"/>
      <c r="G386"/>
      <c r="H386"/>
      <c r="I386"/>
      <c r="J386"/>
    </row>
    <row r="387" spans="1:10" x14ac:dyDescent="0.25">
      <c r="A387"/>
      <c r="B387"/>
      <c r="C387"/>
      <c r="D387"/>
      <c r="E387"/>
      <c r="F387"/>
      <c r="G387"/>
      <c r="H387"/>
      <c r="I387"/>
      <c r="J387"/>
    </row>
    <row r="388" spans="1:10" x14ac:dyDescent="0.25">
      <c r="A388"/>
      <c r="B388"/>
      <c r="C388"/>
      <c r="D388"/>
      <c r="E388"/>
      <c r="F388"/>
      <c r="G388"/>
      <c r="H388"/>
      <c r="I388"/>
      <c r="J388"/>
    </row>
    <row r="389" spans="1:10" x14ac:dyDescent="0.25">
      <c r="A389"/>
      <c r="B389"/>
      <c r="C389"/>
      <c r="D389"/>
      <c r="E389"/>
      <c r="F389"/>
      <c r="G389"/>
      <c r="H389"/>
      <c r="I389"/>
      <c r="J389"/>
    </row>
    <row r="390" spans="1:10" x14ac:dyDescent="0.25">
      <c r="A390"/>
      <c r="B390"/>
      <c r="C390"/>
      <c r="D390"/>
      <c r="E390"/>
      <c r="F390"/>
      <c r="G390"/>
      <c r="H390"/>
      <c r="I390"/>
      <c r="J390"/>
    </row>
    <row r="391" spans="1:10" x14ac:dyDescent="0.25">
      <c r="A391"/>
      <c r="B391"/>
      <c r="C391"/>
      <c r="D391"/>
      <c r="E391"/>
      <c r="F391"/>
      <c r="G391"/>
      <c r="H391"/>
      <c r="I391"/>
      <c r="J391"/>
    </row>
    <row r="392" spans="1:10" x14ac:dyDescent="0.25">
      <c r="A392"/>
      <c r="B392"/>
      <c r="C392"/>
      <c r="D392"/>
      <c r="E392"/>
      <c r="F392"/>
      <c r="G392"/>
      <c r="H392"/>
      <c r="I392"/>
      <c r="J392"/>
    </row>
    <row r="393" spans="1:10" x14ac:dyDescent="0.25">
      <c r="A393"/>
      <c r="B393"/>
      <c r="C393"/>
      <c r="D393"/>
      <c r="E393"/>
      <c r="F393"/>
      <c r="G393"/>
      <c r="H393"/>
      <c r="I393"/>
      <c r="J393"/>
    </row>
    <row r="394" spans="1:10" x14ac:dyDescent="0.25">
      <c r="A394"/>
      <c r="B394"/>
      <c r="C394"/>
      <c r="D394"/>
      <c r="E394"/>
      <c r="F394"/>
      <c r="G394"/>
      <c r="H394"/>
      <c r="I394"/>
      <c r="J394"/>
    </row>
    <row r="395" spans="1:10" x14ac:dyDescent="0.25">
      <c r="A395"/>
      <c r="B395"/>
      <c r="C395"/>
      <c r="D395"/>
      <c r="E395"/>
      <c r="F395"/>
      <c r="G395"/>
      <c r="H395"/>
      <c r="I395"/>
      <c r="J395"/>
    </row>
    <row r="396" spans="1:10" x14ac:dyDescent="0.25">
      <c r="A396"/>
      <c r="B396"/>
      <c r="C396"/>
      <c r="D396"/>
      <c r="E396"/>
      <c r="F396"/>
      <c r="G396"/>
      <c r="H396"/>
      <c r="I396"/>
      <c r="J396"/>
    </row>
    <row r="397" spans="1:10" x14ac:dyDescent="0.25">
      <c r="A397"/>
      <c r="B397"/>
      <c r="C397"/>
      <c r="D397"/>
      <c r="E397"/>
      <c r="F397"/>
      <c r="G397"/>
      <c r="H397"/>
      <c r="I397"/>
      <c r="J397"/>
    </row>
    <row r="398" spans="1:10" x14ac:dyDescent="0.25">
      <c r="A398"/>
      <c r="B398"/>
      <c r="C398"/>
      <c r="D398"/>
      <c r="E398"/>
      <c r="F398"/>
      <c r="G398"/>
      <c r="H398"/>
      <c r="I398"/>
      <c r="J398"/>
    </row>
    <row r="399" spans="1:10" x14ac:dyDescent="0.25">
      <c r="A399"/>
      <c r="B399"/>
      <c r="C399"/>
      <c r="D399"/>
      <c r="E399"/>
      <c r="F399"/>
      <c r="G399"/>
      <c r="H399"/>
      <c r="I399"/>
      <c r="J399"/>
    </row>
    <row r="400" spans="1:10" x14ac:dyDescent="0.25">
      <c r="A400"/>
      <c r="B400"/>
      <c r="C400"/>
      <c r="D400"/>
      <c r="E400"/>
      <c r="F400"/>
      <c r="G400"/>
      <c r="H400"/>
      <c r="I400"/>
      <c r="J400"/>
    </row>
    <row r="401" spans="1:10" x14ac:dyDescent="0.25">
      <c r="A401"/>
      <c r="B401"/>
      <c r="C401"/>
      <c r="D401"/>
      <c r="E401"/>
      <c r="F401"/>
      <c r="G401"/>
      <c r="H401"/>
      <c r="I401"/>
      <c r="J401"/>
    </row>
    <row r="402" spans="1:10" x14ac:dyDescent="0.25">
      <c r="A402"/>
      <c r="B402"/>
      <c r="C402"/>
      <c r="D402"/>
      <c r="E402"/>
      <c r="F402"/>
      <c r="G402"/>
      <c r="H402"/>
      <c r="I402"/>
      <c r="J402"/>
    </row>
    <row r="403" spans="1:10" x14ac:dyDescent="0.25">
      <c r="A403"/>
      <c r="B403"/>
      <c r="C403"/>
      <c r="D403"/>
      <c r="E403"/>
      <c r="F403"/>
      <c r="G403"/>
      <c r="H403"/>
      <c r="I403"/>
      <c r="J403"/>
    </row>
    <row r="404" spans="1:10" x14ac:dyDescent="0.25">
      <c r="A404"/>
      <c r="B404"/>
      <c r="C404"/>
      <c r="D404"/>
      <c r="E404"/>
      <c r="F404"/>
      <c r="G404"/>
      <c r="H404"/>
      <c r="I404"/>
      <c r="J404"/>
    </row>
    <row r="405" spans="1:10" x14ac:dyDescent="0.25">
      <c r="A405"/>
      <c r="B405"/>
      <c r="C405"/>
      <c r="D405"/>
      <c r="E405"/>
      <c r="F405"/>
      <c r="G405"/>
      <c r="H405"/>
      <c r="I405"/>
      <c r="J405"/>
    </row>
    <row r="406" spans="1:10" x14ac:dyDescent="0.25">
      <c r="A406"/>
      <c r="B406"/>
      <c r="C406"/>
      <c r="D406"/>
      <c r="E406"/>
      <c r="F406"/>
      <c r="G406"/>
      <c r="H406"/>
      <c r="I406"/>
      <c r="J406"/>
    </row>
    <row r="407" spans="1:10" x14ac:dyDescent="0.25">
      <c r="A407"/>
      <c r="B407"/>
      <c r="C407"/>
      <c r="D407"/>
      <c r="E407"/>
      <c r="F407"/>
      <c r="G407"/>
      <c r="H407"/>
      <c r="I407"/>
      <c r="J407"/>
    </row>
    <row r="408" spans="1:10" x14ac:dyDescent="0.25">
      <c r="A408"/>
      <c r="B408"/>
      <c r="C408"/>
      <c r="D408"/>
      <c r="E408"/>
      <c r="F408"/>
      <c r="G408"/>
      <c r="H408"/>
      <c r="I408"/>
      <c r="J408"/>
    </row>
    <row r="409" spans="1:10" x14ac:dyDescent="0.25">
      <c r="A409"/>
      <c r="B409"/>
      <c r="C409"/>
      <c r="D409"/>
      <c r="E409"/>
      <c r="F409"/>
      <c r="G409"/>
      <c r="H409"/>
      <c r="I409"/>
      <c r="J409"/>
    </row>
    <row r="410" spans="1:10" x14ac:dyDescent="0.25">
      <c r="A410"/>
      <c r="B410"/>
      <c r="C410"/>
      <c r="D410"/>
      <c r="E410"/>
      <c r="F410"/>
      <c r="G410"/>
      <c r="H410"/>
      <c r="I410"/>
      <c r="J410"/>
    </row>
    <row r="411" spans="1:10" x14ac:dyDescent="0.25">
      <c r="A411"/>
      <c r="B411"/>
      <c r="C411"/>
      <c r="D411"/>
      <c r="E411"/>
      <c r="F411"/>
      <c r="G411"/>
      <c r="H411"/>
      <c r="I411"/>
      <c r="J411"/>
    </row>
    <row r="412" spans="1:10" x14ac:dyDescent="0.25">
      <c r="A412"/>
      <c r="B412"/>
      <c r="C412"/>
      <c r="D412"/>
      <c r="E412"/>
      <c r="F412"/>
      <c r="G412"/>
      <c r="H412"/>
      <c r="I412"/>
      <c r="J412"/>
    </row>
    <row r="413" spans="1:10" x14ac:dyDescent="0.25">
      <c r="A413"/>
      <c r="B413"/>
      <c r="C413"/>
      <c r="D413"/>
      <c r="E413"/>
      <c r="F413"/>
      <c r="G413"/>
      <c r="H413"/>
      <c r="I413"/>
      <c r="J413"/>
    </row>
    <row r="414" spans="1:10" x14ac:dyDescent="0.25">
      <c r="A414"/>
      <c r="B414"/>
      <c r="C414"/>
      <c r="D414"/>
      <c r="E414"/>
      <c r="F414"/>
      <c r="G414"/>
      <c r="H414"/>
      <c r="I414"/>
      <c r="J414"/>
    </row>
    <row r="415" spans="1:10" x14ac:dyDescent="0.25">
      <c r="A415"/>
      <c r="B415"/>
      <c r="C415"/>
      <c r="D415"/>
      <c r="E415"/>
      <c r="F415"/>
      <c r="G415"/>
      <c r="H415"/>
      <c r="I415"/>
      <c r="J415"/>
    </row>
    <row r="416" spans="1:10" x14ac:dyDescent="0.25">
      <c r="A416"/>
      <c r="B416"/>
      <c r="C416"/>
      <c r="D416"/>
      <c r="E416"/>
      <c r="F416"/>
      <c r="G416"/>
      <c r="H416"/>
      <c r="I416"/>
      <c r="J416"/>
    </row>
    <row r="417" spans="1:10" x14ac:dyDescent="0.25">
      <c r="A417"/>
      <c r="B417"/>
      <c r="C417"/>
      <c r="D417"/>
      <c r="E417"/>
      <c r="F417"/>
      <c r="G417"/>
      <c r="H417"/>
      <c r="I417"/>
      <c r="J417"/>
    </row>
    <row r="418" spans="1:10" x14ac:dyDescent="0.25">
      <c r="A418"/>
      <c r="B418"/>
      <c r="C418"/>
      <c r="D418"/>
      <c r="E418"/>
      <c r="F418"/>
      <c r="G418"/>
      <c r="H418"/>
      <c r="I418"/>
      <c r="J418"/>
    </row>
    <row r="419" spans="1:10" x14ac:dyDescent="0.25">
      <c r="A419"/>
      <c r="B419"/>
      <c r="C419"/>
      <c r="D419"/>
      <c r="E419"/>
      <c r="F419"/>
      <c r="G419"/>
      <c r="H419"/>
      <c r="I419"/>
      <c r="J419"/>
    </row>
    <row r="420" spans="1:10" x14ac:dyDescent="0.25">
      <c r="A420"/>
      <c r="B420"/>
      <c r="C420"/>
      <c r="D420"/>
      <c r="E420"/>
      <c r="F420"/>
      <c r="G420"/>
      <c r="H420"/>
      <c r="I420"/>
      <c r="J420"/>
    </row>
    <row r="421" spans="1:10" x14ac:dyDescent="0.25">
      <c r="A421"/>
      <c r="B421"/>
      <c r="C421"/>
      <c r="D421"/>
      <c r="E421"/>
      <c r="F421"/>
      <c r="G421"/>
      <c r="H421"/>
      <c r="I421"/>
      <c r="J421"/>
    </row>
    <row r="422" spans="1:10" x14ac:dyDescent="0.25">
      <c r="A422"/>
      <c r="B422"/>
      <c r="C422"/>
      <c r="D422"/>
      <c r="E422"/>
      <c r="F422"/>
      <c r="G422"/>
      <c r="H422"/>
      <c r="I422"/>
      <c r="J422"/>
    </row>
    <row r="423" spans="1:10" x14ac:dyDescent="0.25">
      <c r="A423"/>
      <c r="B423"/>
      <c r="C423"/>
      <c r="D423"/>
      <c r="E423"/>
      <c r="F423"/>
      <c r="G423"/>
      <c r="H423"/>
      <c r="I423"/>
      <c r="J423"/>
    </row>
    <row r="424" spans="1:10" x14ac:dyDescent="0.25">
      <c r="A424"/>
      <c r="B424"/>
      <c r="C424"/>
      <c r="D424"/>
      <c r="E424"/>
      <c r="F424"/>
      <c r="G424"/>
      <c r="H424"/>
      <c r="I424"/>
      <c r="J424"/>
    </row>
    <row r="425" spans="1:10" x14ac:dyDescent="0.25">
      <c r="A425"/>
      <c r="B425"/>
      <c r="C425"/>
      <c r="D425"/>
      <c r="E425"/>
      <c r="F425"/>
      <c r="G425"/>
      <c r="H425"/>
      <c r="I425"/>
      <c r="J425"/>
    </row>
    <row r="426" spans="1:10" x14ac:dyDescent="0.25">
      <c r="A426"/>
      <c r="B426"/>
      <c r="C426"/>
      <c r="D426"/>
      <c r="E426"/>
      <c r="F426"/>
      <c r="G426"/>
      <c r="H426"/>
      <c r="I426"/>
      <c r="J426"/>
    </row>
    <row r="427" spans="1:10" x14ac:dyDescent="0.25">
      <c r="A427"/>
      <c r="B427"/>
      <c r="C427"/>
      <c r="D427"/>
      <c r="E427"/>
      <c r="F427"/>
      <c r="G427"/>
      <c r="H427"/>
      <c r="I427"/>
      <c r="J427"/>
    </row>
    <row r="428" spans="1:10" x14ac:dyDescent="0.25">
      <c r="A428"/>
      <c r="B428"/>
      <c r="C428"/>
      <c r="D428"/>
      <c r="E428"/>
      <c r="F428"/>
      <c r="G428"/>
      <c r="H428"/>
      <c r="I428"/>
      <c r="J428"/>
    </row>
    <row r="429" spans="1:10" x14ac:dyDescent="0.25">
      <c r="A429"/>
      <c r="B429"/>
      <c r="C429"/>
      <c r="D429"/>
      <c r="E429"/>
      <c r="F429"/>
      <c r="G429"/>
      <c r="H429"/>
      <c r="I429"/>
      <c r="J429"/>
    </row>
    <row r="430" spans="1:10" x14ac:dyDescent="0.25">
      <c r="A430"/>
      <c r="B430"/>
      <c r="C430"/>
      <c r="D430"/>
      <c r="E430"/>
      <c r="F430"/>
      <c r="G430"/>
      <c r="H430"/>
      <c r="I430"/>
      <c r="J430"/>
    </row>
    <row r="431" spans="1:10" x14ac:dyDescent="0.25">
      <c r="A431"/>
      <c r="B431"/>
      <c r="C431"/>
      <c r="D431"/>
      <c r="E431"/>
      <c r="F431"/>
      <c r="G431"/>
      <c r="H431"/>
      <c r="I431"/>
      <c r="J431"/>
    </row>
    <row r="432" spans="1:10" x14ac:dyDescent="0.25">
      <c r="A432"/>
      <c r="B432"/>
      <c r="C432"/>
      <c r="D432"/>
      <c r="E432"/>
      <c r="F432"/>
      <c r="G432"/>
      <c r="H432"/>
      <c r="I432"/>
      <c r="J432"/>
    </row>
    <row r="433" spans="1:10" x14ac:dyDescent="0.25">
      <c r="A433"/>
      <c r="B433"/>
      <c r="C433"/>
      <c r="D433"/>
      <c r="E433"/>
      <c r="F433"/>
      <c r="G433"/>
      <c r="H433"/>
      <c r="I433"/>
      <c r="J433"/>
    </row>
    <row r="434" spans="1:10" x14ac:dyDescent="0.25">
      <c r="A434"/>
      <c r="B434"/>
      <c r="C434"/>
      <c r="D434"/>
      <c r="E434"/>
      <c r="F434"/>
      <c r="G434"/>
      <c r="H434"/>
      <c r="I434"/>
      <c r="J434"/>
    </row>
    <row r="435" spans="1:10" x14ac:dyDescent="0.25">
      <c r="A435"/>
      <c r="B435"/>
      <c r="C435"/>
      <c r="D435"/>
      <c r="E435"/>
      <c r="F435"/>
      <c r="G435"/>
      <c r="H435"/>
      <c r="I435"/>
      <c r="J435"/>
    </row>
    <row r="436" spans="1:10" x14ac:dyDescent="0.25">
      <c r="A436"/>
      <c r="B436"/>
      <c r="C436"/>
      <c r="D436"/>
      <c r="E436"/>
      <c r="F436"/>
      <c r="G436"/>
      <c r="H436"/>
      <c r="I436"/>
      <c r="J436"/>
    </row>
    <row r="437" spans="1:10" x14ac:dyDescent="0.25">
      <c r="A437"/>
      <c r="B437"/>
      <c r="C437"/>
      <c r="D437"/>
      <c r="E437"/>
      <c r="F437"/>
      <c r="G437"/>
      <c r="H437"/>
      <c r="I437"/>
      <c r="J437"/>
    </row>
    <row r="438" spans="1:10" x14ac:dyDescent="0.25">
      <c r="A438"/>
      <c r="B438"/>
      <c r="C438"/>
      <c r="D438"/>
      <c r="E438"/>
      <c r="F438"/>
      <c r="G438"/>
      <c r="H438"/>
      <c r="I438"/>
      <c r="J438"/>
    </row>
    <row r="439" spans="1:10" x14ac:dyDescent="0.25">
      <c r="A439"/>
      <c r="B439"/>
      <c r="C439"/>
      <c r="D439"/>
      <c r="E439"/>
      <c r="F439"/>
      <c r="G439"/>
      <c r="H439"/>
      <c r="I439"/>
      <c r="J439"/>
    </row>
    <row r="440" spans="1:10" x14ac:dyDescent="0.25">
      <c r="A440"/>
      <c r="B440"/>
      <c r="C440"/>
      <c r="D440"/>
      <c r="E440"/>
      <c r="F440"/>
      <c r="G440"/>
      <c r="H440"/>
      <c r="I440"/>
      <c r="J440"/>
    </row>
    <row r="441" spans="1:10" x14ac:dyDescent="0.25">
      <c r="A441"/>
      <c r="B441"/>
      <c r="C441"/>
      <c r="D441"/>
      <c r="E441"/>
      <c r="F441"/>
      <c r="G441"/>
      <c r="H441"/>
      <c r="I441"/>
      <c r="J441"/>
    </row>
    <row r="442" spans="1:10" x14ac:dyDescent="0.25">
      <c r="A442"/>
      <c r="B442"/>
      <c r="C442"/>
      <c r="D442"/>
      <c r="E442"/>
      <c r="F442"/>
      <c r="G442"/>
      <c r="H442"/>
      <c r="I442"/>
      <c r="J442"/>
    </row>
    <row r="443" spans="1:10" x14ac:dyDescent="0.25">
      <c r="A443"/>
      <c r="B443"/>
      <c r="C443"/>
      <c r="D443"/>
      <c r="E443"/>
      <c r="F443"/>
      <c r="G443"/>
      <c r="H443"/>
      <c r="I443"/>
      <c r="J443"/>
    </row>
    <row r="444" spans="1:10" x14ac:dyDescent="0.25">
      <c r="A444"/>
      <c r="B444"/>
      <c r="C444"/>
      <c r="D444"/>
      <c r="E444"/>
      <c r="F444"/>
      <c r="G444"/>
      <c r="H444"/>
      <c r="I444"/>
      <c r="J444"/>
    </row>
    <row r="445" spans="1:10" x14ac:dyDescent="0.25">
      <c r="A445"/>
      <c r="B445"/>
      <c r="C445"/>
      <c r="D445"/>
      <c r="E445"/>
      <c r="F445"/>
      <c r="G445"/>
      <c r="H445"/>
      <c r="I445"/>
      <c r="J445"/>
    </row>
    <row r="446" spans="1:10" x14ac:dyDescent="0.25">
      <c r="A446"/>
      <c r="B446"/>
      <c r="C446"/>
      <c r="D446"/>
      <c r="E446"/>
      <c r="F446"/>
      <c r="G446"/>
      <c r="H446"/>
      <c r="I446"/>
      <c r="J446"/>
    </row>
    <row r="447" spans="1:10" x14ac:dyDescent="0.25">
      <c r="A447"/>
      <c r="B447"/>
      <c r="C447"/>
      <c r="D447"/>
      <c r="E447"/>
      <c r="F447"/>
      <c r="G447"/>
      <c r="H447"/>
      <c r="I447"/>
      <c r="J447"/>
    </row>
    <row r="448" spans="1:10" x14ac:dyDescent="0.25">
      <c r="A448"/>
      <c r="B448"/>
      <c r="C448"/>
      <c r="D448"/>
      <c r="E448"/>
      <c r="F448"/>
      <c r="G448"/>
      <c r="H448"/>
      <c r="I448"/>
      <c r="J448"/>
    </row>
    <row r="449" spans="1:10" x14ac:dyDescent="0.25">
      <c r="A449"/>
      <c r="B449"/>
      <c r="C449"/>
      <c r="D449"/>
      <c r="E449"/>
      <c r="F449"/>
      <c r="G449"/>
      <c r="H449"/>
      <c r="I449"/>
      <c r="J449"/>
    </row>
    <row r="450" spans="1:10" x14ac:dyDescent="0.25">
      <c r="A450"/>
      <c r="B450"/>
      <c r="C450"/>
      <c r="D450"/>
      <c r="E450"/>
      <c r="F450"/>
      <c r="G450"/>
      <c r="H450"/>
      <c r="I450"/>
      <c r="J450"/>
    </row>
    <row r="451" spans="1:10" x14ac:dyDescent="0.25">
      <c r="A451"/>
      <c r="B451"/>
      <c r="C451"/>
      <c r="D451"/>
      <c r="E451"/>
      <c r="F451"/>
      <c r="G451"/>
      <c r="H451"/>
      <c r="I451"/>
      <c r="J451"/>
    </row>
    <row r="452" spans="1:10" x14ac:dyDescent="0.25">
      <c r="A452"/>
      <c r="B452"/>
      <c r="C452"/>
      <c r="D452"/>
      <c r="E452"/>
      <c r="F452"/>
      <c r="G452"/>
      <c r="H452"/>
      <c r="I452"/>
      <c r="J452"/>
    </row>
    <row r="453" spans="1:10" x14ac:dyDescent="0.25">
      <c r="A453"/>
      <c r="B453"/>
      <c r="C453"/>
      <c r="D453"/>
      <c r="E453"/>
      <c r="F453"/>
      <c r="G453"/>
      <c r="H453"/>
      <c r="I453"/>
      <c r="J453"/>
    </row>
    <row r="454" spans="1:10" x14ac:dyDescent="0.25">
      <c r="A454"/>
      <c r="B454"/>
      <c r="C454"/>
      <c r="D454"/>
      <c r="E454"/>
      <c r="F454"/>
      <c r="G454"/>
      <c r="H454"/>
      <c r="I454"/>
      <c r="J454"/>
    </row>
    <row r="455" spans="1:10" x14ac:dyDescent="0.25">
      <c r="A455"/>
      <c r="B455"/>
      <c r="C455"/>
      <c r="D455"/>
      <c r="E455"/>
      <c r="F455"/>
      <c r="G455"/>
      <c r="H455"/>
      <c r="I455"/>
      <c r="J455"/>
    </row>
    <row r="456" spans="1:10" x14ac:dyDescent="0.25">
      <c r="A456"/>
      <c r="B456"/>
      <c r="C456"/>
      <c r="D456"/>
      <c r="E456"/>
      <c r="F456"/>
      <c r="G456"/>
      <c r="H456"/>
      <c r="I456"/>
      <c r="J456"/>
    </row>
    <row r="457" spans="1:10" x14ac:dyDescent="0.25">
      <c r="A457"/>
      <c r="B457"/>
      <c r="C457"/>
      <c r="D457"/>
      <c r="E457"/>
      <c r="F457"/>
      <c r="G457"/>
      <c r="H457"/>
      <c r="I457"/>
      <c r="J457"/>
    </row>
    <row r="458" spans="1:10" x14ac:dyDescent="0.25">
      <c r="A458"/>
      <c r="B458"/>
      <c r="C458"/>
      <c r="D458"/>
      <c r="E458"/>
      <c r="F458"/>
      <c r="G458"/>
      <c r="H458"/>
      <c r="I458"/>
      <c r="J458"/>
    </row>
    <row r="459" spans="1:10" x14ac:dyDescent="0.25">
      <c r="A459"/>
      <c r="B459"/>
      <c r="C459"/>
      <c r="D459"/>
      <c r="E459"/>
      <c r="F459"/>
      <c r="G459"/>
      <c r="H459"/>
      <c r="I459"/>
      <c r="J459"/>
    </row>
    <row r="460" spans="1:10" x14ac:dyDescent="0.25">
      <c r="A460"/>
      <c r="B460"/>
      <c r="C460"/>
      <c r="D460"/>
      <c r="E460"/>
      <c r="F460"/>
      <c r="G460"/>
      <c r="H460"/>
      <c r="I460"/>
      <c r="J460"/>
    </row>
    <row r="461" spans="1:10" x14ac:dyDescent="0.25">
      <c r="A461"/>
      <c r="B461"/>
      <c r="C461"/>
      <c r="D461"/>
      <c r="E461"/>
      <c r="F461"/>
      <c r="G461"/>
      <c r="H461"/>
      <c r="I461"/>
      <c r="J461"/>
    </row>
    <row r="462" spans="1:10" x14ac:dyDescent="0.25">
      <c r="A462"/>
      <c r="B462"/>
      <c r="C462"/>
      <c r="D462"/>
      <c r="E462"/>
      <c r="F462"/>
      <c r="G462"/>
      <c r="H462"/>
      <c r="I462"/>
      <c r="J462"/>
    </row>
    <row r="463" spans="1:10" x14ac:dyDescent="0.25">
      <c r="A463"/>
      <c r="B463"/>
      <c r="C463"/>
      <c r="D463"/>
      <c r="E463"/>
      <c r="F463"/>
      <c r="G463"/>
      <c r="H463"/>
      <c r="I463"/>
      <c r="J463"/>
    </row>
    <row r="464" spans="1:10" x14ac:dyDescent="0.25">
      <c r="A464"/>
      <c r="B464"/>
      <c r="C464"/>
      <c r="D464"/>
      <c r="E464"/>
      <c r="F464"/>
      <c r="G464"/>
      <c r="H464"/>
      <c r="I464"/>
      <c r="J464"/>
    </row>
    <row r="465" spans="1:10" x14ac:dyDescent="0.25">
      <c r="A465"/>
      <c r="B465"/>
      <c r="C465"/>
      <c r="D465"/>
      <c r="E465"/>
      <c r="F465"/>
      <c r="G465"/>
      <c r="H465"/>
      <c r="I465"/>
      <c r="J465"/>
    </row>
    <row r="466" spans="1:10" x14ac:dyDescent="0.25">
      <c r="A466"/>
      <c r="B466"/>
      <c r="C466"/>
      <c r="D466"/>
      <c r="E466"/>
      <c r="F466"/>
      <c r="G466"/>
      <c r="H466"/>
      <c r="I466"/>
      <c r="J466"/>
    </row>
    <row r="467" spans="1:10" x14ac:dyDescent="0.25">
      <c r="A467"/>
      <c r="B467"/>
      <c r="C467"/>
      <c r="D467"/>
      <c r="E467"/>
      <c r="F467"/>
      <c r="G467"/>
      <c r="H467"/>
      <c r="I467"/>
      <c r="J467"/>
    </row>
    <row r="468" spans="1:10" x14ac:dyDescent="0.25">
      <c r="A468"/>
      <c r="B468"/>
      <c r="C468"/>
      <c r="D468"/>
      <c r="E468"/>
      <c r="F468"/>
      <c r="G468"/>
      <c r="H468"/>
      <c r="I468"/>
      <c r="J468"/>
    </row>
    <row r="469" spans="1:10" x14ac:dyDescent="0.25">
      <c r="A469"/>
      <c r="B469"/>
      <c r="C469"/>
      <c r="D469"/>
      <c r="E469"/>
      <c r="F469"/>
      <c r="G469"/>
      <c r="H469"/>
      <c r="I469"/>
      <c r="J469"/>
    </row>
    <row r="470" spans="1:10" x14ac:dyDescent="0.25">
      <c r="A470"/>
      <c r="B470"/>
      <c r="C470"/>
      <c r="D470"/>
      <c r="E470"/>
      <c r="F470"/>
      <c r="G470"/>
      <c r="H470"/>
      <c r="I470"/>
      <c r="J470"/>
    </row>
    <row r="471" spans="1:10" x14ac:dyDescent="0.25">
      <c r="A471"/>
      <c r="B471"/>
      <c r="C471"/>
      <c r="D471"/>
      <c r="E471"/>
      <c r="F471"/>
      <c r="G471"/>
      <c r="H471"/>
      <c r="I471"/>
      <c r="J471"/>
    </row>
    <row r="472" spans="1:10" x14ac:dyDescent="0.25">
      <c r="A472"/>
      <c r="B472"/>
      <c r="C472"/>
      <c r="D472"/>
      <c r="E472"/>
      <c r="F472"/>
      <c r="G472"/>
      <c r="H472"/>
      <c r="I472"/>
      <c r="J472"/>
    </row>
    <row r="473" spans="1:10" x14ac:dyDescent="0.25">
      <c r="A473"/>
      <c r="B473"/>
      <c r="C473"/>
      <c r="D473"/>
      <c r="E473"/>
      <c r="F473"/>
      <c r="G473"/>
      <c r="H473"/>
      <c r="I473"/>
      <c r="J473"/>
    </row>
    <row r="474" spans="1:10" x14ac:dyDescent="0.25">
      <c r="A474"/>
      <c r="B474"/>
      <c r="C474"/>
      <c r="D474"/>
      <c r="E474"/>
      <c r="F474"/>
      <c r="G474"/>
      <c r="H474"/>
      <c r="I474"/>
      <c r="J474"/>
    </row>
    <row r="475" spans="1:10" x14ac:dyDescent="0.25">
      <c r="A475"/>
      <c r="B475"/>
      <c r="C475"/>
      <c r="D475"/>
      <c r="E475"/>
      <c r="F475"/>
      <c r="G475"/>
      <c r="H475"/>
      <c r="I475"/>
      <c r="J475"/>
    </row>
    <row r="476" spans="1:10" x14ac:dyDescent="0.25">
      <c r="A476"/>
      <c r="B476"/>
      <c r="C476"/>
      <c r="D476"/>
      <c r="E476"/>
      <c r="F476"/>
      <c r="G476"/>
      <c r="H476"/>
      <c r="I476"/>
      <c r="J476"/>
    </row>
    <row r="477" spans="1:10" x14ac:dyDescent="0.25">
      <c r="A477"/>
      <c r="B477"/>
      <c r="C477"/>
      <c r="D477"/>
      <c r="E477"/>
      <c r="F477"/>
      <c r="G477"/>
      <c r="H477"/>
      <c r="I477"/>
      <c r="J477"/>
    </row>
    <row r="478" spans="1:10" x14ac:dyDescent="0.25">
      <c r="A478"/>
      <c r="B478"/>
      <c r="C478"/>
      <c r="D478"/>
      <c r="E478"/>
      <c r="F478"/>
      <c r="G478"/>
      <c r="H478"/>
      <c r="I478"/>
      <c r="J478"/>
    </row>
    <row r="479" spans="1:10" x14ac:dyDescent="0.25">
      <c r="A479"/>
      <c r="B479"/>
      <c r="C479"/>
      <c r="D479"/>
      <c r="E479"/>
      <c r="F479"/>
      <c r="G479"/>
      <c r="H479"/>
      <c r="I479"/>
      <c r="J479"/>
    </row>
    <row r="480" spans="1:10" x14ac:dyDescent="0.25">
      <c r="A480"/>
      <c r="B480"/>
      <c r="C480"/>
      <c r="D480"/>
      <c r="E480"/>
      <c r="F480"/>
      <c r="G480"/>
      <c r="H480"/>
      <c r="I480"/>
      <c r="J480"/>
    </row>
    <row r="481" spans="1:10" x14ac:dyDescent="0.25">
      <c r="A481"/>
      <c r="B481"/>
      <c r="C481"/>
      <c r="D481"/>
      <c r="E481"/>
      <c r="F481"/>
      <c r="G481"/>
      <c r="H481"/>
      <c r="I481"/>
      <c r="J481"/>
    </row>
    <row r="482" spans="1:10" x14ac:dyDescent="0.25">
      <c r="A482"/>
      <c r="B482"/>
      <c r="C482"/>
      <c r="D482"/>
      <c r="E482"/>
      <c r="F482"/>
      <c r="G482"/>
      <c r="H482"/>
      <c r="I482"/>
      <c r="J482"/>
    </row>
    <row r="483" spans="1:10" x14ac:dyDescent="0.25">
      <c r="A483"/>
      <c r="B483"/>
      <c r="C483"/>
      <c r="D483"/>
      <c r="E483"/>
      <c r="F483"/>
      <c r="G483"/>
      <c r="H483"/>
      <c r="I483"/>
      <c r="J483"/>
    </row>
    <row r="484" spans="1:10" x14ac:dyDescent="0.25">
      <c r="A484"/>
      <c r="B484"/>
      <c r="C484"/>
      <c r="D484"/>
      <c r="E484"/>
      <c r="F484"/>
      <c r="G484"/>
      <c r="H484"/>
      <c r="I484"/>
      <c r="J484"/>
    </row>
    <row r="485" spans="1:10" x14ac:dyDescent="0.25">
      <c r="A485"/>
      <c r="B485"/>
      <c r="C485"/>
      <c r="D485"/>
      <c r="E485"/>
      <c r="F485"/>
      <c r="G485"/>
      <c r="H485"/>
      <c r="I485"/>
      <c r="J485"/>
    </row>
    <row r="486" spans="1:10" x14ac:dyDescent="0.25">
      <c r="A486"/>
      <c r="B486"/>
      <c r="C486"/>
      <c r="D486"/>
      <c r="E486"/>
      <c r="F486"/>
      <c r="G486"/>
      <c r="H486"/>
      <c r="I486"/>
      <c r="J486"/>
    </row>
    <row r="487" spans="1:10" x14ac:dyDescent="0.25">
      <c r="A487"/>
      <c r="B487"/>
      <c r="C487"/>
      <c r="D487"/>
      <c r="E487"/>
      <c r="F487"/>
      <c r="G487"/>
      <c r="H487"/>
      <c r="I487"/>
      <c r="J487"/>
    </row>
    <row r="488" spans="1:10" x14ac:dyDescent="0.25">
      <c r="A488"/>
      <c r="B488"/>
      <c r="C488"/>
      <c r="D488"/>
      <c r="E488"/>
      <c r="F488"/>
      <c r="G488"/>
      <c r="H488"/>
      <c r="I488"/>
      <c r="J488"/>
    </row>
    <row r="489" spans="1:10" x14ac:dyDescent="0.25">
      <c r="A489"/>
      <c r="B489"/>
      <c r="C489"/>
      <c r="D489"/>
      <c r="E489"/>
      <c r="F489"/>
      <c r="G489"/>
      <c r="H489"/>
      <c r="I489"/>
      <c r="J489"/>
    </row>
    <row r="490" spans="1:10" x14ac:dyDescent="0.25">
      <c r="A490"/>
      <c r="B490"/>
      <c r="C490"/>
      <c r="D490"/>
      <c r="E490"/>
      <c r="F490"/>
      <c r="G490"/>
      <c r="H490"/>
      <c r="I490"/>
      <c r="J490"/>
    </row>
    <row r="491" spans="1:10" x14ac:dyDescent="0.25">
      <c r="A491"/>
      <c r="B491"/>
      <c r="C491"/>
      <c r="D491"/>
      <c r="E491"/>
      <c r="F491"/>
      <c r="G491"/>
      <c r="H491"/>
      <c r="I491"/>
      <c r="J491"/>
    </row>
    <row r="492" spans="1:10" x14ac:dyDescent="0.25">
      <c r="A492"/>
      <c r="B492"/>
      <c r="C492"/>
      <c r="D492"/>
      <c r="E492"/>
      <c r="F492"/>
      <c r="G492"/>
      <c r="H492"/>
      <c r="I492"/>
      <c r="J492"/>
    </row>
    <row r="493" spans="1:10" x14ac:dyDescent="0.25">
      <c r="A493"/>
      <c r="B493"/>
      <c r="C493"/>
      <c r="D493"/>
      <c r="E493"/>
      <c r="F493"/>
      <c r="G493"/>
      <c r="H493"/>
      <c r="I493"/>
      <c r="J493"/>
    </row>
    <row r="494" spans="1:10" x14ac:dyDescent="0.25">
      <c r="A494"/>
      <c r="B494"/>
      <c r="C494"/>
      <c r="D494"/>
      <c r="E494"/>
      <c r="F494"/>
      <c r="G494"/>
      <c r="H494"/>
      <c r="I494"/>
      <c r="J494"/>
    </row>
    <row r="495" spans="1:10" x14ac:dyDescent="0.25">
      <c r="A495"/>
      <c r="B495"/>
      <c r="C495"/>
      <c r="D495"/>
      <c r="E495"/>
      <c r="F495"/>
      <c r="G495"/>
      <c r="H495"/>
      <c r="I495"/>
      <c r="J495"/>
    </row>
    <row r="496" spans="1:10" x14ac:dyDescent="0.25">
      <c r="A496"/>
      <c r="B496"/>
      <c r="C496"/>
      <c r="D496"/>
      <c r="E496"/>
      <c r="F496"/>
      <c r="G496"/>
      <c r="H496"/>
      <c r="I496"/>
      <c r="J496"/>
    </row>
    <row r="497" spans="1:10" x14ac:dyDescent="0.25">
      <c r="A497"/>
      <c r="B497"/>
      <c r="C497"/>
      <c r="D497"/>
      <c r="E497"/>
      <c r="F497"/>
      <c r="G497"/>
      <c r="H497"/>
      <c r="I497"/>
      <c r="J497"/>
    </row>
    <row r="498" spans="1:10" x14ac:dyDescent="0.25">
      <c r="A498"/>
      <c r="B498"/>
      <c r="C498"/>
      <c r="D498"/>
      <c r="E498"/>
      <c r="F498"/>
      <c r="G498"/>
      <c r="H498"/>
      <c r="I498"/>
      <c r="J498"/>
    </row>
    <row r="499" spans="1:10" x14ac:dyDescent="0.25">
      <c r="A499"/>
      <c r="B499"/>
      <c r="C499"/>
      <c r="D499"/>
      <c r="E499"/>
      <c r="F499"/>
      <c r="G499"/>
      <c r="H499"/>
      <c r="I499"/>
      <c r="J499"/>
    </row>
    <row r="500" spans="1:10" x14ac:dyDescent="0.25">
      <c r="A500"/>
      <c r="B500"/>
      <c r="C500"/>
      <c r="D500"/>
      <c r="E500"/>
      <c r="F500"/>
      <c r="G500"/>
      <c r="H500"/>
      <c r="I500"/>
      <c r="J500"/>
    </row>
    <row r="501" spans="1:10" x14ac:dyDescent="0.25">
      <c r="A501"/>
      <c r="B501"/>
      <c r="C501"/>
      <c r="D501"/>
      <c r="E501"/>
      <c r="F501"/>
      <c r="G501"/>
      <c r="H501"/>
      <c r="I501"/>
      <c r="J501"/>
    </row>
    <row r="502" spans="1:10" x14ac:dyDescent="0.25">
      <c r="A502"/>
      <c r="B502"/>
      <c r="C502"/>
      <c r="D502"/>
      <c r="E502"/>
      <c r="F502"/>
      <c r="G502"/>
      <c r="H502"/>
      <c r="I502"/>
      <c r="J502"/>
    </row>
    <row r="503" spans="1:10" x14ac:dyDescent="0.25">
      <c r="A503"/>
      <c r="B503"/>
      <c r="C503"/>
      <c r="D503"/>
      <c r="E503"/>
      <c r="F503"/>
      <c r="G503"/>
      <c r="H503"/>
      <c r="I503"/>
      <c r="J503"/>
    </row>
    <row r="504" spans="1:10" x14ac:dyDescent="0.25">
      <c r="A504"/>
      <c r="B504"/>
      <c r="C504"/>
      <c r="D504"/>
      <c r="E504"/>
      <c r="F504"/>
      <c r="G504"/>
      <c r="H504"/>
      <c r="I504"/>
      <c r="J504"/>
    </row>
    <row r="505" spans="1:10" x14ac:dyDescent="0.25">
      <c r="A505"/>
      <c r="B505"/>
      <c r="C505"/>
      <c r="D505"/>
      <c r="E505"/>
      <c r="F505"/>
      <c r="G505"/>
      <c r="H505"/>
      <c r="I505"/>
      <c r="J505"/>
    </row>
    <row r="506" spans="1:10" x14ac:dyDescent="0.25">
      <c r="A506"/>
      <c r="B506"/>
      <c r="C506"/>
      <c r="D506"/>
      <c r="E506"/>
      <c r="F506"/>
      <c r="G506"/>
      <c r="H506"/>
      <c r="I506"/>
      <c r="J506"/>
    </row>
    <row r="507" spans="1:10" x14ac:dyDescent="0.25">
      <c r="A507"/>
      <c r="B507"/>
      <c r="C507"/>
      <c r="D507"/>
      <c r="E507"/>
      <c r="F507"/>
      <c r="G507"/>
      <c r="H507"/>
      <c r="I507"/>
      <c r="J507"/>
    </row>
    <row r="508" spans="1:10" x14ac:dyDescent="0.25">
      <c r="A508"/>
      <c r="B508"/>
      <c r="C508"/>
      <c r="D508"/>
      <c r="E508"/>
      <c r="F508"/>
      <c r="G508"/>
      <c r="H508"/>
      <c r="I508"/>
      <c r="J508"/>
    </row>
    <row r="509" spans="1:10" x14ac:dyDescent="0.25">
      <c r="A509"/>
      <c r="B509"/>
      <c r="C509"/>
      <c r="D509"/>
      <c r="E509"/>
      <c r="F509"/>
      <c r="G509"/>
      <c r="H509"/>
      <c r="I509"/>
      <c r="J509"/>
    </row>
    <row r="510" spans="1:10" x14ac:dyDescent="0.25">
      <c r="A510"/>
      <c r="B510"/>
      <c r="C510"/>
      <c r="D510"/>
      <c r="E510"/>
      <c r="F510"/>
      <c r="G510"/>
      <c r="H510"/>
      <c r="I510"/>
      <c r="J510"/>
    </row>
    <row r="511" spans="1:10" x14ac:dyDescent="0.25">
      <c r="A511"/>
      <c r="B511"/>
      <c r="C511"/>
      <c r="D511"/>
      <c r="E511"/>
      <c r="F511"/>
      <c r="G511"/>
      <c r="H511"/>
      <c r="I511"/>
      <c r="J511"/>
    </row>
    <row r="512" spans="1:10" x14ac:dyDescent="0.25">
      <c r="A512"/>
      <c r="B512"/>
      <c r="C512"/>
      <c r="D512"/>
      <c r="E512"/>
      <c r="F512"/>
      <c r="G512"/>
      <c r="H512"/>
      <c r="I512"/>
      <c r="J512"/>
    </row>
    <row r="513" spans="1:10" x14ac:dyDescent="0.25">
      <c r="A513"/>
      <c r="B513"/>
      <c r="C513"/>
      <c r="D513"/>
      <c r="E513"/>
      <c r="F513"/>
      <c r="G513"/>
      <c r="H513"/>
      <c r="I513"/>
      <c r="J513"/>
    </row>
    <row r="514" spans="1:10" x14ac:dyDescent="0.25">
      <c r="A514"/>
      <c r="B514"/>
      <c r="C514"/>
      <c r="D514"/>
      <c r="E514"/>
      <c r="F514"/>
      <c r="G514"/>
      <c r="H514"/>
      <c r="I514"/>
      <c r="J514"/>
    </row>
    <row r="515" spans="1:10" x14ac:dyDescent="0.25">
      <c r="A515"/>
      <c r="B515"/>
      <c r="C515"/>
      <c r="D515"/>
      <c r="E515"/>
      <c r="F515"/>
      <c r="G515"/>
      <c r="H515"/>
      <c r="I515"/>
      <c r="J515"/>
    </row>
    <row r="516" spans="1:10" x14ac:dyDescent="0.25">
      <c r="A516"/>
      <c r="B516"/>
      <c r="C516"/>
      <c r="D516"/>
      <c r="E516"/>
      <c r="F516"/>
      <c r="G516"/>
      <c r="H516"/>
      <c r="I516"/>
      <c r="J516"/>
    </row>
    <row r="517" spans="1:10" x14ac:dyDescent="0.25">
      <c r="A517"/>
      <c r="B517"/>
      <c r="C517"/>
      <c r="D517"/>
      <c r="E517"/>
      <c r="F517"/>
      <c r="G517"/>
      <c r="H517"/>
      <c r="I517"/>
      <c r="J517"/>
    </row>
    <row r="518" spans="1:10" x14ac:dyDescent="0.25">
      <c r="A518"/>
      <c r="B518"/>
      <c r="C518"/>
      <c r="D518"/>
      <c r="E518"/>
      <c r="F518"/>
      <c r="G518"/>
      <c r="H518"/>
      <c r="I518"/>
      <c r="J518"/>
    </row>
    <row r="519" spans="1:10" x14ac:dyDescent="0.25">
      <c r="A519"/>
      <c r="B519"/>
      <c r="C519"/>
      <c r="D519"/>
      <c r="E519"/>
      <c r="F519"/>
      <c r="G519"/>
      <c r="H519"/>
      <c r="I519"/>
      <c r="J519"/>
    </row>
    <row r="520" spans="1:10" x14ac:dyDescent="0.25">
      <c r="A520"/>
      <c r="B520"/>
      <c r="C520"/>
      <c r="D520"/>
      <c r="E520"/>
      <c r="F520"/>
      <c r="G520"/>
      <c r="H520"/>
      <c r="I520"/>
      <c r="J520"/>
    </row>
    <row r="521" spans="1:10" x14ac:dyDescent="0.25">
      <c r="A521"/>
      <c r="B521"/>
      <c r="C521"/>
      <c r="D521"/>
      <c r="E521"/>
      <c r="F521"/>
      <c r="G521"/>
      <c r="H521"/>
      <c r="I521"/>
      <c r="J521"/>
    </row>
    <row r="522" spans="1:10" x14ac:dyDescent="0.25">
      <c r="A522"/>
      <c r="B522"/>
      <c r="C522"/>
      <c r="D522"/>
      <c r="E522"/>
      <c r="F522"/>
      <c r="G522"/>
      <c r="H522"/>
      <c r="I522"/>
      <c r="J522"/>
    </row>
    <row r="523" spans="1:10" x14ac:dyDescent="0.25">
      <c r="A523"/>
      <c r="B523"/>
      <c r="C523"/>
      <c r="D523"/>
      <c r="E523"/>
      <c r="F523"/>
      <c r="G523"/>
      <c r="H523"/>
      <c r="I523"/>
      <c r="J523"/>
    </row>
    <row r="524" spans="1:10" x14ac:dyDescent="0.25">
      <c r="A524"/>
      <c r="B524"/>
      <c r="C524"/>
      <c r="D524"/>
      <c r="E524"/>
      <c r="F524"/>
      <c r="G524"/>
      <c r="H524"/>
      <c r="I524"/>
      <c r="J524"/>
    </row>
    <row r="525" spans="1:10" x14ac:dyDescent="0.25">
      <c r="A525"/>
      <c r="B525"/>
      <c r="C525"/>
      <c r="D525"/>
      <c r="E525"/>
      <c r="F525"/>
      <c r="G525"/>
      <c r="H525"/>
      <c r="I525"/>
      <c r="J525"/>
    </row>
    <row r="526" spans="1:10" x14ac:dyDescent="0.25">
      <c r="A526"/>
      <c r="B526"/>
      <c r="C526"/>
      <c r="D526"/>
      <c r="E526"/>
      <c r="F526"/>
      <c r="G526"/>
      <c r="H526"/>
      <c r="I526"/>
      <c r="J526"/>
    </row>
    <row r="527" spans="1:10" x14ac:dyDescent="0.25">
      <c r="A527"/>
      <c r="B527"/>
      <c r="C527"/>
      <c r="D527"/>
      <c r="E527"/>
      <c r="F527"/>
      <c r="G527"/>
      <c r="H527"/>
      <c r="I527"/>
      <c r="J527"/>
    </row>
    <row r="528" spans="1:10" x14ac:dyDescent="0.25">
      <c r="A528"/>
      <c r="B528"/>
      <c r="C528"/>
      <c r="D528"/>
      <c r="E528"/>
      <c r="F528"/>
      <c r="G528"/>
      <c r="H528"/>
      <c r="I528"/>
      <c r="J528"/>
    </row>
    <row r="529" spans="1:10" x14ac:dyDescent="0.25">
      <c r="A529"/>
      <c r="B529"/>
      <c r="C529"/>
      <c r="D529"/>
      <c r="E529"/>
      <c r="F529"/>
      <c r="G529"/>
      <c r="H529"/>
      <c r="I529"/>
      <c r="J529"/>
    </row>
    <row r="530" spans="1:10" x14ac:dyDescent="0.25">
      <c r="A530"/>
      <c r="B530"/>
      <c r="C530"/>
      <c r="D530"/>
      <c r="E530"/>
      <c r="F530"/>
      <c r="G530"/>
      <c r="H530"/>
      <c r="I530"/>
      <c r="J530"/>
    </row>
    <row r="531" spans="1:10" x14ac:dyDescent="0.25">
      <c r="A531"/>
      <c r="B531"/>
      <c r="C531"/>
      <c r="D531"/>
      <c r="E531"/>
      <c r="F531"/>
      <c r="G531"/>
      <c r="H531"/>
      <c r="I531"/>
      <c r="J531"/>
    </row>
    <row r="532" spans="1:10" x14ac:dyDescent="0.25">
      <c r="A532"/>
      <c r="B532"/>
      <c r="C532"/>
      <c r="D532"/>
      <c r="E532"/>
      <c r="F532"/>
      <c r="G532"/>
      <c r="H532"/>
      <c r="I532"/>
      <c r="J532"/>
    </row>
    <row r="533" spans="1:10" x14ac:dyDescent="0.25">
      <c r="A533"/>
      <c r="B533"/>
      <c r="C533"/>
      <c r="D533"/>
      <c r="E533"/>
      <c r="F533"/>
      <c r="G533"/>
      <c r="H533"/>
      <c r="I533"/>
      <c r="J533"/>
    </row>
    <row r="534" spans="1:10" x14ac:dyDescent="0.25">
      <c r="A534"/>
      <c r="B534"/>
      <c r="C534"/>
      <c r="D534"/>
      <c r="E534"/>
      <c r="F534"/>
      <c r="G534"/>
      <c r="H534"/>
      <c r="I534"/>
      <c r="J534"/>
    </row>
    <row r="535" spans="1:10" x14ac:dyDescent="0.25">
      <c r="A535"/>
      <c r="B535"/>
      <c r="C535"/>
      <c r="D535"/>
      <c r="E535"/>
      <c r="F535"/>
      <c r="G535"/>
      <c r="H535"/>
      <c r="I535"/>
      <c r="J535"/>
    </row>
    <row r="536" spans="1:10" x14ac:dyDescent="0.25">
      <c r="A536"/>
      <c r="B536"/>
      <c r="C536"/>
      <c r="D536"/>
      <c r="E536"/>
      <c r="F536"/>
      <c r="G536"/>
      <c r="H536"/>
      <c r="I536"/>
      <c r="J536"/>
    </row>
    <row r="537" spans="1:10" x14ac:dyDescent="0.25">
      <c r="A537"/>
      <c r="B537"/>
      <c r="C537"/>
      <c r="D537"/>
      <c r="E537"/>
      <c r="F537"/>
      <c r="G537"/>
      <c r="H537"/>
      <c r="I537"/>
      <c r="J537"/>
    </row>
    <row r="538" spans="1:10" x14ac:dyDescent="0.25">
      <c r="A538"/>
      <c r="B538"/>
      <c r="C538"/>
      <c r="D538"/>
      <c r="E538"/>
      <c r="F538"/>
      <c r="G538"/>
      <c r="H538"/>
      <c r="I538"/>
      <c r="J538"/>
    </row>
    <row r="539" spans="1:10" x14ac:dyDescent="0.25">
      <c r="A539"/>
      <c r="B539"/>
      <c r="C539"/>
      <c r="D539"/>
      <c r="E539"/>
      <c r="F539"/>
      <c r="G539"/>
      <c r="H539"/>
      <c r="I539"/>
      <c r="J539"/>
    </row>
    <row r="540" spans="1:10" x14ac:dyDescent="0.25">
      <c r="A540"/>
      <c r="B540"/>
      <c r="C540"/>
      <c r="D540"/>
      <c r="E540"/>
      <c r="F540"/>
      <c r="G540"/>
      <c r="H540"/>
      <c r="I540"/>
      <c r="J540"/>
    </row>
    <row r="541" spans="1:10" x14ac:dyDescent="0.25">
      <c r="A541"/>
      <c r="B541"/>
      <c r="C541"/>
      <c r="D541"/>
      <c r="E541"/>
      <c r="F541"/>
      <c r="G541"/>
      <c r="H541"/>
      <c r="I541"/>
      <c r="J541"/>
    </row>
    <row r="542" spans="1:10" x14ac:dyDescent="0.25">
      <c r="A542"/>
      <c r="B542"/>
      <c r="C542"/>
      <c r="D542"/>
      <c r="E542"/>
      <c r="F542"/>
      <c r="G542"/>
      <c r="H542"/>
      <c r="I542"/>
      <c r="J542"/>
    </row>
    <row r="543" spans="1:10" x14ac:dyDescent="0.25">
      <c r="A543"/>
      <c r="B543"/>
      <c r="C543"/>
      <c r="D543"/>
      <c r="E543"/>
      <c r="F543"/>
      <c r="G543"/>
      <c r="H543"/>
      <c r="I543"/>
      <c r="J543"/>
    </row>
    <row r="544" spans="1:10" x14ac:dyDescent="0.25">
      <c r="A544"/>
      <c r="B544"/>
      <c r="C544"/>
      <c r="D544"/>
      <c r="E544"/>
      <c r="F544"/>
      <c r="G544"/>
      <c r="H544"/>
      <c r="I544"/>
      <c r="J544"/>
    </row>
    <row r="545" spans="1:10" x14ac:dyDescent="0.25">
      <c r="A545"/>
      <c r="B545"/>
      <c r="C545"/>
      <c r="D545"/>
      <c r="E545"/>
      <c r="F545"/>
      <c r="G545"/>
      <c r="H545"/>
      <c r="I545"/>
      <c r="J545"/>
    </row>
    <row r="546" spans="1:10" x14ac:dyDescent="0.25">
      <c r="A546"/>
      <c r="B546"/>
      <c r="C546"/>
      <c r="D546"/>
      <c r="E546"/>
      <c r="F546"/>
      <c r="G546"/>
      <c r="H546"/>
      <c r="I546"/>
      <c r="J546"/>
    </row>
    <row r="547" spans="1:10" x14ac:dyDescent="0.25">
      <c r="A547"/>
      <c r="B547"/>
      <c r="C547"/>
      <c r="D547"/>
      <c r="E547"/>
      <c r="F547"/>
      <c r="G547"/>
      <c r="H547"/>
      <c r="I547"/>
      <c r="J547"/>
    </row>
    <row r="548" spans="1:10" x14ac:dyDescent="0.25">
      <c r="A548"/>
      <c r="B548"/>
      <c r="C548"/>
      <c r="D548"/>
      <c r="E548"/>
      <c r="F548"/>
      <c r="G548"/>
      <c r="H548"/>
      <c r="I548"/>
      <c r="J548"/>
    </row>
    <row r="549" spans="1:10" x14ac:dyDescent="0.25">
      <c r="A549"/>
      <c r="B549"/>
      <c r="C549"/>
      <c r="D549"/>
      <c r="E549"/>
      <c r="F549"/>
      <c r="G549"/>
      <c r="H549"/>
      <c r="I549"/>
      <c r="J549"/>
    </row>
    <row r="550" spans="1:10" x14ac:dyDescent="0.25">
      <c r="A550"/>
      <c r="B550"/>
      <c r="C550"/>
      <c r="D550"/>
      <c r="E550"/>
      <c r="F550"/>
      <c r="G550"/>
      <c r="H550"/>
      <c r="I550"/>
      <c r="J550"/>
    </row>
    <row r="551" spans="1:10" x14ac:dyDescent="0.25">
      <c r="A551"/>
      <c r="B551"/>
      <c r="C551"/>
      <c r="D551"/>
      <c r="E551"/>
      <c r="F551"/>
      <c r="G551"/>
      <c r="H551"/>
      <c r="I551"/>
      <c r="J551"/>
    </row>
    <row r="552" spans="1:10" x14ac:dyDescent="0.25">
      <c r="A552"/>
      <c r="B552"/>
      <c r="C552"/>
      <c r="D552"/>
      <c r="E552"/>
      <c r="F552"/>
      <c r="G552"/>
      <c r="H552"/>
      <c r="I552"/>
      <c r="J552"/>
    </row>
    <row r="553" spans="1:10" x14ac:dyDescent="0.25">
      <c r="A553"/>
      <c r="B553"/>
      <c r="C553"/>
      <c r="D553"/>
      <c r="E553"/>
      <c r="F553"/>
      <c r="G553"/>
      <c r="H553"/>
      <c r="I553"/>
      <c r="J553"/>
    </row>
    <row r="554" spans="1:10" x14ac:dyDescent="0.25">
      <c r="A554"/>
      <c r="B554"/>
      <c r="C554"/>
      <c r="D554"/>
      <c r="E554"/>
      <c r="F554"/>
      <c r="G554"/>
      <c r="H554"/>
      <c r="I554"/>
      <c r="J554"/>
    </row>
    <row r="555" spans="1:10" x14ac:dyDescent="0.25">
      <c r="A555"/>
      <c r="B555"/>
      <c r="C555"/>
      <c r="D555"/>
      <c r="E555"/>
      <c r="F555"/>
      <c r="G555"/>
      <c r="H555"/>
      <c r="I555"/>
      <c r="J555"/>
    </row>
    <row r="556" spans="1:10" x14ac:dyDescent="0.25">
      <c r="A556"/>
      <c r="B556"/>
      <c r="C556"/>
      <c r="D556"/>
      <c r="E556"/>
      <c r="F556"/>
      <c r="G556"/>
      <c r="H556"/>
      <c r="I556"/>
      <c r="J556"/>
    </row>
    <row r="557" spans="1:10" x14ac:dyDescent="0.25">
      <c r="A557"/>
      <c r="B557"/>
      <c r="C557"/>
      <c r="D557"/>
      <c r="E557"/>
      <c r="F557"/>
      <c r="G557"/>
      <c r="H557"/>
      <c r="I557"/>
      <c r="J557"/>
    </row>
    <row r="558" spans="1:10" x14ac:dyDescent="0.25">
      <c r="A558"/>
      <c r="B558"/>
      <c r="C558"/>
      <c r="D558"/>
      <c r="E558"/>
      <c r="F558"/>
      <c r="G558"/>
      <c r="H558"/>
      <c r="I558"/>
      <c r="J558"/>
    </row>
    <row r="559" spans="1:10" x14ac:dyDescent="0.25">
      <c r="A559"/>
      <c r="B559"/>
      <c r="C559"/>
      <c r="D559"/>
      <c r="E559"/>
      <c r="F559"/>
      <c r="G559"/>
      <c r="H559"/>
      <c r="I559"/>
      <c r="J559"/>
    </row>
    <row r="560" spans="1:10" x14ac:dyDescent="0.25">
      <c r="A560"/>
      <c r="B560"/>
      <c r="C560"/>
      <c r="D560"/>
      <c r="E560"/>
      <c r="F560"/>
      <c r="G560"/>
      <c r="H560"/>
      <c r="I560"/>
      <c r="J560"/>
    </row>
    <row r="561" spans="1:10" x14ac:dyDescent="0.25">
      <c r="A561"/>
      <c r="B561"/>
      <c r="C561"/>
      <c r="D561"/>
      <c r="E561"/>
      <c r="F561"/>
      <c r="G561"/>
      <c r="H561"/>
      <c r="I561"/>
      <c r="J561"/>
    </row>
    <row r="562" spans="1:10" x14ac:dyDescent="0.25">
      <c r="A562"/>
      <c r="B562"/>
      <c r="C562"/>
      <c r="D562"/>
      <c r="E562"/>
      <c r="F562"/>
      <c r="G562"/>
      <c r="H562"/>
      <c r="I562"/>
      <c r="J562"/>
    </row>
    <row r="563" spans="1:10" x14ac:dyDescent="0.25">
      <c r="A563"/>
      <c r="B563"/>
      <c r="C563"/>
      <c r="D563"/>
      <c r="E563"/>
      <c r="F563"/>
      <c r="G563"/>
      <c r="H563"/>
      <c r="I563"/>
      <c r="J563"/>
    </row>
    <row r="564" spans="1:10" x14ac:dyDescent="0.25">
      <c r="A564"/>
      <c r="B564"/>
      <c r="C564"/>
      <c r="D564"/>
      <c r="E564"/>
      <c r="F564"/>
      <c r="G564"/>
      <c r="H564"/>
      <c r="I564"/>
      <c r="J564"/>
    </row>
    <row r="565" spans="1:10" x14ac:dyDescent="0.25">
      <c r="A565"/>
      <c r="B565"/>
      <c r="C565"/>
      <c r="D565"/>
      <c r="E565"/>
      <c r="F565"/>
      <c r="G565"/>
      <c r="H565"/>
      <c r="I565"/>
      <c r="J565"/>
    </row>
    <row r="566" spans="1:10" x14ac:dyDescent="0.25">
      <c r="A566"/>
      <c r="B566"/>
      <c r="C566"/>
      <c r="D566"/>
      <c r="E566"/>
      <c r="F566"/>
      <c r="G566"/>
      <c r="H566"/>
      <c r="I566"/>
      <c r="J566"/>
    </row>
    <row r="567" spans="1:10" x14ac:dyDescent="0.25">
      <c r="A567"/>
      <c r="B567"/>
      <c r="C567"/>
      <c r="D567"/>
      <c r="E567"/>
      <c r="F567"/>
      <c r="G567"/>
      <c r="H567"/>
      <c r="I567"/>
      <c r="J567"/>
    </row>
    <row r="568" spans="1:10" x14ac:dyDescent="0.25">
      <c r="A568"/>
      <c r="B568"/>
      <c r="C568"/>
      <c r="D568"/>
      <c r="E568"/>
      <c r="F568"/>
      <c r="G568"/>
      <c r="H568"/>
      <c r="I568"/>
      <c r="J568"/>
    </row>
    <row r="569" spans="1:10" x14ac:dyDescent="0.25">
      <c r="A569"/>
      <c r="B569"/>
      <c r="C569"/>
      <c r="D569"/>
      <c r="E569"/>
      <c r="F569"/>
      <c r="G569"/>
      <c r="H569"/>
      <c r="I569"/>
      <c r="J569"/>
    </row>
    <row r="570" spans="1:10" x14ac:dyDescent="0.25">
      <c r="A570"/>
      <c r="B570"/>
      <c r="C570"/>
      <c r="D570"/>
      <c r="E570"/>
      <c r="F570"/>
      <c r="G570"/>
      <c r="H570"/>
      <c r="I570"/>
      <c r="J570"/>
    </row>
    <row r="571" spans="1:10" x14ac:dyDescent="0.25">
      <c r="A571"/>
      <c r="B571"/>
      <c r="C571"/>
      <c r="D571"/>
      <c r="E571"/>
      <c r="F571"/>
      <c r="G571"/>
      <c r="H571"/>
      <c r="I571"/>
      <c r="J571"/>
    </row>
    <row r="572" spans="1:10" x14ac:dyDescent="0.25">
      <c r="A572"/>
      <c r="B572"/>
      <c r="C572"/>
      <c r="D572"/>
      <c r="E572"/>
      <c r="F572"/>
      <c r="G572"/>
      <c r="H572"/>
      <c r="I572"/>
      <c r="J572"/>
    </row>
    <row r="573" spans="1:10" x14ac:dyDescent="0.25">
      <c r="A573"/>
      <c r="B573"/>
      <c r="C573"/>
      <c r="D573"/>
      <c r="E573"/>
      <c r="F573"/>
      <c r="G573"/>
      <c r="H573"/>
      <c r="I573"/>
      <c r="J573"/>
    </row>
    <row r="574" spans="1:10" x14ac:dyDescent="0.25">
      <c r="A574"/>
      <c r="B574"/>
      <c r="C574"/>
      <c r="D574"/>
      <c r="E574"/>
      <c r="F574"/>
      <c r="G574"/>
      <c r="H574"/>
      <c r="I574"/>
      <c r="J574"/>
    </row>
    <row r="575" spans="1:10" x14ac:dyDescent="0.25">
      <c r="A575"/>
      <c r="B575"/>
      <c r="C575"/>
      <c r="D575"/>
      <c r="E575"/>
      <c r="F575"/>
      <c r="G575"/>
      <c r="H575"/>
      <c r="I575"/>
      <c r="J575"/>
    </row>
    <row r="576" spans="1:10" x14ac:dyDescent="0.25">
      <c r="A576"/>
      <c r="B576"/>
      <c r="C576"/>
      <c r="D576"/>
      <c r="E576"/>
      <c r="F576"/>
      <c r="G576"/>
      <c r="H576"/>
      <c r="I576"/>
      <c r="J576"/>
    </row>
    <row r="577" spans="1:10" x14ac:dyDescent="0.25">
      <c r="A577"/>
      <c r="B577"/>
      <c r="C577"/>
      <c r="D577"/>
      <c r="E577"/>
      <c r="F577"/>
      <c r="G577"/>
      <c r="H577"/>
      <c r="I577"/>
      <c r="J577"/>
    </row>
    <row r="578" spans="1:10" x14ac:dyDescent="0.25">
      <c r="A578"/>
      <c r="B578"/>
      <c r="C578"/>
      <c r="D578"/>
      <c r="E578"/>
      <c r="F578"/>
      <c r="G578"/>
      <c r="H578"/>
      <c r="I578"/>
      <c r="J578"/>
    </row>
    <row r="579" spans="1:10" x14ac:dyDescent="0.25">
      <c r="A579"/>
      <c r="B579"/>
      <c r="C579"/>
      <c r="D579"/>
      <c r="E579"/>
      <c r="F579"/>
      <c r="G579"/>
      <c r="H579"/>
      <c r="I579"/>
      <c r="J579"/>
    </row>
    <row r="580" spans="1:10" x14ac:dyDescent="0.25">
      <c r="A580"/>
      <c r="B580"/>
      <c r="C580"/>
      <c r="D580"/>
      <c r="E580"/>
      <c r="F580"/>
      <c r="G580"/>
      <c r="H580"/>
      <c r="I580"/>
      <c r="J580"/>
    </row>
    <row r="581" spans="1:10" x14ac:dyDescent="0.25">
      <c r="A581"/>
      <c r="B581"/>
      <c r="C581"/>
      <c r="D581"/>
      <c r="E581"/>
      <c r="F581"/>
      <c r="G581"/>
      <c r="H581"/>
      <c r="I581"/>
      <c r="J581"/>
    </row>
    <row r="582" spans="1:10" x14ac:dyDescent="0.25">
      <c r="A582"/>
      <c r="B582"/>
      <c r="C582"/>
      <c r="D582"/>
      <c r="E582"/>
      <c r="F582"/>
      <c r="G582"/>
      <c r="H582"/>
      <c r="I582"/>
      <c r="J582"/>
    </row>
    <row r="583" spans="1:10" x14ac:dyDescent="0.25">
      <c r="A583"/>
      <c r="B583"/>
      <c r="C583"/>
      <c r="D583"/>
      <c r="E583"/>
      <c r="F583"/>
      <c r="G583"/>
      <c r="H583"/>
      <c r="I583"/>
      <c r="J583"/>
    </row>
    <row r="584" spans="1:10" x14ac:dyDescent="0.25">
      <c r="A584"/>
      <c r="B584"/>
      <c r="C584"/>
      <c r="D584"/>
      <c r="E584"/>
      <c r="F584"/>
      <c r="G584"/>
      <c r="H584"/>
      <c r="I584"/>
      <c r="J584"/>
    </row>
    <row r="585" spans="1:10" x14ac:dyDescent="0.25">
      <c r="A585"/>
      <c r="B585"/>
      <c r="C585"/>
      <c r="D585"/>
      <c r="E585"/>
      <c r="F585"/>
      <c r="G585"/>
      <c r="H585"/>
      <c r="I585"/>
      <c r="J585"/>
    </row>
    <row r="586" spans="1:10" x14ac:dyDescent="0.25">
      <c r="A586"/>
      <c r="B586"/>
      <c r="C586"/>
      <c r="D586"/>
      <c r="E586"/>
      <c r="F586"/>
      <c r="G586"/>
      <c r="H586"/>
      <c r="I586"/>
      <c r="J586"/>
    </row>
    <row r="587" spans="1:10" x14ac:dyDescent="0.25">
      <c r="A587"/>
      <c r="B587"/>
      <c r="C587"/>
      <c r="D587"/>
      <c r="E587"/>
      <c r="F587"/>
      <c r="G587"/>
      <c r="H587"/>
      <c r="I587"/>
      <c r="J587"/>
    </row>
    <row r="588" spans="1:10" x14ac:dyDescent="0.25">
      <c r="A588"/>
      <c r="B588"/>
      <c r="C588"/>
      <c r="D588"/>
      <c r="E588"/>
      <c r="F588"/>
      <c r="G588"/>
      <c r="H588"/>
      <c r="I588"/>
      <c r="J588"/>
    </row>
    <row r="589" spans="1:10" x14ac:dyDescent="0.25">
      <c r="A589"/>
      <c r="B589"/>
      <c r="C589"/>
      <c r="D589"/>
      <c r="E589"/>
      <c r="F589"/>
      <c r="G589"/>
      <c r="H589"/>
      <c r="I589"/>
      <c r="J589"/>
    </row>
    <row r="590" spans="1:10" x14ac:dyDescent="0.25">
      <c r="A590"/>
      <c r="B590"/>
      <c r="C590"/>
      <c r="D590"/>
      <c r="E590"/>
      <c r="F590"/>
      <c r="G590"/>
      <c r="H590"/>
      <c r="I590"/>
      <c r="J590"/>
    </row>
    <row r="591" spans="1:10" x14ac:dyDescent="0.25">
      <c r="A591"/>
      <c r="B591"/>
      <c r="C591"/>
      <c r="D591"/>
      <c r="E591"/>
      <c r="F591"/>
      <c r="G591"/>
      <c r="H591"/>
      <c r="I591"/>
      <c r="J591"/>
    </row>
    <row r="592" spans="1:10" x14ac:dyDescent="0.25">
      <c r="A592"/>
      <c r="B592"/>
      <c r="C592"/>
      <c r="D592"/>
      <c r="E592"/>
      <c r="F592"/>
      <c r="G592"/>
      <c r="H592"/>
      <c r="I592"/>
      <c r="J592"/>
    </row>
    <row r="593" spans="1:10" x14ac:dyDescent="0.25">
      <c r="A593"/>
      <c r="B593"/>
      <c r="C593"/>
      <c r="D593"/>
      <c r="E593"/>
      <c r="F593"/>
      <c r="G593"/>
      <c r="H593"/>
      <c r="I593"/>
      <c r="J593"/>
    </row>
    <row r="594" spans="1:10" x14ac:dyDescent="0.25">
      <c r="A594"/>
      <c r="B594"/>
      <c r="C594"/>
      <c r="D594"/>
      <c r="E594"/>
      <c r="F594"/>
      <c r="G594"/>
      <c r="H594"/>
      <c r="I594"/>
      <c r="J594"/>
    </row>
    <row r="595" spans="1:10" x14ac:dyDescent="0.25">
      <c r="A595"/>
      <c r="B595"/>
      <c r="C595"/>
      <c r="D595"/>
      <c r="E595"/>
      <c r="F595"/>
      <c r="G595"/>
      <c r="H595"/>
      <c r="I595"/>
      <c r="J595"/>
    </row>
    <row r="596" spans="1:10" x14ac:dyDescent="0.25">
      <c r="A596"/>
      <c r="B596"/>
      <c r="C596"/>
      <c r="D596"/>
      <c r="E596"/>
      <c r="F596"/>
      <c r="G596"/>
      <c r="H596"/>
      <c r="I596"/>
      <c r="J596"/>
    </row>
    <row r="597" spans="1:10" x14ac:dyDescent="0.25">
      <c r="A597"/>
      <c r="B597"/>
      <c r="C597"/>
      <c r="D597"/>
      <c r="E597"/>
      <c r="F597"/>
      <c r="G597"/>
      <c r="H597"/>
      <c r="I597"/>
      <c r="J597"/>
    </row>
    <row r="598" spans="1:10" x14ac:dyDescent="0.25">
      <c r="A598"/>
      <c r="B598"/>
      <c r="C598"/>
      <c r="D598"/>
      <c r="E598"/>
      <c r="F598"/>
      <c r="G598"/>
      <c r="H598"/>
      <c r="I598"/>
      <c r="J598"/>
    </row>
    <row r="599" spans="1:10" x14ac:dyDescent="0.25">
      <c r="A599"/>
      <c r="B599"/>
      <c r="C599"/>
      <c r="D599"/>
      <c r="E599"/>
      <c r="F599"/>
      <c r="G599"/>
      <c r="H599"/>
      <c r="I599"/>
      <c r="J599"/>
    </row>
    <row r="600" spans="1:10" x14ac:dyDescent="0.25">
      <c r="A600"/>
      <c r="B600"/>
      <c r="C600"/>
      <c r="D600"/>
      <c r="E600"/>
      <c r="F600"/>
      <c r="G600"/>
      <c r="H600"/>
      <c r="I600"/>
      <c r="J600"/>
    </row>
    <row r="601" spans="1:10" x14ac:dyDescent="0.25">
      <c r="A601"/>
      <c r="B601"/>
      <c r="C601"/>
      <c r="D601"/>
      <c r="E601"/>
      <c r="F601"/>
      <c r="G601"/>
      <c r="H601"/>
      <c r="I601"/>
      <c r="J601"/>
    </row>
    <row r="602" spans="1:10" x14ac:dyDescent="0.25">
      <c r="A602"/>
      <c r="B602"/>
      <c r="C602"/>
      <c r="D602"/>
      <c r="E602"/>
      <c r="F602"/>
      <c r="G602"/>
      <c r="H602"/>
      <c r="I602"/>
      <c r="J602"/>
    </row>
    <row r="603" spans="1:10" x14ac:dyDescent="0.25">
      <c r="A603"/>
      <c r="B603"/>
      <c r="C603"/>
      <c r="D603"/>
      <c r="E603"/>
      <c r="F603"/>
      <c r="G603"/>
      <c r="H603"/>
      <c r="I603"/>
      <c r="J603"/>
    </row>
    <row r="604" spans="1:10" x14ac:dyDescent="0.25">
      <c r="A604"/>
      <c r="B604"/>
      <c r="C604"/>
      <c r="D604"/>
      <c r="E604"/>
      <c r="F604"/>
      <c r="G604"/>
      <c r="H604"/>
      <c r="I604"/>
      <c r="J604"/>
    </row>
    <row r="605" spans="1:10" x14ac:dyDescent="0.25">
      <c r="A605"/>
      <c r="B605"/>
      <c r="C605"/>
      <c r="D605"/>
      <c r="E605"/>
      <c r="F605"/>
      <c r="G605"/>
      <c r="H605"/>
      <c r="I605"/>
      <c r="J605"/>
    </row>
    <row r="606" spans="1:10" x14ac:dyDescent="0.25">
      <c r="A606"/>
      <c r="B606"/>
      <c r="C606"/>
      <c r="D606"/>
      <c r="E606"/>
      <c r="F606"/>
      <c r="G606"/>
      <c r="H606"/>
      <c r="I606"/>
      <c r="J606"/>
    </row>
    <row r="607" spans="1:10" x14ac:dyDescent="0.25">
      <c r="A607"/>
      <c r="B607"/>
      <c r="C607"/>
      <c r="D607"/>
      <c r="E607"/>
      <c r="F607"/>
      <c r="G607"/>
      <c r="H607"/>
      <c r="I607"/>
      <c r="J607"/>
    </row>
    <row r="608" spans="1:10" x14ac:dyDescent="0.25">
      <c r="A608"/>
      <c r="B608"/>
      <c r="C608"/>
      <c r="D608"/>
      <c r="E608"/>
      <c r="F608"/>
      <c r="G608"/>
      <c r="H608"/>
      <c r="I608"/>
      <c r="J608"/>
    </row>
    <row r="609" spans="1:10" x14ac:dyDescent="0.25">
      <c r="A609"/>
      <c r="B609"/>
      <c r="C609"/>
      <c r="D609"/>
      <c r="E609"/>
      <c r="F609"/>
      <c r="G609"/>
      <c r="H609"/>
      <c r="I609"/>
      <c r="J609"/>
    </row>
    <row r="610" spans="1:10" x14ac:dyDescent="0.25">
      <c r="A610"/>
      <c r="B610"/>
      <c r="C610"/>
      <c r="D610"/>
      <c r="E610"/>
      <c r="F610"/>
      <c r="G610"/>
      <c r="H610"/>
      <c r="I610"/>
      <c r="J610"/>
    </row>
    <row r="611" spans="1:10" x14ac:dyDescent="0.25">
      <c r="A611"/>
      <c r="B611"/>
      <c r="C611"/>
      <c r="D611"/>
      <c r="E611"/>
      <c r="F611"/>
      <c r="G611"/>
      <c r="H611"/>
      <c r="I611"/>
      <c r="J611"/>
    </row>
    <row r="612" spans="1:10" x14ac:dyDescent="0.25">
      <c r="A612"/>
      <c r="B612"/>
      <c r="C612"/>
      <c r="D612"/>
      <c r="E612"/>
      <c r="F612"/>
      <c r="G612"/>
      <c r="H612"/>
      <c r="I612"/>
      <c r="J612"/>
    </row>
    <row r="613" spans="1:10" x14ac:dyDescent="0.25">
      <c r="A613"/>
      <c r="B613"/>
      <c r="C613"/>
      <c r="D613"/>
      <c r="E613"/>
      <c r="F613"/>
      <c r="G613"/>
      <c r="H613"/>
      <c r="I613"/>
      <c r="J613"/>
    </row>
    <row r="614" spans="1:10" x14ac:dyDescent="0.25">
      <c r="A614"/>
      <c r="B614"/>
      <c r="C614"/>
      <c r="D614"/>
      <c r="E614"/>
      <c r="F614"/>
      <c r="G614"/>
      <c r="H614"/>
      <c r="I614"/>
      <c r="J614"/>
    </row>
    <row r="615" spans="1:10" x14ac:dyDescent="0.25">
      <c r="A615"/>
      <c r="B615"/>
      <c r="C615"/>
      <c r="D615"/>
      <c r="E615"/>
      <c r="F615"/>
      <c r="G615"/>
      <c r="H615"/>
      <c r="I615"/>
      <c r="J615"/>
    </row>
    <row r="616" spans="1:10" x14ac:dyDescent="0.25">
      <c r="A616"/>
      <c r="B616"/>
      <c r="C616"/>
      <c r="D616"/>
      <c r="E616"/>
      <c r="F616"/>
      <c r="G616"/>
      <c r="H616"/>
      <c r="I616"/>
      <c r="J616"/>
    </row>
    <row r="617" spans="1:10" x14ac:dyDescent="0.25">
      <c r="A617"/>
      <c r="B617"/>
      <c r="C617"/>
      <c r="D617"/>
      <c r="E617"/>
      <c r="F617"/>
      <c r="G617"/>
      <c r="H617"/>
      <c r="I617"/>
      <c r="J617"/>
    </row>
    <row r="618" spans="1:10" x14ac:dyDescent="0.25">
      <c r="A618"/>
      <c r="B618"/>
      <c r="C618"/>
      <c r="D618"/>
      <c r="E618"/>
      <c r="F618"/>
      <c r="G618"/>
      <c r="H618"/>
      <c r="I618"/>
      <c r="J618"/>
    </row>
    <row r="619" spans="1:10" x14ac:dyDescent="0.25">
      <c r="A619"/>
      <c r="B619"/>
      <c r="C619"/>
      <c r="D619"/>
      <c r="E619"/>
      <c r="F619"/>
      <c r="G619"/>
      <c r="H619"/>
      <c r="I619"/>
      <c r="J619"/>
    </row>
    <row r="620" spans="1:10" x14ac:dyDescent="0.25">
      <c r="A620"/>
      <c r="B620"/>
      <c r="C620"/>
      <c r="D620"/>
      <c r="E620"/>
      <c r="F620"/>
      <c r="G620"/>
      <c r="H620"/>
      <c r="I620"/>
      <c r="J620"/>
    </row>
    <row r="621" spans="1:10" x14ac:dyDescent="0.25">
      <c r="A621"/>
      <c r="B621"/>
      <c r="C621"/>
      <c r="D621"/>
      <c r="E621"/>
      <c r="F621"/>
      <c r="G621"/>
      <c r="H621"/>
      <c r="I621"/>
      <c r="J621"/>
    </row>
    <row r="622" spans="1:10" x14ac:dyDescent="0.25">
      <c r="A622"/>
      <c r="B622"/>
      <c r="C622"/>
      <c r="D622"/>
      <c r="E622"/>
      <c r="F622"/>
      <c r="G622"/>
      <c r="H622"/>
      <c r="I622"/>
      <c r="J622"/>
    </row>
    <row r="623" spans="1:10" x14ac:dyDescent="0.25">
      <c r="A623"/>
      <c r="B623"/>
      <c r="C623"/>
      <c r="D623"/>
      <c r="E623"/>
      <c r="F623"/>
      <c r="G623"/>
      <c r="H623"/>
      <c r="I623"/>
      <c r="J623"/>
    </row>
    <row r="624" spans="1:10" x14ac:dyDescent="0.25">
      <c r="A624"/>
      <c r="B624"/>
      <c r="C624"/>
      <c r="D624"/>
      <c r="E624"/>
      <c r="F624"/>
      <c r="G624"/>
      <c r="H624"/>
      <c r="I624"/>
      <c r="J624"/>
    </row>
    <row r="625" spans="1:10" x14ac:dyDescent="0.25">
      <c r="A625"/>
      <c r="B625"/>
      <c r="C625"/>
      <c r="D625"/>
      <c r="E625"/>
      <c r="F625"/>
      <c r="G625"/>
      <c r="H625"/>
      <c r="I625"/>
      <c r="J625"/>
    </row>
    <row r="626" spans="1:10" x14ac:dyDescent="0.25">
      <c r="A626"/>
      <c r="B626"/>
      <c r="C626"/>
      <c r="D626"/>
      <c r="E626"/>
      <c r="F626"/>
      <c r="G626"/>
      <c r="H626"/>
      <c r="I626"/>
      <c r="J626"/>
    </row>
    <row r="627" spans="1:10" x14ac:dyDescent="0.25">
      <c r="A627"/>
      <c r="B627"/>
      <c r="C627"/>
      <c r="D627"/>
      <c r="E627"/>
      <c r="F627"/>
      <c r="G627"/>
      <c r="H627"/>
      <c r="I627"/>
      <c r="J627"/>
    </row>
    <row r="628" spans="1:10" x14ac:dyDescent="0.25">
      <c r="A628"/>
      <c r="B628"/>
      <c r="C628"/>
      <c r="D628"/>
      <c r="E628"/>
      <c r="F628"/>
      <c r="G628"/>
      <c r="H628"/>
      <c r="I628"/>
      <c r="J628"/>
    </row>
    <row r="629" spans="1:10" x14ac:dyDescent="0.25">
      <c r="A629"/>
      <c r="B629"/>
      <c r="C629"/>
      <c r="D629"/>
      <c r="E629"/>
      <c r="F629"/>
      <c r="G629"/>
      <c r="H629"/>
      <c r="I629"/>
      <c r="J629"/>
    </row>
    <row r="630" spans="1:10" x14ac:dyDescent="0.25">
      <c r="A630"/>
      <c r="B630"/>
      <c r="C630"/>
      <c r="D630"/>
      <c r="E630"/>
      <c r="F630"/>
      <c r="G630"/>
      <c r="H630"/>
      <c r="I630"/>
      <c r="J630"/>
    </row>
    <row r="631" spans="1:10" x14ac:dyDescent="0.25">
      <c r="A631"/>
      <c r="B631"/>
      <c r="C631"/>
      <c r="D631"/>
      <c r="E631"/>
      <c r="F631"/>
      <c r="G631"/>
      <c r="H631"/>
      <c r="I631"/>
      <c r="J631"/>
    </row>
    <row r="632" spans="1:10" x14ac:dyDescent="0.25">
      <c r="A632"/>
      <c r="B632"/>
      <c r="C632"/>
      <c r="D632"/>
      <c r="E632"/>
      <c r="F632"/>
      <c r="G632"/>
      <c r="H632"/>
      <c r="I632"/>
      <c r="J632"/>
    </row>
    <row r="633" spans="1:10" x14ac:dyDescent="0.25">
      <c r="A633"/>
      <c r="B633"/>
      <c r="C633"/>
      <c r="D633"/>
      <c r="E633"/>
      <c r="F633"/>
      <c r="G633"/>
      <c r="H633"/>
      <c r="I633"/>
      <c r="J633"/>
    </row>
    <row r="634" spans="1:10" x14ac:dyDescent="0.25">
      <c r="A634"/>
      <c r="B634"/>
      <c r="C634"/>
      <c r="D634"/>
      <c r="E634"/>
      <c r="F634"/>
      <c r="G634"/>
      <c r="H634"/>
      <c r="I634"/>
      <c r="J634"/>
    </row>
    <row r="635" spans="1:10" x14ac:dyDescent="0.25">
      <c r="A635"/>
      <c r="B635"/>
      <c r="C635"/>
      <c r="D635"/>
      <c r="E635"/>
      <c r="F635"/>
      <c r="G635"/>
      <c r="H635"/>
      <c r="I635"/>
      <c r="J635"/>
    </row>
    <row r="636" spans="1:10" x14ac:dyDescent="0.25">
      <c r="A636"/>
      <c r="B636"/>
      <c r="C636"/>
      <c r="D636"/>
      <c r="E636"/>
      <c r="F636"/>
      <c r="G636"/>
      <c r="H636"/>
      <c r="I636"/>
      <c r="J636"/>
    </row>
    <row r="637" spans="1:10" x14ac:dyDescent="0.25">
      <c r="A637"/>
      <c r="B637"/>
      <c r="C637"/>
      <c r="D637"/>
      <c r="E637"/>
      <c r="F637"/>
      <c r="G637"/>
      <c r="H637"/>
      <c r="I637"/>
      <c r="J637"/>
    </row>
    <row r="638" spans="1:10" x14ac:dyDescent="0.25">
      <c r="A638"/>
      <c r="B638"/>
      <c r="C638"/>
      <c r="D638"/>
      <c r="E638"/>
      <c r="F638"/>
      <c r="G638"/>
      <c r="H638"/>
      <c r="I638"/>
      <c r="J638"/>
    </row>
    <row r="639" spans="1:10" x14ac:dyDescent="0.25">
      <c r="A639"/>
      <c r="B639"/>
      <c r="C639"/>
      <c r="D639"/>
      <c r="E639"/>
      <c r="F639"/>
      <c r="G639"/>
      <c r="H639"/>
      <c r="I639"/>
      <c r="J639"/>
    </row>
    <row r="640" spans="1:10" x14ac:dyDescent="0.25">
      <c r="A640"/>
      <c r="B640"/>
      <c r="C640"/>
      <c r="D640"/>
      <c r="E640"/>
      <c r="F640"/>
      <c r="G640"/>
      <c r="H640"/>
      <c r="I640"/>
      <c r="J640"/>
    </row>
    <row r="641" spans="1:10" x14ac:dyDescent="0.25">
      <c r="A641"/>
      <c r="B641"/>
      <c r="C641"/>
      <c r="D641"/>
      <c r="E641"/>
      <c r="F641"/>
      <c r="G641"/>
      <c r="H641"/>
      <c r="I641"/>
      <c r="J641"/>
    </row>
    <row r="642" spans="1:10" x14ac:dyDescent="0.25">
      <c r="A642"/>
      <c r="B642"/>
      <c r="C642"/>
      <c r="D642"/>
      <c r="E642"/>
      <c r="F642"/>
      <c r="G642"/>
      <c r="H642"/>
      <c r="I642"/>
      <c r="J642"/>
    </row>
    <row r="643" spans="1:10" x14ac:dyDescent="0.25">
      <c r="A643"/>
      <c r="B643"/>
      <c r="C643"/>
      <c r="D643"/>
      <c r="E643"/>
      <c r="F643"/>
      <c r="G643"/>
      <c r="H643"/>
      <c r="I643"/>
      <c r="J643"/>
    </row>
    <row r="644" spans="1:10" x14ac:dyDescent="0.25">
      <c r="A644"/>
      <c r="B644"/>
      <c r="C644"/>
      <c r="D644"/>
      <c r="E644"/>
      <c r="F644"/>
      <c r="G644"/>
      <c r="H644"/>
      <c r="I644"/>
      <c r="J644"/>
    </row>
    <row r="645" spans="1:10" x14ac:dyDescent="0.25">
      <c r="A645"/>
      <c r="B645"/>
      <c r="C645"/>
      <c r="D645"/>
      <c r="E645"/>
      <c r="F645"/>
      <c r="G645"/>
      <c r="H645"/>
      <c r="I645"/>
      <c r="J645"/>
    </row>
    <row r="646" spans="1:10" x14ac:dyDescent="0.25">
      <c r="A646"/>
      <c r="B646"/>
      <c r="C646"/>
      <c r="D646"/>
      <c r="E646"/>
      <c r="F646"/>
      <c r="G646"/>
      <c r="H646"/>
      <c r="I646"/>
      <c r="J646"/>
    </row>
    <row r="647" spans="1:10" x14ac:dyDescent="0.25">
      <c r="A647"/>
      <c r="B647"/>
      <c r="C647"/>
      <c r="D647"/>
      <c r="E647"/>
      <c r="F647"/>
      <c r="G647"/>
      <c r="H647"/>
      <c r="I647"/>
      <c r="J647"/>
    </row>
    <row r="648" spans="1:10" x14ac:dyDescent="0.25">
      <c r="A648"/>
      <c r="B648"/>
      <c r="C648"/>
      <c r="D648"/>
      <c r="E648"/>
      <c r="F648"/>
      <c r="G648"/>
      <c r="H648"/>
      <c r="I648"/>
      <c r="J648"/>
    </row>
    <row r="649" spans="1:10" x14ac:dyDescent="0.25">
      <c r="A649"/>
      <c r="B649"/>
      <c r="C649"/>
      <c r="D649"/>
      <c r="E649"/>
      <c r="F649"/>
      <c r="G649"/>
      <c r="H649"/>
      <c r="I649"/>
      <c r="J649"/>
    </row>
    <row r="650" spans="1:10" x14ac:dyDescent="0.25">
      <c r="A650"/>
      <c r="B650"/>
      <c r="C650"/>
      <c r="D650"/>
      <c r="E650"/>
      <c r="F650"/>
      <c r="G650"/>
      <c r="H650"/>
      <c r="I650"/>
      <c r="J650"/>
    </row>
    <row r="651" spans="1:10" x14ac:dyDescent="0.25">
      <c r="A651"/>
      <c r="B651"/>
      <c r="C651"/>
      <c r="D651"/>
      <c r="E651"/>
      <c r="F651"/>
      <c r="G651"/>
      <c r="H651"/>
      <c r="I651"/>
      <c r="J651"/>
    </row>
    <row r="652" spans="1:10" x14ac:dyDescent="0.25">
      <c r="A652"/>
      <c r="B652"/>
      <c r="C652"/>
      <c r="D652"/>
      <c r="E652"/>
      <c r="F652"/>
      <c r="G652"/>
      <c r="H652"/>
      <c r="I652"/>
      <c r="J652"/>
    </row>
    <row r="653" spans="1:10" x14ac:dyDescent="0.25">
      <c r="A653"/>
      <c r="B653"/>
      <c r="C653"/>
      <c r="D653"/>
      <c r="E653"/>
      <c r="F653"/>
      <c r="G653"/>
      <c r="H653"/>
      <c r="I653"/>
      <c r="J653"/>
    </row>
    <row r="654" spans="1:10" x14ac:dyDescent="0.25">
      <c r="A654"/>
      <c r="B654"/>
      <c r="C654"/>
      <c r="D654"/>
      <c r="E654"/>
      <c r="F654"/>
      <c r="G654"/>
      <c r="H654"/>
      <c r="I654"/>
      <c r="J654"/>
    </row>
    <row r="655" spans="1:10" x14ac:dyDescent="0.25">
      <c r="A655"/>
      <c r="B655"/>
      <c r="C655"/>
      <c r="D655"/>
      <c r="E655"/>
      <c r="F655"/>
      <c r="G655"/>
      <c r="H655"/>
      <c r="I655"/>
      <c r="J655"/>
    </row>
    <row r="656" spans="1:10" x14ac:dyDescent="0.25">
      <c r="A656"/>
      <c r="B656"/>
      <c r="C656"/>
      <c r="D656"/>
      <c r="E656"/>
      <c r="F656"/>
      <c r="G656"/>
      <c r="H656"/>
      <c r="I656"/>
      <c r="J656"/>
    </row>
    <row r="657" spans="1:10" x14ac:dyDescent="0.25">
      <c r="A657"/>
      <c r="B657"/>
      <c r="C657"/>
      <c r="D657"/>
      <c r="E657"/>
      <c r="F657"/>
      <c r="G657"/>
      <c r="H657"/>
      <c r="I657"/>
      <c r="J657"/>
    </row>
    <row r="658" spans="1:10" x14ac:dyDescent="0.25">
      <c r="A658"/>
      <c r="B658"/>
      <c r="C658"/>
      <c r="D658"/>
      <c r="E658"/>
      <c r="F658"/>
      <c r="G658"/>
      <c r="H658"/>
      <c r="I658"/>
      <c r="J658"/>
    </row>
    <row r="659" spans="1:10" x14ac:dyDescent="0.25">
      <c r="A659"/>
      <c r="B659"/>
      <c r="C659"/>
      <c r="D659"/>
      <c r="E659"/>
      <c r="F659"/>
      <c r="G659"/>
      <c r="H659"/>
      <c r="I659"/>
      <c r="J659"/>
    </row>
    <row r="660" spans="1:10" x14ac:dyDescent="0.25">
      <c r="A660"/>
      <c r="B660"/>
      <c r="C660"/>
      <c r="D660"/>
      <c r="E660"/>
      <c r="F660"/>
      <c r="G660"/>
      <c r="H660"/>
      <c r="I660"/>
      <c r="J660"/>
    </row>
    <row r="661" spans="1:10" x14ac:dyDescent="0.25">
      <c r="A661"/>
      <c r="B661"/>
      <c r="C661"/>
      <c r="D661"/>
      <c r="E661"/>
      <c r="F661"/>
      <c r="G661"/>
      <c r="H661"/>
      <c r="I661"/>
      <c r="J661"/>
    </row>
    <row r="662" spans="1:10" x14ac:dyDescent="0.25">
      <c r="A662"/>
      <c r="B662"/>
      <c r="C662"/>
      <c r="D662"/>
      <c r="E662"/>
      <c r="F662"/>
      <c r="G662"/>
      <c r="H662"/>
      <c r="I662"/>
      <c r="J662"/>
    </row>
    <row r="663" spans="1:10" x14ac:dyDescent="0.25">
      <c r="A663"/>
      <c r="B663"/>
      <c r="C663"/>
      <c r="D663"/>
      <c r="E663"/>
      <c r="F663"/>
      <c r="G663"/>
      <c r="H663"/>
      <c r="I663"/>
      <c r="J663"/>
    </row>
    <row r="664" spans="1:10" x14ac:dyDescent="0.25">
      <c r="A664"/>
      <c r="B664"/>
      <c r="C664"/>
      <c r="D664"/>
      <c r="E664"/>
      <c r="F664"/>
      <c r="G664"/>
      <c r="H664"/>
      <c r="I664"/>
      <c r="J664"/>
    </row>
    <row r="665" spans="1:10" x14ac:dyDescent="0.25">
      <c r="A665"/>
      <c r="B665"/>
      <c r="C665"/>
      <c r="D665"/>
      <c r="E665"/>
      <c r="F665"/>
      <c r="G665"/>
      <c r="H665"/>
      <c r="I665"/>
      <c r="J665"/>
    </row>
    <row r="666" spans="1:10" x14ac:dyDescent="0.25">
      <c r="A666"/>
      <c r="B666"/>
      <c r="C666"/>
      <c r="D666"/>
      <c r="E666"/>
      <c r="F666"/>
      <c r="G666"/>
      <c r="H666"/>
      <c r="I666"/>
      <c r="J666"/>
    </row>
    <row r="667" spans="1:10" x14ac:dyDescent="0.25">
      <c r="A667"/>
      <c r="B667"/>
      <c r="C667"/>
      <c r="D667"/>
      <c r="E667"/>
      <c r="F667"/>
      <c r="G667"/>
      <c r="H667"/>
      <c r="I667"/>
      <c r="J667"/>
    </row>
    <row r="668" spans="1:10" x14ac:dyDescent="0.25">
      <c r="A668"/>
      <c r="B668"/>
      <c r="C668"/>
      <c r="D668"/>
      <c r="E668"/>
      <c r="F668"/>
      <c r="G668"/>
      <c r="H668"/>
      <c r="I668"/>
      <c r="J668"/>
    </row>
    <row r="669" spans="1:10" x14ac:dyDescent="0.25">
      <c r="A669"/>
      <c r="B669"/>
      <c r="C669"/>
      <c r="D669"/>
      <c r="E669"/>
      <c r="F669"/>
      <c r="G669"/>
      <c r="H669"/>
      <c r="I669"/>
      <c r="J669"/>
    </row>
    <row r="670" spans="1:10" x14ac:dyDescent="0.25">
      <c r="A670"/>
      <c r="B670"/>
      <c r="C670"/>
      <c r="D670"/>
      <c r="E670"/>
      <c r="F670"/>
      <c r="G670"/>
      <c r="H670"/>
      <c r="I670"/>
      <c r="J670"/>
    </row>
    <row r="671" spans="1:10" x14ac:dyDescent="0.25">
      <c r="A671"/>
      <c r="B671"/>
      <c r="C671"/>
      <c r="D671"/>
      <c r="E671"/>
      <c r="F671"/>
      <c r="G671"/>
      <c r="H671"/>
      <c r="I671"/>
      <c r="J671"/>
    </row>
    <row r="672" spans="1:10" x14ac:dyDescent="0.25">
      <c r="A672"/>
      <c r="B672"/>
      <c r="C672"/>
      <c r="D672"/>
      <c r="E672"/>
      <c r="F672"/>
      <c r="G672"/>
      <c r="H672"/>
      <c r="I672"/>
      <c r="J672"/>
    </row>
    <row r="673" spans="1:10" x14ac:dyDescent="0.25">
      <c r="A673"/>
      <c r="B673"/>
      <c r="C673"/>
      <c r="D673"/>
      <c r="E673"/>
      <c r="F673"/>
      <c r="G673"/>
      <c r="H673"/>
      <c r="I673"/>
      <c r="J673"/>
    </row>
    <row r="674" spans="1:10" x14ac:dyDescent="0.25">
      <c r="A674"/>
      <c r="B674"/>
      <c r="C674"/>
      <c r="D674"/>
      <c r="E674"/>
      <c r="F674"/>
      <c r="G674"/>
      <c r="H674"/>
      <c r="I674"/>
      <c r="J674"/>
    </row>
    <row r="675" spans="1:10" x14ac:dyDescent="0.25">
      <c r="A675"/>
      <c r="B675"/>
      <c r="C675"/>
      <c r="D675"/>
      <c r="E675"/>
      <c r="F675"/>
      <c r="G675"/>
      <c r="H675"/>
      <c r="I675"/>
      <c r="J675"/>
    </row>
    <row r="676" spans="1:10" x14ac:dyDescent="0.25">
      <c r="A676"/>
      <c r="B676"/>
      <c r="C676"/>
      <c r="D676"/>
      <c r="E676"/>
      <c r="F676"/>
      <c r="G676"/>
      <c r="H676"/>
      <c r="I676"/>
      <c r="J676"/>
    </row>
    <row r="677" spans="1:10" x14ac:dyDescent="0.25">
      <c r="A677"/>
      <c r="B677"/>
      <c r="C677"/>
      <c r="D677"/>
      <c r="E677"/>
      <c r="F677"/>
      <c r="G677"/>
      <c r="H677"/>
      <c r="I677"/>
      <c r="J677"/>
    </row>
    <row r="678" spans="1:10" x14ac:dyDescent="0.25">
      <c r="A678"/>
      <c r="B678"/>
      <c r="C678"/>
      <c r="D678"/>
      <c r="E678"/>
      <c r="F678"/>
      <c r="G678"/>
      <c r="H678"/>
      <c r="I678"/>
      <c r="J678"/>
    </row>
    <row r="679" spans="1:10" x14ac:dyDescent="0.25">
      <c r="A679"/>
      <c r="B679"/>
      <c r="C679"/>
      <c r="D679"/>
      <c r="E679"/>
      <c r="F679"/>
      <c r="G679"/>
      <c r="H679"/>
      <c r="I679"/>
      <c r="J679"/>
    </row>
    <row r="680" spans="1:10" x14ac:dyDescent="0.25">
      <c r="A680"/>
      <c r="B680"/>
      <c r="C680"/>
      <c r="D680"/>
      <c r="E680"/>
      <c r="F680"/>
      <c r="G680"/>
      <c r="H680"/>
      <c r="I680"/>
      <c r="J680"/>
    </row>
    <row r="681" spans="1:10" x14ac:dyDescent="0.25">
      <c r="A681"/>
      <c r="B681"/>
      <c r="C681"/>
      <c r="D681"/>
      <c r="E681"/>
      <c r="F681"/>
      <c r="G681"/>
      <c r="H681"/>
      <c r="I681"/>
      <c r="J681"/>
    </row>
    <row r="682" spans="1:10" x14ac:dyDescent="0.25">
      <c r="A682"/>
      <c r="B682"/>
      <c r="C682"/>
      <c r="D682"/>
      <c r="E682"/>
      <c r="F682"/>
      <c r="G682"/>
      <c r="H682"/>
      <c r="I682"/>
      <c r="J682"/>
    </row>
    <row r="683" spans="1:10" x14ac:dyDescent="0.25">
      <c r="A683"/>
      <c r="B683"/>
      <c r="C683"/>
      <c r="D683"/>
      <c r="E683"/>
      <c r="F683"/>
      <c r="G683"/>
      <c r="H683"/>
      <c r="I683"/>
      <c r="J683"/>
    </row>
    <row r="684" spans="1:10" x14ac:dyDescent="0.25">
      <c r="A684"/>
      <c r="B684"/>
      <c r="C684"/>
      <c r="D684"/>
      <c r="E684"/>
      <c r="F684"/>
      <c r="G684"/>
      <c r="H684"/>
      <c r="I684"/>
      <c r="J684"/>
    </row>
    <row r="685" spans="1:10" x14ac:dyDescent="0.25">
      <c r="A685"/>
      <c r="B685"/>
      <c r="C685"/>
      <c r="D685"/>
      <c r="E685"/>
      <c r="F685"/>
      <c r="G685"/>
      <c r="H685"/>
      <c r="I685"/>
      <c r="J685"/>
    </row>
    <row r="686" spans="1:10" x14ac:dyDescent="0.25">
      <c r="A686"/>
      <c r="B686"/>
      <c r="C686"/>
      <c r="D686"/>
      <c r="E686"/>
      <c r="F686"/>
      <c r="G686"/>
      <c r="H686"/>
      <c r="I686"/>
      <c r="J686"/>
    </row>
    <row r="687" spans="1:10" x14ac:dyDescent="0.25">
      <c r="A687"/>
      <c r="B687"/>
      <c r="C687"/>
      <c r="D687"/>
      <c r="E687"/>
      <c r="F687"/>
      <c r="G687"/>
      <c r="H687"/>
      <c r="I687"/>
      <c r="J687"/>
    </row>
    <row r="688" spans="1:10" x14ac:dyDescent="0.25">
      <c r="A688"/>
      <c r="B688"/>
      <c r="C688"/>
      <c r="D688"/>
      <c r="E688"/>
      <c r="F688"/>
      <c r="G688"/>
      <c r="H688"/>
      <c r="I688"/>
      <c r="J688"/>
    </row>
    <row r="689" spans="1:10" x14ac:dyDescent="0.25">
      <c r="A689"/>
      <c r="B689"/>
      <c r="C689"/>
      <c r="D689"/>
      <c r="E689"/>
      <c r="F689"/>
      <c r="G689"/>
      <c r="H689"/>
      <c r="I689"/>
      <c r="J689"/>
    </row>
    <row r="690" spans="1:10" x14ac:dyDescent="0.25">
      <c r="A690"/>
      <c r="B690"/>
      <c r="C690"/>
      <c r="D690"/>
      <c r="E690"/>
      <c r="F690"/>
      <c r="G690"/>
      <c r="H690"/>
      <c r="I690"/>
      <c r="J690"/>
    </row>
    <row r="691" spans="1:10" x14ac:dyDescent="0.25">
      <c r="A691"/>
      <c r="B691"/>
      <c r="C691"/>
      <c r="D691"/>
      <c r="E691"/>
      <c r="F691"/>
      <c r="G691"/>
      <c r="H691"/>
      <c r="I691"/>
      <c r="J691"/>
    </row>
    <row r="692" spans="1:10" x14ac:dyDescent="0.25">
      <c r="A692"/>
      <c r="B692"/>
      <c r="C692"/>
      <c r="D692"/>
      <c r="E692"/>
      <c r="F692"/>
      <c r="G692"/>
      <c r="H692"/>
      <c r="I692"/>
      <c r="J692"/>
    </row>
    <row r="693" spans="1:10" x14ac:dyDescent="0.25">
      <c r="A693"/>
      <c r="B693"/>
      <c r="C693"/>
      <c r="D693"/>
      <c r="E693"/>
      <c r="F693"/>
      <c r="G693"/>
      <c r="H693"/>
      <c r="I693"/>
      <c r="J693"/>
    </row>
    <row r="694" spans="1:10" x14ac:dyDescent="0.25">
      <c r="A694"/>
      <c r="B694"/>
      <c r="C694"/>
      <c r="D694"/>
      <c r="E694"/>
      <c r="F694"/>
      <c r="G694"/>
      <c r="H694"/>
      <c r="I694"/>
      <c r="J694"/>
    </row>
    <row r="695" spans="1:10" x14ac:dyDescent="0.25">
      <c r="A695"/>
      <c r="B695"/>
      <c r="C695"/>
      <c r="D695"/>
      <c r="E695"/>
      <c r="F695"/>
      <c r="G695"/>
      <c r="H695"/>
      <c r="I695"/>
      <c r="J695"/>
    </row>
    <row r="696" spans="1:10" x14ac:dyDescent="0.25">
      <c r="A696"/>
      <c r="B696"/>
      <c r="C696"/>
      <c r="D696"/>
      <c r="E696"/>
      <c r="F696"/>
      <c r="G696"/>
      <c r="H696"/>
      <c r="I696"/>
      <c r="J696"/>
    </row>
    <row r="697" spans="1:10" x14ac:dyDescent="0.25">
      <c r="A697"/>
      <c r="B697"/>
      <c r="C697"/>
      <c r="D697"/>
      <c r="E697"/>
      <c r="F697"/>
      <c r="G697"/>
      <c r="H697"/>
      <c r="I697"/>
      <c r="J697"/>
    </row>
    <row r="698" spans="1:10" x14ac:dyDescent="0.25">
      <c r="A698"/>
      <c r="B698"/>
      <c r="C698"/>
      <c r="D698"/>
      <c r="E698"/>
      <c r="F698"/>
      <c r="G698"/>
      <c r="H698"/>
      <c r="I698"/>
      <c r="J698"/>
    </row>
    <row r="699" spans="1:10" x14ac:dyDescent="0.25">
      <c r="A699"/>
      <c r="B699"/>
      <c r="C699"/>
      <c r="D699"/>
      <c r="E699"/>
      <c r="F699"/>
      <c r="G699"/>
      <c r="H699"/>
      <c r="I699"/>
      <c r="J699"/>
    </row>
    <row r="700" spans="1:10" x14ac:dyDescent="0.25">
      <c r="A700"/>
      <c r="B700"/>
      <c r="C700"/>
      <c r="D700"/>
      <c r="E700"/>
      <c r="F700"/>
      <c r="G700"/>
      <c r="H700"/>
      <c r="I700"/>
      <c r="J700"/>
    </row>
    <row r="701" spans="1:10" x14ac:dyDescent="0.25">
      <c r="A701"/>
      <c r="B701"/>
      <c r="C701"/>
      <c r="D701"/>
      <c r="E701"/>
      <c r="F701"/>
      <c r="G701"/>
      <c r="H701"/>
      <c r="I701"/>
      <c r="J701"/>
    </row>
    <row r="702" spans="1:10" x14ac:dyDescent="0.25">
      <c r="A702"/>
      <c r="B702"/>
      <c r="C702"/>
      <c r="D702"/>
      <c r="E702"/>
      <c r="F702"/>
      <c r="G702"/>
      <c r="H702"/>
      <c r="I702"/>
      <c r="J702"/>
    </row>
    <row r="703" spans="1:10" x14ac:dyDescent="0.25">
      <c r="A703"/>
      <c r="B703"/>
      <c r="C703"/>
      <c r="D703"/>
      <c r="E703"/>
      <c r="F703"/>
      <c r="G703"/>
      <c r="H703"/>
      <c r="I703"/>
      <c r="J703"/>
    </row>
    <row r="704" spans="1:10" x14ac:dyDescent="0.25">
      <c r="A704"/>
      <c r="B704"/>
      <c r="C704"/>
      <c r="D704"/>
      <c r="E704"/>
      <c r="F704"/>
      <c r="G704"/>
      <c r="H704"/>
      <c r="I704"/>
      <c r="J704"/>
    </row>
    <row r="705" spans="1:10" x14ac:dyDescent="0.25">
      <c r="A705"/>
      <c r="B705"/>
      <c r="C705"/>
      <c r="D705"/>
      <c r="E705"/>
      <c r="F705"/>
      <c r="G705"/>
      <c r="H705"/>
      <c r="I705"/>
      <c r="J705"/>
    </row>
    <row r="706" spans="1:10" x14ac:dyDescent="0.25">
      <c r="A706"/>
      <c r="B706"/>
      <c r="C706"/>
      <c r="D706"/>
      <c r="E706"/>
      <c r="F706"/>
      <c r="G706"/>
      <c r="H706"/>
      <c r="I706"/>
      <c r="J706"/>
    </row>
    <row r="707" spans="1:10" x14ac:dyDescent="0.25">
      <c r="A707"/>
      <c r="B707"/>
      <c r="C707"/>
      <c r="D707"/>
      <c r="E707"/>
      <c r="F707"/>
      <c r="G707"/>
      <c r="H707"/>
      <c r="I707"/>
      <c r="J707"/>
    </row>
    <row r="708" spans="1:10" x14ac:dyDescent="0.25">
      <c r="A708"/>
      <c r="B708"/>
      <c r="C708"/>
      <c r="D708"/>
      <c r="E708"/>
      <c r="F708"/>
      <c r="G708"/>
      <c r="H708"/>
      <c r="I708"/>
      <c r="J708"/>
    </row>
    <row r="709" spans="1:10" x14ac:dyDescent="0.25">
      <c r="A709"/>
      <c r="B709"/>
      <c r="C709"/>
      <c r="D709"/>
      <c r="E709"/>
      <c r="F709"/>
      <c r="G709"/>
      <c r="H709"/>
      <c r="I709"/>
      <c r="J709"/>
    </row>
    <row r="710" spans="1:10" x14ac:dyDescent="0.25">
      <c r="A710"/>
      <c r="B710"/>
      <c r="C710"/>
      <c r="D710"/>
      <c r="E710"/>
      <c r="F710"/>
      <c r="G710"/>
      <c r="H710"/>
      <c r="I710"/>
      <c r="J710"/>
    </row>
    <row r="711" spans="1:10" x14ac:dyDescent="0.25">
      <c r="A711"/>
      <c r="B711"/>
      <c r="C711"/>
      <c r="D711"/>
      <c r="E711"/>
      <c r="F711"/>
      <c r="G711"/>
      <c r="H711"/>
      <c r="I711"/>
      <c r="J711"/>
    </row>
    <row r="712" spans="1:10" x14ac:dyDescent="0.25">
      <c r="A712"/>
      <c r="B712"/>
      <c r="C712"/>
      <c r="D712"/>
      <c r="E712"/>
      <c r="F712"/>
      <c r="G712"/>
      <c r="H712"/>
      <c r="I712"/>
      <c r="J712"/>
    </row>
    <row r="713" spans="1:10" x14ac:dyDescent="0.25">
      <c r="A713"/>
      <c r="B713"/>
      <c r="C713"/>
      <c r="D713"/>
      <c r="E713"/>
      <c r="F713"/>
      <c r="G713"/>
      <c r="H713"/>
      <c r="I713"/>
      <c r="J713"/>
    </row>
    <row r="714" spans="1:10" x14ac:dyDescent="0.25">
      <c r="A714"/>
      <c r="B714"/>
      <c r="C714"/>
      <c r="D714"/>
      <c r="E714"/>
      <c r="F714"/>
      <c r="G714"/>
      <c r="H714"/>
      <c r="I714"/>
      <c r="J714"/>
    </row>
    <row r="715" spans="1:10" x14ac:dyDescent="0.25">
      <c r="A715"/>
      <c r="B715"/>
      <c r="C715"/>
      <c r="D715"/>
      <c r="E715"/>
      <c r="F715"/>
      <c r="G715"/>
      <c r="H715"/>
      <c r="I715"/>
      <c r="J715"/>
    </row>
    <row r="716" spans="1:10" x14ac:dyDescent="0.25">
      <c r="A716"/>
      <c r="B716"/>
      <c r="C716"/>
      <c r="D716"/>
      <c r="E716"/>
      <c r="F716"/>
      <c r="G716"/>
      <c r="H716"/>
      <c r="I716"/>
      <c r="J716"/>
    </row>
    <row r="717" spans="1:10" x14ac:dyDescent="0.25">
      <c r="A717"/>
      <c r="B717"/>
      <c r="C717"/>
      <c r="D717"/>
      <c r="E717"/>
      <c r="F717"/>
      <c r="G717"/>
      <c r="H717"/>
      <c r="I717"/>
      <c r="J717"/>
    </row>
    <row r="718" spans="1:10" x14ac:dyDescent="0.25">
      <c r="A718"/>
      <c r="B718"/>
      <c r="C718"/>
      <c r="D718"/>
      <c r="E718"/>
      <c r="F718"/>
      <c r="G718"/>
      <c r="H718"/>
      <c r="I718"/>
      <c r="J718"/>
    </row>
    <row r="719" spans="1:10" x14ac:dyDescent="0.25">
      <c r="A719"/>
      <c r="B719"/>
      <c r="C719"/>
      <c r="D719"/>
      <c r="E719"/>
      <c r="F719"/>
      <c r="G719"/>
      <c r="H719"/>
      <c r="I719"/>
      <c r="J719"/>
    </row>
    <row r="720" spans="1:10" x14ac:dyDescent="0.25">
      <c r="A720"/>
      <c r="B720"/>
      <c r="C720"/>
      <c r="D720"/>
      <c r="E720"/>
      <c r="F720"/>
      <c r="G720"/>
      <c r="H720"/>
      <c r="I720"/>
      <c r="J720"/>
    </row>
    <row r="721" spans="1:10" x14ac:dyDescent="0.25">
      <c r="A721"/>
      <c r="B721"/>
      <c r="C721"/>
      <c r="D721"/>
      <c r="E721"/>
      <c r="F721"/>
      <c r="G721"/>
      <c r="H721"/>
      <c r="I721"/>
      <c r="J721"/>
    </row>
    <row r="722" spans="1:10" x14ac:dyDescent="0.25">
      <c r="A722"/>
      <c r="B722"/>
      <c r="C722"/>
      <c r="D722"/>
      <c r="E722"/>
      <c r="F722"/>
      <c r="G722"/>
      <c r="H722"/>
      <c r="I722"/>
      <c r="J722"/>
    </row>
    <row r="723" spans="1:10" x14ac:dyDescent="0.25">
      <c r="A723"/>
      <c r="B723"/>
      <c r="C723"/>
      <c r="D723"/>
      <c r="E723"/>
      <c r="F723"/>
      <c r="G723"/>
      <c r="H723"/>
      <c r="I723"/>
      <c r="J723"/>
    </row>
    <row r="724" spans="1:10" x14ac:dyDescent="0.25">
      <c r="A724"/>
      <c r="B724"/>
      <c r="C724"/>
      <c r="D724"/>
      <c r="E724"/>
      <c r="F724"/>
      <c r="G724"/>
      <c r="H724"/>
      <c r="I724"/>
      <c r="J724"/>
    </row>
    <row r="725" spans="1:10" x14ac:dyDescent="0.25">
      <c r="A725"/>
      <c r="B725"/>
      <c r="C725"/>
      <c r="D725"/>
      <c r="E725"/>
      <c r="F725"/>
      <c r="G725"/>
      <c r="H725"/>
      <c r="I725"/>
      <c r="J725"/>
    </row>
    <row r="726" spans="1:10" x14ac:dyDescent="0.25">
      <c r="A726"/>
      <c r="B726"/>
      <c r="C726"/>
      <c r="D726"/>
      <c r="E726"/>
      <c r="F726"/>
      <c r="G726"/>
      <c r="H726"/>
      <c r="I726"/>
      <c r="J726"/>
    </row>
    <row r="727" spans="1:10" x14ac:dyDescent="0.25">
      <c r="A727"/>
      <c r="B727"/>
      <c r="C727"/>
      <c r="D727"/>
      <c r="E727"/>
      <c r="F727"/>
      <c r="G727"/>
      <c r="H727"/>
      <c r="I727"/>
      <c r="J727"/>
    </row>
    <row r="728" spans="1:10" x14ac:dyDescent="0.25">
      <c r="A728"/>
      <c r="B728"/>
      <c r="C728"/>
      <c r="D728"/>
      <c r="E728"/>
      <c r="F728"/>
      <c r="G728"/>
      <c r="H728"/>
      <c r="I728"/>
      <c r="J728"/>
    </row>
    <row r="729" spans="1:10" x14ac:dyDescent="0.25">
      <c r="A729"/>
      <c r="B729"/>
      <c r="C729"/>
      <c r="D729"/>
      <c r="E729"/>
      <c r="F729"/>
      <c r="G729"/>
      <c r="H729"/>
      <c r="I729"/>
      <c r="J729"/>
    </row>
    <row r="730" spans="1:10" x14ac:dyDescent="0.25">
      <c r="A730"/>
      <c r="B730"/>
      <c r="C730"/>
      <c r="D730"/>
      <c r="E730"/>
      <c r="F730"/>
      <c r="G730"/>
      <c r="H730"/>
      <c r="I730"/>
      <c r="J730"/>
    </row>
    <row r="731" spans="1:10" x14ac:dyDescent="0.25">
      <c r="A731"/>
      <c r="B731"/>
      <c r="C731"/>
      <c r="D731"/>
      <c r="E731"/>
      <c r="F731"/>
      <c r="G731"/>
      <c r="H731"/>
      <c r="I731"/>
      <c r="J731"/>
    </row>
    <row r="732" spans="1:10" x14ac:dyDescent="0.25">
      <c r="A732"/>
      <c r="B732"/>
      <c r="C732"/>
      <c r="D732"/>
      <c r="E732"/>
      <c r="F732"/>
      <c r="G732"/>
      <c r="H732"/>
      <c r="I732"/>
      <c r="J732"/>
    </row>
    <row r="733" spans="1:10" x14ac:dyDescent="0.25">
      <c r="A733"/>
      <c r="B733"/>
      <c r="C733"/>
      <c r="D733"/>
      <c r="E733"/>
      <c r="F733"/>
      <c r="G733"/>
      <c r="H733"/>
      <c r="I733"/>
      <c r="J733"/>
    </row>
    <row r="734" spans="1:10" x14ac:dyDescent="0.25">
      <c r="A734"/>
      <c r="B734"/>
      <c r="C734"/>
      <c r="D734"/>
      <c r="E734"/>
      <c r="F734"/>
      <c r="G734"/>
      <c r="H734"/>
      <c r="I734"/>
      <c r="J734"/>
    </row>
    <row r="735" spans="1:10" x14ac:dyDescent="0.25">
      <c r="A735"/>
      <c r="B735"/>
      <c r="C735"/>
      <c r="D735"/>
      <c r="E735"/>
      <c r="F735"/>
      <c r="G735"/>
      <c r="H735"/>
      <c r="I735"/>
      <c r="J735"/>
    </row>
    <row r="736" spans="1:10" x14ac:dyDescent="0.25">
      <c r="A736"/>
      <c r="B736"/>
      <c r="C736"/>
      <c r="D736"/>
      <c r="E736"/>
      <c r="F736"/>
      <c r="G736"/>
      <c r="H736"/>
      <c r="I736"/>
      <c r="J736"/>
    </row>
    <row r="737" spans="1:10" x14ac:dyDescent="0.25">
      <c r="A737"/>
      <c r="B737"/>
      <c r="C737"/>
      <c r="D737"/>
      <c r="E737"/>
      <c r="F737"/>
      <c r="G737"/>
      <c r="H737"/>
      <c r="I737"/>
      <c r="J737"/>
    </row>
    <row r="738" spans="1:10" x14ac:dyDescent="0.25">
      <c r="A738"/>
      <c r="B738"/>
      <c r="C738"/>
      <c r="D738"/>
      <c r="E738"/>
      <c r="F738"/>
      <c r="G738"/>
      <c r="H738"/>
      <c r="I738"/>
      <c r="J738"/>
    </row>
    <row r="739" spans="1:10" x14ac:dyDescent="0.25">
      <c r="A739"/>
      <c r="B739"/>
      <c r="C739"/>
      <c r="D739"/>
      <c r="E739"/>
      <c r="F739"/>
      <c r="G739"/>
      <c r="H739"/>
      <c r="I739"/>
      <c r="J739"/>
    </row>
    <row r="740" spans="1:10" x14ac:dyDescent="0.25">
      <c r="A740"/>
      <c r="B740"/>
      <c r="C740"/>
      <c r="D740"/>
      <c r="E740"/>
      <c r="F740"/>
      <c r="G740"/>
      <c r="H740"/>
      <c r="I740"/>
      <c r="J740"/>
    </row>
    <row r="741" spans="1:10" x14ac:dyDescent="0.25">
      <c r="A741"/>
      <c r="B741"/>
      <c r="C741"/>
      <c r="D741"/>
      <c r="E741"/>
      <c r="F741"/>
      <c r="G741"/>
      <c r="H741"/>
      <c r="I741"/>
      <c r="J741"/>
    </row>
    <row r="742" spans="1:10" x14ac:dyDescent="0.25">
      <c r="A742"/>
      <c r="B742"/>
      <c r="C742"/>
      <c r="D742"/>
      <c r="E742"/>
      <c r="F742"/>
      <c r="G742"/>
      <c r="H742"/>
      <c r="I742"/>
      <c r="J742"/>
    </row>
    <row r="743" spans="1:10" x14ac:dyDescent="0.25">
      <c r="A743"/>
      <c r="B743"/>
      <c r="C743"/>
      <c r="D743"/>
      <c r="E743"/>
      <c r="F743"/>
      <c r="G743"/>
      <c r="H743"/>
      <c r="I743"/>
      <c r="J743"/>
    </row>
    <row r="744" spans="1:10" x14ac:dyDescent="0.25">
      <c r="A744"/>
      <c r="B744"/>
      <c r="C744"/>
      <c r="D744"/>
      <c r="E744"/>
      <c r="F744"/>
      <c r="G744"/>
      <c r="H744"/>
      <c r="I744"/>
      <c r="J744"/>
    </row>
    <row r="745" spans="1:10" x14ac:dyDescent="0.25">
      <c r="A745"/>
      <c r="B745"/>
      <c r="C745"/>
      <c r="D745"/>
      <c r="E745"/>
      <c r="F745"/>
      <c r="G745"/>
      <c r="H745"/>
      <c r="I745"/>
      <c r="J745"/>
    </row>
    <row r="746" spans="1:10" x14ac:dyDescent="0.25">
      <c r="A746"/>
      <c r="B746"/>
      <c r="C746"/>
      <c r="D746"/>
      <c r="E746"/>
      <c r="F746"/>
      <c r="G746"/>
      <c r="H746"/>
      <c r="I746"/>
      <c r="J746"/>
    </row>
    <row r="747" spans="1:10" x14ac:dyDescent="0.25">
      <c r="A747"/>
      <c r="B747"/>
      <c r="C747"/>
      <c r="D747"/>
      <c r="E747"/>
      <c r="F747"/>
      <c r="G747"/>
      <c r="H747"/>
      <c r="I747"/>
      <c r="J747"/>
    </row>
    <row r="748" spans="1:10" x14ac:dyDescent="0.25">
      <c r="A748"/>
      <c r="B748"/>
      <c r="C748"/>
      <c r="D748"/>
      <c r="E748"/>
      <c r="F748"/>
      <c r="G748"/>
      <c r="H748"/>
      <c r="I748"/>
      <c r="J748"/>
    </row>
    <row r="749" spans="1:10" x14ac:dyDescent="0.25">
      <c r="A749"/>
      <c r="B749"/>
      <c r="C749"/>
      <c r="D749"/>
      <c r="E749"/>
      <c r="F749"/>
      <c r="G749"/>
      <c r="H749"/>
      <c r="I749"/>
      <c r="J749"/>
    </row>
    <row r="750" spans="1:10" x14ac:dyDescent="0.25">
      <c r="A750"/>
      <c r="B750"/>
      <c r="C750"/>
      <c r="D750"/>
      <c r="E750"/>
      <c r="F750"/>
      <c r="G750"/>
      <c r="H750"/>
      <c r="I750"/>
      <c r="J750"/>
    </row>
    <row r="751" spans="1:10" x14ac:dyDescent="0.25">
      <c r="A751"/>
      <c r="B751"/>
      <c r="C751"/>
      <c r="D751"/>
      <c r="E751"/>
      <c r="F751"/>
      <c r="G751"/>
      <c r="H751"/>
      <c r="I751"/>
      <c r="J751"/>
    </row>
    <row r="752" spans="1:10" x14ac:dyDescent="0.25">
      <c r="A752"/>
      <c r="B752"/>
      <c r="C752"/>
      <c r="D752"/>
      <c r="E752"/>
      <c r="F752"/>
      <c r="G752"/>
      <c r="H752"/>
      <c r="I752"/>
      <c r="J752"/>
    </row>
    <row r="753" spans="1:10" x14ac:dyDescent="0.25">
      <c r="A753"/>
      <c r="B753"/>
      <c r="C753"/>
      <c r="D753"/>
      <c r="E753"/>
      <c r="F753"/>
      <c r="G753"/>
      <c r="H753"/>
      <c r="I753"/>
      <c r="J753"/>
    </row>
    <row r="754" spans="1:10" x14ac:dyDescent="0.25">
      <c r="A754"/>
      <c r="B754"/>
      <c r="C754"/>
      <c r="D754"/>
      <c r="E754"/>
      <c r="F754"/>
      <c r="G754"/>
      <c r="H754"/>
      <c r="I754"/>
      <c r="J754"/>
    </row>
    <row r="755" spans="1:10" x14ac:dyDescent="0.25">
      <c r="A755"/>
      <c r="B755"/>
      <c r="C755"/>
      <c r="D755"/>
      <c r="E755"/>
      <c r="F755"/>
      <c r="G755"/>
      <c r="H755"/>
      <c r="I755"/>
      <c r="J755"/>
    </row>
    <row r="756" spans="1:10" x14ac:dyDescent="0.25">
      <c r="A756"/>
      <c r="B756"/>
      <c r="C756"/>
      <c r="D756"/>
      <c r="E756"/>
      <c r="F756"/>
      <c r="G756"/>
      <c r="H756"/>
      <c r="I756"/>
      <c r="J756"/>
    </row>
    <row r="757" spans="1:10" x14ac:dyDescent="0.25">
      <c r="A757"/>
      <c r="B757"/>
      <c r="C757"/>
      <c r="D757"/>
      <c r="E757"/>
      <c r="F757"/>
      <c r="G757"/>
      <c r="H757"/>
      <c r="I757"/>
      <c r="J757"/>
    </row>
    <row r="758" spans="1:10" x14ac:dyDescent="0.25">
      <c r="A758"/>
      <c r="B758"/>
      <c r="C758"/>
      <c r="D758"/>
      <c r="E758"/>
      <c r="F758"/>
      <c r="G758"/>
      <c r="H758"/>
      <c r="I758"/>
      <c r="J758"/>
    </row>
    <row r="759" spans="1:10" x14ac:dyDescent="0.25">
      <c r="A759"/>
      <c r="B759"/>
      <c r="C759"/>
      <c r="D759"/>
      <c r="E759"/>
      <c r="F759"/>
      <c r="G759"/>
      <c r="H759"/>
      <c r="I759"/>
      <c r="J759"/>
    </row>
    <row r="760" spans="1:10" x14ac:dyDescent="0.25">
      <c r="A760"/>
      <c r="B760"/>
      <c r="C760"/>
      <c r="D760"/>
      <c r="E760"/>
      <c r="F760"/>
      <c r="G760"/>
      <c r="H760"/>
      <c r="I760"/>
      <c r="J760"/>
    </row>
    <row r="761" spans="1:10" x14ac:dyDescent="0.25">
      <c r="A761"/>
      <c r="B761"/>
      <c r="C761"/>
      <c r="D761"/>
      <c r="E761"/>
      <c r="F761"/>
      <c r="G761"/>
      <c r="H761"/>
      <c r="I761"/>
      <c r="J761"/>
    </row>
    <row r="762" spans="1:10" x14ac:dyDescent="0.25">
      <c r="A762"/>
      <c r="B762"/>
      <c r="C762"/>
      <c r="D762"/>
      <c r="E762"/>
      <c r="F762"/>
      <c r="G762"/>
      <c r="H762"/>
      <c r="I762"/>
      <c r="J762"/>
    </row>
    <row r="763" spans="1:10" x14ac:dyDescent="0.25">
      <c r="A763"/>
      <c r="B763"/>
      <c r="C763"/>
      <c r="D763"/>
      <c r="E763"/>
      <c r="F763"/>
      <c r="G763"/>
      <c r="H763"/>
      <c r="I763"/>
      <c r="J763"/>
    </row>
    <row r="764" spans="1:10" x14ac:dyDescent="0.25">
      <c r="A764"/>
      <c r="B764"/>
      <c r="C764"/>
      <c r="D764"/>
      <c r="E764"/>
      <c r="F764"/>
      <c r="G764"/>
      <c r="H764"/>
      <c r="I764"/>
      <c r="J764"/>
    </row>
    <row r="765" spans="1:10" x14ac:dyDescent="0.25">
      <c r="A765"/>
      <c r="B765"/>
      <c r="C765"/>
      <c r="D765"/>
      <c r="E765"/>
      <c r="F765"/>
      <c r="G765"/>
      <c r="H765"/>
      <c r="I765"/>
      <c r="J765"/>
    </row>
    <row r="766" spans="1:10" x14ac:dyDescent="0.25">
      <c r="A766"/>
      <c r="B766"/>
      <c r="C766"/>
      <c r="D766"/>
      <c r="E766"/>
      <c r="F766"/>
      <c r="G766"/>
      <c r="H766"/>
      <c r="I766"/>
      <c r="J766"/>
    </row>
    <row r="767" spans="1:10" x14ac:dyDescent="0.25">
      <c r="A767"/>
      <c r="B767"/>
      <c r="C767"/>
      <c r="D767"/>
      <c r="E767"/>
      <c r="F767"/>
      <c r="G767"/>
      <c r="H767"/>
      <c r="I767"/>
      <c r="J767"/>
    </row>
    <row r="768" spans="1:10" x14ac:dyDescent="0.25">
      <c r="A768"/>
      <c r="B768"/>
      <c r="C768"/>
      <c r="D768"/>
      <c r="E768"/>
      <c r="F768"/>
      <c r="G768"/>
      <c r="H768"/>
      <c r="I768"/>
      <c r="J768"/>
    </row>
    <row r="769" spans="1:10" x14ac:dyDescent="0.25">
      <c r="A769"/>
      <c r="B769"/>
      <c r="C769"/>
      <c r="D769"/>
      <c r="E769"/>
      <c r="F769"/>
      <c r="G769"/>
      <c r="H769"/>
      <c r="I769"/>
      <c r="J769"/>
    </row>
    <row r="770" spans="1:10" x14ac:dyDescent="0.25">
      <c r="A770"/>
      <c r="B770"/>
      <c r="C770"/>
      <c r="D770"/>
      <c r="E770"/>
      <c r="F770"/>
      <c r="G770"/>
      <c r="H770"/>
      <c r="I770"/>
      <c r="J770"/>
    </row>
    <row r="771" spans="1:10" x14ac:dyDescent="0.25">
      <c r="A771"/>
      <c r="B771"/>
      <c r="C771"/>
      <c r="D771"/>
      <c r="E771"/>
      <c r="F771"/>
      <c r="G771"/>
      <c r="H771"/>
      <c r="I771"/>
      <c r="J771"/>
    </row>
    <row r="772" spans="1:10" x14ac:dyDescent="0.25">
      <c r="A772"/>
      <c r="B772"/>
      <c r="C772"/>
      <c r="D772"/>
      <c r="E772"/>
      <c r="F772"/>
      <c r="G772"/>
      <c r="H772"/>
      <c r="I772"/>
      <c r="J772"/>
    </row>
    <row r="773" spans="1:10" x14ac:dyDescent="0.25">
      <c r="A773"/>
      <c r="B773"/>
      <c r="C773"/>
      <c r="D773"/>
      <c r="E773"/>
      <c r="F773"/>
      <c r="G773"/>
      <c r="H773"/>
      <c r="I773"/>
      <c r="J773"/>
    </row>
    <row r="774" spans="1:10" x14ac:dyDescent="0.25">
      <c r="A774"/>
      <c r="B774"/>
      <c r="C774"/>
      <c r="D774"/>
      <c r="E774"/>
      <c r="F774"/>
      <c r="G774"/>
      <c r="H774"/>
      <c r="I774"/>
      <c r="J774"/>
    </row>
    <row r="775" spans="1:10" x14ac:dyDescent="0.25">
      <c r="A775"/>
      <c r="B775"/>
      <c r="C775"/>
      <c r="D775"/>
      <c r="E775"/>
      <c r="F775"/>
      <c r="G775"/>
      <c r="H775"/>
      <c r="I775"/>
      <c r="J775"/>
    </row>
    <row r="776" spans="1:10" x14ac:dyDescent="0.25">
      <c r="A776"/>
      <c r="B776"/>
      <c r="C776"/>
      <c r="D776"/>
      <c r="E776"/>
      <c r="F776"/>
      <c r="G776"/>
      <c r="H776"/>
      <c r="I776"/>
      <c r="J776"/>
    </row>
    <row r="777" spans="1:10" x14ac:dyDescent="0.25">
      <c r="A777"/>
      <c r="B777"/>
      <c r="C777"/>
      <c r="D777"/>
      <c r="E777"/>
      <c r="F777"/>
      <c r="G777"/>
      <c r="H777"/>
      <c r="I777"/>
      <c r="J777"/>
    </row>
    <row r="778" spans="1:10" x14ac:dyDescent="0.25">
      <c r="A778"/>
      <c r="B778"/>
      <c r="C778"/>
      <c r="D778"/>
      <c r="E778"/>
      <c r="F778"/>
      <c r="G778"/>
      <c r="H778"/>
      <c r="I778"/>
      <c r="J778"/>
    </row>
    <row r="779" spans="1:10" x14ac:dyDescent="0.25">
      <c r="A779"/>
      <c r="B779"/>
      <c r="C779"/>
      <c r="D779"/>
      <c r="E779"/>
      <c r="F779"/>
      <c r="G779"/>
      <c r="H779"/>
      <c r="I779"/>
      <c r="J779"/>
    </row>
    <row r="780" spans="1:10" x14ac:dyDescent="0.25">
      <c r="A780"/>
      <c r="B780"/>
      <c r="C780"/>
      <c r="D780"/>
      <c r="E780"/>
      <c r="F780"/>
      <c r="G780"/>
      <c r="H780"/>
      <c r="I780"/>
      <c r="J780"/>
    </row>
    <row r="781" spans="1:10" x14ac:dyDescent="0.25">
      <c r="A781"/>
      <c r="B781"/>
      <c r="C781"/>
      <c r="D781"/>
      <c r="E781"/>
      <c r="F781"/>
      <c r="G781"/>
      <c r="H781"/>
      <c r="I781"/>
      <c r="J781"/>
    </row>
    <row r="782" spans="1:10" x14ac:dyDescent="0.25">
      <c r="A782"/>
      <c r="B782"/>
      <c r="C782"/>
      <c r="D782"/>
      <c r="E782"/>
      <c r="F782"/>
      <c r="G782"/>
      <c r="H782"/>
      <c r="I782"/>
      <c r="J782"/>
    </row>
    <row r="783" spans="1:10" x14ac:dyDescent="0.25">
      <c r="A783"/>
      <c r="B783"/>
      <c r="C783"/>
      <c r="D783"/>
      <c r="E783"/>
      <c r="F783"/>
      <c r="G783"/>
      <c r="H783"/>
      <c r="I783"/>
      <c r="J783"/>
    </row>
    <row r="784" spans="1:10" x14ac:dyDescent="0.25">
      <c r="A784"/>
      <c r="B784"/>
      <c r="C784"/>
      <c r="D784"/>
      <c r="E784"/>
      <c r="F784"/>
      <c r="G784"/>
      <c r="H784"/>
      <c r="I784"/>
      <c r="J784"/>
    </row>
    <row r="785" spans="1:10" x14ac:dyDescent="0.25">
      <c r="A785"/>
      <c r="B785"/>
      <c r="C785"/>
      <c r="D785"/>
      <c r="E785"/>
      <c r="F785"/>
      <c r="G785"/>
      <c r="H785"/>
      <c r="I785"/>
      <c r="J785"/>
    </row>
    <row r="786" spans="1:10" x14ac:dyDescent="0.25">
      <c r="A786"/>
      <c r="B786"/>
      <c r="C786"/>
      <c r="D786"/>
      <c r="E786"/>
      <c r="F786"/>
      <c r="G786"/>
      <c r="H786"/>
      <c r="I786"/>
      <c r="J786"/>
    </row>
    <row r="787" spans="1:10" x14ac:dyDescent="0.25">
      <c r="A787"/>
      <c r="B787"/>
      <c r="C787"/>
      <c r="D787"/>
      <c r="E787"/>
      <c r="F787"/>
      <c r="G787"/>
      <c r="H787"/>
      <c r="I787"/>
      <c r="J787"/>
    </row>
    <row r="788" spans="1:10" x14ac:dyDescent="0.25">
      <c r="A788"/>
      <c r="B788"/>
      <c r="C788"/>
      <c r="D788"/>
      <c r="E788"/>
      <c r="F788"/>
      <c r="G788"/>
      <c r="H788"/>
      <c r="I788"/>
      <c r="J788"/>
    </row>
    <row r="789" spans="1:10" x14ac:dyDescent="0.25">
      <c r="A789"/>
      <c r="B789"/>
      <c r="C789"/>
      <c r="D789"/>
      <c r="E789"/>
      <c r="F789"/>
      <c r="G789"/>
      <c r="H789"/>
      <c r="I789"/>
      <c r="J789"/>
    </row>
    <row r="790" spans="1:10" x14ac:dyDescent="0.25">
      <c r="A790"/>
      <c r="B790"/>
      <c r="C790"/>
      <c r="D790"/>
      <c r="E790"/>
      <c r="F790"/>
      <c r="G790"/>
      <c r="H790"/>
      <c r="I790"/>
      <c r="J790"/>
    </row>
    <row r="791" spans="1:10" x14ac:dyDescent="0.25">
      <c r="A791"/>
      <c r="B791"/>
      <c r="C791"/>
      <c r="D791"/>
      <c r="E791"/>
      <c r="F791"/>
      <c r="G791"/>
      <c r="H791"/>
      <c r="I791"/>
      <c r="J791"/>
    </row>
    <row r="792" spans="1:10" x14ac:dyDescent="0.25">
      <c r="A792"/>
      <c r="B792"/>
      <c r="C792"/>
      <c r="D792"/>
      <c r="E792"/>
      <c r="F792"/>
      <c r="G792"/>
      <c r="H792"/>
      <c r="I792"/>
      <c r="J792"/>
    </row>
    <row r="793" spans="1:10" x14ac:dyDescent="0.25">
      <c r="A793"/>
      <c r="B793"/>
      <c r="C793"/>
      <c r="D793"/>
      <c r="E793"/>
      <c r="F793"/>
      <c r="G793"/>
      <c r="H793"/>
      <c r="I793"/>
      <c r="J793"/>
    </row>
    <row r="794" spans="1:10" x14ac:dyDescent="0.25">
      <c r="A794"/>
      <c r="B794"/>
      <c r="C794"/>
      <c r="D794"/>
      <c r="E794"/>
      <c r="F794"/>
      <c r="G794"/>
      <c r="H794"/>
      <c r="I794"/>
      <c r="J794"/>
    </row>
    <row r="795" spans="1:10" x14ac:dyDescent="0.25">
      <c r="A795"/>
      <c r="B795"/>
      <c r="C795"/>
      <c r="D795"/>
      <c r="E795"/>
      <c r="F795"/>
      <c r="G795"/>
      <c r="H795"/>
      <c r="I795"/>
      <c r="J795"/>
    </row>
    <row r="796" spans="1:10" x14ac:dyDescent="0.25">
      <c r="A796"/>
      <c r="B796"/>
      <c r="C796"/>
      <c r="D796"/>
      <c r="E796"/>
      <c r="F796"/>
      <c r="G796"/>
      <c r="H796"/>
      <c r="I796"/>
      <c r="J796"/>
    </row>
    <row r="797" spans="1:10" x14ac:dyDescent="0.25">
      <c r="A797"/>
      <c r="B797"/>
      <c r="C797"/>
      <c r="D797"/>
      <c r="E797"/>
      <c r="F797"/>
      <c r="G797"/>
      <c r="H797"/>
      <c r="I797"/>
      <c r="J797"/>
    </row>
    <row r="798" spans="1:10" x14ac:dyDescent="0.25">
      <c r="A798"/>
      <c r="B798"/>
      <c r="C798"/>
      <c r="D798"/>
      <c r="E798"/>
      <c r="F798"/>
      <c r="G798"/>
      <c r="H798"/>
      <c r="I798"/>
      <c r="J798"/>
    </row>
    <row r="799" spans="1:10" x14ac:dyDescent="0.25">
      <c r="A799"/>
      <c r="B799"/>
      <c r="C799"/>
      <c r="D799"/>
      <c r="E799"/>
      <c r="F799"/>
      <c r="G799"/>
      <c r="H799"/>
      <c r="I799"/>
      <c r="J799"/>
    </row>
    <row r="800" spans="1:10" x14ac:dyDescent="0.25">
      <c r="A800"/>
      <c r="B800"/>
      <c r="C800"/>
      <c r="D800"/>
      <c r="E800"/>
      <c r="F800"/>
      <c r="G800"/>
      <c r="H800"/>
      <c r="I800"/>
      <c r="J800"/>
    </row>
    <row r="801" spans="1:10" x14ac:dyDescent="0.25">
      <c r="A801"/>
      <c r="B801"/>
      <c r="C801"/>
      <c r="D801"/>
      <c r="E801"/>
      <c r="F801"/>
      <c r="G801"/>
      <c r="H801"/>
      <c r="I801"/>
      <c r="J801"/>
    </row>
    <row r="802" spans="1:10" x14ac:dyDescent="0.25">
      <c r="A802"/>
      <c r="B802"/>
      <c r="C802"/>
      <c r="D802"/>
      <c r="E802"/>
      <c r="F802"/>
      <c r="G802"/>
      <c r="H802"/>
      <c r="I802"/>
      <c r="J802"/>
    </row>
    <row r="803" spans="1:10" x14ac:dyDescent="0.25">
      <c r="A803"/>
      <c r="B803"/>
      <c r="C803"/>
      <c r="D803"/>
      <c r="E803"/>
      <c r="F803"/>
      <c r="G803"/>
      <c r="H803"/>
      <c r="I803"/>
      <c r="J803"/>
    </row>
    <row r="804" spans="1:10" x14ac:dyDescent="0.25">
      <c r="A804"/>
      <c r="B804"/>
      <c r="C804"/>
      <c r="D804"/>
      <c r="E804"/>
      <c r="F804"/>
      <c r="G804"/>
      <c r="H804"/>
      <c r="I804"/>
      <c r="J804"/>
    </row>
    <row r="805" spans="1:10" x14ac:dyDescent="0.25">
      <c r="A805"/>
      <c r="B805"/>
      <c r="C805"/>
      <c r="D805"/>
      <c r="E805"/>
      <c r="F805"/>
      <c r="G805"/>
      <c r="H805"/>
      <c r="I805"/>
      <c r="J805"/>
    </row>
    <row r="806" spans="1:10" x14ac:dyDescent="0.25">
      <c r="A806"/>
      <c r="B806"/>
      <c r="C806"/>
      <c r="D806"/>
      <c r="E806"/>
      <c r="F806"/>
      <c r="G806"/>
      <c r="H806"/>
      <c r="I806"/>
      <c r="J806"/>
    </row>
    <row r="807" spans="1:10" x14ac:dyDescent="0.25">
      <c r="A807"/>
      <c r="B807"/>
      <c r="C807"/>
      <c r="D807"/>
      <c r="E807"/>
      <c r="F807"/>
      <c r="G807"/>
      <c r="H807"/>
      <c r="I807"/>
      <c r="J807"/>
    </row>
    <row r="808" spans="1:10" x14ac:dyDescent="0.25">
      <c r="A808"/>
      <c r="B808"/>
      <c r="C808"/>
      <c r="D808"/>
      <c r="E808"/>
      <c r="F808"/>
      <c r="G808"/>
      <c r="H808"/>
      <c r="I808"/>
      <c r="J808"/>
    </row>
    <row r="809" spans="1:10" x14ac:dyDescent="0.25">
      <c r="A809"/>
      <c r="B809"/>
      <c r="C809"/>
      <c r="D809"/>
      <c r="E809"/>
      <c r="F809"/>
      <c r="G809"/>
      <c r="H809"/>
      <c r="I809"/>
      <c r="J809"/>
    </row>
    <row r="810" spans="1:10" x14ac:dyDescent="0.25">
      <c r="A810"/>
      <c r="B810"/>
      <c r="C810"/>
      <c r="D810"/>
      <c r="E810"/>
      <c r="F810"/>
      <c r="G810"/>
      <c r="H810"/>
      <c r="I810"/>
      <c r="J810"/>
    </row>
    <row r="811" spans="1:10" x14ac:dyDescent="0.25">
      <c r="A811"/>
      <c r="B811"/>
      <c r="C811"/>
      <c r="D811"/>
      <c r="E811"/>
      <c r="F811"/>
      <c r="G811"/>
      <c r="H811"/>
      <c r="I811"/>
      <c r="J811"/>
    </row>
    <row r="812" spans="1:10" x14ac:dyDescent="0.25">
      <c r="A812"/>
      <c r="B812"/>
      <c r="C812"/>
      <c r="D812"/>
      <c r="E812"/>
      <c r="F812"/>
      <c r="G812"/>
      <c r="H812"/>
      <c r="I812"/>
      <c r="J812"/>
    </row>
    <row r="813" spans="1:10" x14ac:dyDescent="0.25">
      <c r="A813"/>
      <c r="B813"/>
      <c r="C813"/>
      <c r="D813"/>
      <c r="E813"/>
      <c r="F813"/>
      <c r="G813"/>
      <c r="H813"/>
      <c r="I813"/>
      <c r="J813"/>
    </row>
    <row r="814" spans="1:10" x14ac:dyDescent="0.25">
      <c r="A814"/>
      <c r="B814"/>
      <c r="C814"/>
      <c r="D814"/>
      <c r="E814"/>
      <c r="F814"/>
      <c r="G814"/>
      <c r="H814"/>
      <c r="I814"/>
      <c r="J814"/>
    </row>
    <row r="815" spans="1:10" x14ac:dyDescent="0.25">
      <c r="A815"/>
      <c r="B815"/>
      <c r="C815"/>
      <c r="D815"/>
      <c r="E815"/>
      <c r="F815"/>
      <c r="G815"/>
      <c r="H815"/>
      <c r="I815"/>
      <c r="J815"/>
    </row>
    <row r="816" spans="1:10" x14ac:dyDescent="0.25">
      <c r="A816"/>
      <c r="B816"/>
      <c r="C816"/>
      <c r="D816"/>
      <c r="E816"/>
      <c r="F816"/>
      <c r="G816"/>
      <c r="H816"/>
      <c r="I816"/>
      <c r="J816"/>
    </row>
    <row r="817" spans="1:10" x14ac:dyDescent="0.25">
      <c r="A817"/>
      <c r="B817"/>
      <c r="C817"/>
      <c r="D817"/>
      <c r="E817"/>
      <c r="F817"/>
      <c r="G817"/>
      <c r="H817"/>
      <c r="I817"/>
      <c r="J817"/>
    </row>
    <row r="818" spans="1:10" x14ac:dyDescent="0.25">
      <c r="A818"/>
      <c r="B818"/>
      <c r="C818"/>
      <c r="D818"/>
      <c r="E818"/>
      <c r="F818"/>
      <c r="G818"/>
      <c r="H818"/>
      <c r="I818"/>
      <c r="J818"/>
    </row>
    <row r="819" spans="1:10" x14ac:dyDescent="0.25">
      <c r="A819"/>
      <c r="B819"/>
      <c r="C819"/>
      <c r="D819"/>
      <c r="E819"/>
      <c r="F819"/>
      <c r="G819"/>
      <c r="H819"/>
      <c r="I819"/>
      <c r="J819"/>
    </row>
    <row r="820" spans="1:10" x14ac:dyDescent="0.25">
      <c r="A820"/>
      <c r="B820"/>
      <c r="C820"/>
      <c r="D820"/>
      <c r="E820"/>
      <c r="F820"/>
      <c r="G820"/>
      <c r="H820"/>
      <c r="I820"/>
      <c r="J820"/>
    </row>
    <row r="821" spans="1:10" x14ac:dyDescent="0.25">
      <c r="A821"/>
      <c r="B821"/>
      <c r="C821"/>
      <c r="D821"/>
      <c r="E821"/>
      <c r="F821"/>
      <c r="G821"/>
      <c r="H821"/>
      <c r="I821"/>
      <c r="J821"/>
    </row>
    <row r="822" spans="1:10" x14ac:dyDescent="0.25">
      <c r="A822"/>
      <c r="B822"/>
      <c r="C822"/>
      <c r="D822"/>
      <c r="E822"/>
      <c r="F822"/>
      <c r="G822"/>
      <c r="H822"/>
      <c r="I822"/>
      <c r="J822"/>
    </row>
    <row r="823" spans="1:10" x14ac:dyDescent="0.25">
      <c r="A823"/>
      <c r="B823"/>
      <c r="C823"/>
      <c r="D823"/>
      <c r="E823"/>
      <c r="F823"/>
      <c r="G823"/>
      <c r="H823"/>
      <c r="I823"/>
      <c r="J823"/>
    </row>
    <row r="824" spans="1:10" x14ac:dyDescent="0.25">
      <c r="A824"/>
      <c r="B824"/>
      <c r="C824"/>
      <c r="D824"/>
      <c r="E824"/>
      <c r="F824"/>
      <c r="G824"/>
      <c r="H824"/>
      <c r="I824"/>
      <c r="J824"/>
    </row>
    <row r="825" spans="1:10" x14ac:dyDescent="0.25">
      <c r="A825"/>
      <c r="B825"/>
      <c r="C825"/>
      <c r="D825"/>
      <c r="E825"/>
      <c r="F825"/>
      <c r="G825"/>
      <c r="H825"/>
      <c r="I825"/>
      <c r="J825"/>
    </row>
    <row r="826" spans="1:10" x14ac:dyDescent="0.25">
      <c r="A826"/>
      <c r="B826"/>
      <c r="C826"/>
      <c r="D826"/>
      <c r="E826"/>
      <c r="F826"/>
      <c r="G826"/>
      <c r="H826"/>
      <c r="I826"/>
      <c r="J826"/>
    </row>
    <row r="827" spans="1:10" x14ac:dyDescent="0.25">
      <c r="A827"/>
      <c r="B827"/>
      <c r="C827"/>
      <c r="D827"/>
      <c r="E827"/>
      <c r="F827"/>
      <c r="G827"/>
      <c r="H827"/>
      <c r="I827"/>
      <c r="J827"/>
    </row>
    <row r="828" spans="1:10" x14ac:dyDescent="0.25">
      <c r="A828"/>
      <c r="B828"/>
      <c r="C828"/>
      <c r="D828"/>
      <c r="E828"/>
      <c r="F828"/>
      <c r="G828"/>
      <c r="H828"/>
      <c r="I828"/>
      <c r="J828"/>
    </row>
    <row r="829" spans="1:10" x14ac:dyDescent="0.25">
      <c r="A829"/>
      <c r="B829"/>
      <c r="C829"/>
      <c r="D829"/>
      <c r="E829"/>
      <c r="F829"/>
      <c r="G829"/>
      <c r="H829"/>
      <c r="I829"/>
      <c r="J829"/>
    </row>
    <row r="830" spans="1:10" x14ac:dyDescent="0.25">
      <c r="A830"/>
      <c r="B830"/>
      <c r="C830"/>
      <c r="D830"/>
      <c r="E830"/>
      <c r="F830"/>
      <c r="G830"/>
      <c r="H830"/>
      <c r="I830"/>
      <c r="J830"/>
    </row>
    <row r="831" spans="1:10" x14ac:dyDescent="0.25">
      <c r="A831"/>
      <c r="B831"/>
      <c r="C831"/>
      <c r="D831"/>
      <c r="E831"/>
      <c r="F831"/>
      <c r="G831"/>
      <c r="H831"/>
      <c r="I831"/>
      <c r="J831"/>
    </row>
    <row r="832" spans="1:10" x14ac:dyDescent="0.25">
      <c r="A832"/>
      <c r="B832"/>
      <c r="C832"/>
      <c r="D832"/>
      <c r="E832"/>
      <c r="F832"/>
      <c r="G832"/>
      <c r="H832"/>
      <c r="I832"/>
      <c r="J832"/>
    </row>
    <row r="833" spans="1:10" x14ac:dyDescent="0.25">
      <c r="A833"/>
      <c r="B833"/>
      <c r="C833"/>
      <c r="D833"/>
      <c r="E833"/>
      <c r="F833"/>
      <c r="G833"/>
      <c r="H833"/>
      <c r="I833"/>
      <c r="J833"/>
    </row>
    <row r="834" spans="1:10" x14ac:dyDescent="0.25">
      <c r="A834"/>
      <c r="B834"/>
      <c r="C834"/>
      <c r="D834"/>
      <c r="E834"/>
      <c r="F834"/>
      <c r="G834"/>
      <c r="H834"/>
      <c r="I834"/>
      <c r="J834"/>
    </row>
    <row r="835" spans="1:10" x14ac:dyDescent="0.25">
      <c r="A835"/>
      <c r="B835"/>
      <c r="C835"/>
      <c r="D835"/>
      <c r="E835"/>
      <c r="F835"/>
      <c r="G835"/>
      <c r="H835"/>
      <c r="I835"/>
      <c r="J835"/>
    </row>
    <row r="836" spans="1:10" x14ac:dyDescent="0.25">
      <c r="A836"/>
      <c r="B836"/>
      <c r="C836"/>
      <c r="D836"/>
      <c r="E836"/>
      <c r="F836"/>
      <c r="G836"/>
      <c r="H836"/>
      <c r="I836"/>
      <c r="J836"/>
    </row>
    <row r="837" spans="1:10" x14ac:dyDescent="0.25">
      <c r="A837"/>
      <c r="B837"/>
      <c r="C837"/>
      <c r="D837"/>
      <c r="E837"/>
      <c r="F837"/>
      <c r="G837"/>
      <c r="H837"/>
      <c r="I837"/>
      <c r="J837"/>
    </row>
    <row r="838" spans="1:10" x14ac:dyDescent="0.25">
      <c r="A838"/>
      <c r="B838"/>
      <c r="C838"/>
      <c r="D838"/>
      <c r="E838"/>
      <c r="F838"/>
      <c r="G838"/>
      <c r="H838"/>
      <c r="I838"/>
      <c r="J838"/>
    </row>
    <row r="839" spans="1:10" x14ac:dyDescent="0.25">
      <c r="A839"/>
      <c r="B839"/>
      <c r="C839"/>
      <c r="D839"/>
      <c r="E839"/>
      <c r="F839"/>
      <c r="G839"/>
      <c r="H839"/>
      <c r="I839"/>
      <c r="J839"/>
    </row>
    <row r="840" spans="1:10" x14ac:dyDescent="0.25">
      <c r="A840"/>
      <c r="B840"/>
      <c r="C840"/>
      <c r="D840"/>
      <c r="E840"/>
      <c r="F840"/>
      <c r="G840"/>
      <c r="H840"/>
      <c r="I840"/>
      <c r="J840"/>
    </row>
    <row r="841" spans="1:10" x14ac:dyDescent="0.25">
      <c r="A841"/>
      <c r="B841"/>
      <c r="C841"/>
      <c r="D841"/>
      <c r="E841"/>
      <c r="F841"/>
      <c r="G841"/>
      <c r="H841"/>
      <c r="I841"/>
      <c r="J841"/>
    </row>
    <row r="842" spans="1:10" x14ac:dyDescent="0.25">
      <c r="A842"/>
      <c r="B842"/>
      <c r="C842"/>
      <c r="D842"/>
      <c r="E842"/>
      <c r="F842"/>
      <c r="G842"/>
      <c r="H842"/>
      <c r="I842"/>
      <c r="J842"/>
    </row>
    <row r="843" spans="1:10" x14ac:dyDescent="0.25">
      <c r="A843"/>
      <c r="B843"/>
      <c r="C843"/>
      <c r="D843"/>
      <c r="E843"/>
      <c r="F843"/>
      <c r="G843"/>
      <c r="H843"/>
      <c r="I843"/>
      <c r="J843"/>
    </row>
    <row r="844" spans="1:10" x14ac:dyDescent="0.25">
      <c r="A844"/>
      <c r="B844"/>
      <c r="C844"/>
      <c r="D844"/>
      <c r="E844"/>
      <c r="F844"/>
      <c r="G844"/>
      <c r="H844"/>
      <c r="I844"/>
      <c r="J844"/>
    </row>
    <row r="845" spans="1:10" x14ac:dyDescent="0.25">
      <c r="A845"/>
      <c r="B845"/>
      <c r="C845"/>
      <c r="D845"/>
      <c r="E845"/>
      <c r="F845"/>
      <c r="G845"/>
      <c r="H845"/>
      <c r="I845"/>
      <c r="J845"/>
    </row>
    <row r="846" spans="1:10" x14ac:dyDescent="0.25">
      <c r="A846"/>
      <c r="B846"/>
      <c r="C846"/>
      <c r="D846"/>
      <c r="E846"/>
      <c r="F846"/>
      <c r="G846"/>
      <c r="H846"/>
      <c r="I846"/>
      <c r="J846"/>
    </row>
    <row r="847" spans="1:10" x14ac:dyDescent="0.25">
      <c r="A847"/>
      <c r="B847"/>
      <c r="C847"/>
      <c r="D847"/>
      <c r="E847"/>
      <c r="F847"/>
      <c r="G847"/>
      <c r="H847"/>
      <c r="I847"/>
      <c r="J847"/>
    </row>
    <row r="848" spans="1:10" x14ac:dyDescent="0.25">
      <c r="A848"/>
      <c r="B848"/>
      <c r="C848"/>
      <c r="D848"/>
      <c r="E848"/>
      <c r="F848"/>
      <c r="G848"/>
      <c r="H848"/>
      <c r="I848"/>
      <c r="J848"/>
    </row>
    <row r="849" spans="1:10" x14ac:dyDescent="0.25">
      <c r="A849"/>
      <c r="B849"/>
      <c r="C849"/>
      <c r="D849"/>
      <c r="E849"/>
      <c r="F849"/>
      <c r="G849"/>
      <c r="H849"/>
      <c r="I849"/>
      <c r="J849"/>
    </row>
    <row r="850" spans="1:10" x14ac:dyDescent="0.25">
      <c r="A850"/>
      <c r="B850"/>
      <c r="C850"/>
      <c r="D850"/>
      <c r="E850"/>
      <c r="F850"/>
      <c r="G850"/>
      <c r="H850"/>
      <c r="I850"/>
      <c r="J850"/>
    </row>
    <row r="851" spans="1:10" x14ac:dyDescent="0.25">
      <c r="A851"/>
      <c r="B851"/>
      <c r="C851"/>
      <c r="D851"/>
      <c r="E851"/>
      <c r="F851"/>
      <c r="G851"/>
      <c r="H851"/>
      <c r="I851"/>
      <c r="J851"/>
    </row>
    <row r="852" spans="1:10" x14ac:dyDescent="0.25">
      <c r="A852"/>
      <c r="B852"/>
      <c r="C852"/>
      <c r="D852"/>
      <c r="E852"/>
      <c r="F852"/>
      <c r="G852"/>
      <c r="H852"/>
      <c r="I852"/>
      <c r="J852"/>
    </row>
    <row r="853" spans="1:10" x14ac:dyDescent="0.25">
      <c r="A853"/>
      <c r="B853"/>
      <c r="C853"/>
      <c r="D853"/>
      <c r="E853"/>
      <c r="F853"/>
      <c r="G853"/>
      <c r="H853"/>
      <c r="I853"/>
      <c r="J853"/>
    </row>
    <row r="854" spans="1:10" x14ac:dyDescent="0.25">
      <c r="A854"/>
      <c r="B854"/>
      <c r="C854"/>
      <c r="D854"/>
      <c r="E854"/>
      <c r="F854"/>
      <c r="G854"/>
      <c r="H854"/>
      <c r="I854"/>
      <c r="J854"/>
    </row>
    <row r="855" spans="1:10" x14ac:dyDescent="0.25">
      <c r="A855"/>
      <c r="B855"/>
      <c r="C855"/>
      <c r="D855"/>
      <c r="E855"/>
      <c r="F855"/>
      <c r="G855"/>
      <c r="H855"/>
      <c r="I855"/>
      <c r="J855"/>
    </row>
    <row r="856" spans="1:10" x14ac:dyDescent="0.25">
      <c r="A856"/>
      <c r="B856"/>
      <c r="C856"/>
      <c r="D856"/>
      <c r="E856"/>
      <c r="F856"/>
      <c r="G856"/>
      <c r="H856"/>
      <c r="I856"/>
      <c r="J856"/>
    </row>
    <row r="857" spans="1:10" x14ac:dyDescent="0.25">
      <c r="A857"/>
      <c r="B857"/>
      <c r="C857"/>
      <c r="D857"/>
      <c r="E857"/>
      <c r="F857"/>
      <c r="G857"/>
      <c r="H857"/>
      <c r="I857"/>
      <c r="J857"/>
    </row>
    <row r="858" spans="1:10" x14ac:dyDescent="0.25">
      <c r="A858"/>
      <c r="B858"/>
      <c r="C858"/>
      <c r="D858"/>
      <c r="E858"/>
      <c r="F858"/>
      <c r="G858"/>
      <c r="H858"/>
      <c r="I858"/>
      <c r="J858"/>
    </row>
    <row r="859" spans="1:10" x14ac:dyDescent="0.25">
      <c r="A859"/>
      <c r="B859"/>
      <c r="C859"/>
      <c r="D859"/>
      <c r="E859"/>
      <c r="F859"/>
      <c r="G859"/>
      <c r="H859"/>
      <c r="I859"/>
      <c r="J859"/>
    </row>
    <row r="860" spans="1:10" x14ac:dyDescent="0.25">
      <c r="A860"/>
      <c r="B860"/>
      <c r="C860"/>
      <c r="D860"/>
      <c r="E860"/>
      <c r="F860"/>
      <c r="G860"/>
      <c r="H860"/>
      <c r="I860"/>
      <c r="J860"/>
    </row>
    <row r="861" spans="1:10" x14ac:dyDescent="0.25">
      <c r="A861"/>
      <c r="B861"/>
      <c r="C861"/>
      <c r="D861"/>
      <c r="E861"/>
      <c r="F861"/>
      <c r="G861"/>
      <c r="H861"/>
      <c r="I861"/>
      <c r="J861"/>
    </row>
    <row r="862" spans="1:10" x14ac:dyDescent="0.25">
      <c r="A862"/>
      <c r="B862"/>
      <c r="C862"/>
      <c r="D862"/>
      <c r="E862"/>
      <c r="F862"/>
      <c r="G862"/>
      <c r="H862"/>
      <c r="I862"/>
      <c r="J862"/>
    </row>
    <row r="863" spans="1:10" x14ac:dyDescent="0.25">
      <c r="A863"/>
      <c r="B863"/>
      <c r="C863"/>
      <c r="D863"/>
      <c r="E863"/>
      <c r="F863"/>
      <c r="G863"/>
      <c r="H863"/>
      <c r="I863"/>
      <c r="J863"/>
    </row>
    <row r="864" spans="1:10" x14ac:dyDescent="0.25">
      <c r="A864"/>
      <c r="B864"/>
      <c r="C864"/>
      <c r="D864"/>
      <c r="E864"/>
      <c r="F864"/>
      <c r="G864"/>
      <c r="H864"/>
      <c r="I864"/>
      <c r="J864"/>
    </row>
    <row r="865" spans="1:10" x14ac:dyDescent="0.25">
      <c r="A865"/>
      <c r="B865"/>
      <c r="C865"/>
      <c r="D865"/>
      <c r="E865"/>
      <c r="F865"/>
      <c r="G865"/>
      <c r="H865"/>
      <c r="I865"/>
      <c r="J865"/>
    </row>
    <row r="866" spans="1:10" x14ac:dyDescent="0.25">
      <c r="A866"/>
      <c r="B866"/>
      <c r="C866"/>
      <c r="D866"/>
      <c r="E866"/>
      <c r="F866"/>
      <c r="G866"/>
      <c r="H866"/>
      <c r="I866"/>
      <c r="J866"/>
    </row>
    <row r="867" spans="1:10" x14ac:dyDescent="0.25">
      <c r="A867"/>
      <c r="B867"/>
      <c r="C867"/>
      <c r="D867"/>
      <c r="E867"/>
      <c r="F867"/>
      <c r="G867"/>
      <c r="H867"/>
      <c r="I867"/>
      <c r="J867"/>
    </row>
    <row r="868" spans="1:10" x14ac:dyDescent="0.25">
      <c r="A868"/>
      <c r="B868"/>
      <c r="C868"/>
      <c r="D868"/>
      <c r="E868"/>
      <c r="F868"/>
      <c r="G868"/>
      <c r="H868"/>
      <c r="I868"/>
      <c r="J868"/>
    </row>
    <row r="869" spans="1:10" x14ac:dyDescent="0.25">
      <c r="A869"/>
      <c r="B869"/>
      <c r="C869"/>
      <c r="D869"/>
      <c r="E869"/>
      <c r="F869"/>
      <c r="G869"/>
      <c r="H869"/>
      <c r="I869"/>
      <c r="J869"/>
    </row>
    <row r="870" spans="1:10" x14ac:dyDescent="0.25">
      <c r="A870"/>
      <c r="B870"/>
      <c r="C870"/>
      <c r="D870"/>
      <c r="E870"/>
      <c r="F870"/>
      <c r="G870"/>
      <c r="H870"/>
      <c r="I870"/>
      <c r="J870"/>
    </row>
    <row r="871" spans="1:10" x14ac:dyDescent="0.25">
      <c r="A871"/>
      <c r="B871"/>
      <c r="C871"/>
      <c r="D871"/>
      <c r="E871"/>
      <c r="F871"/>
      <c r="G871"/>
      <c r="H871"/>
      <c r="I871"/>
      <c r="J871"/>
    </row>
    <row r="872" spans="1:10" x14ac:dyDescent="0.25">
      <c r="A872"/>
      <c r="B872"/>
      <c r="C872"/>
      <c r="D872"/>
      <c r="E872"/>
      <c r="F872"/>
      <c r="G872"/>
      <c r="H872"/>
      <c r="I872"/>
      <c r="J872"/>
    </row>
    <row r="873" spans="1:10" x14ac:dyDescent="0.25">
      <c r="A873"/>
      <c r="B873"/>
      <c r="C873"/>
      <c r="D873"/>
      <c r="E873"/>
      <c r="F873"/>
      <c r="G873"/>
      <c r="H873"/>
      <c r="I873"/>
      <c r="J873"/>
    </row>
    <row r="874" spans="1:10" x14ac:dyDescent="0.25">
      <c r="A874"/>
      <c r="B874"/>
      <c r="C874"/>
      <c r="D874"/>
      <c r="E874"/>
      <c r="F874"/>
      <c r="G874"/>
      <c r="H874"/>
      <c r="I874"/>
      <c r="J874"/>
    </row>
    <row r="875" spans="1:10" x14ac:dyDescent="0.25">
      <c r="A875"/>
      <c r="B875"/>
      <c r="C875"/>
      <c r="D875"/>
      <c r="E875"/>
      <c r="F875"/>
      <c r="G875"/>
      <c r="H875"/>
      <c r="I875"/>
      <c r="J875"/>
    </row>
    <row r="876" spans="1:10" x14ac:dyDescent="0.25">
      <c r="A876"/>
      <c r="B876"/>
      <c r="C876"/>
      <c r="D876"/>
      <c r="E876"/>
      <c r="F876"/>
      <c r="G876"/>
      <c r="H876"/>
      <c r="I876"/>
      <c r="J876"/>
    </row>
    <row r="877" spans="1:10" x14ac:dyDescent="0.25">
      <c r="A877"/>
      <c r="B877"/>
      <c r="C877"/>
      <c r="D877"/>
      <c r="E877"/>
      <c r="F877"/>
      <c r="G877"/>
      <c r="H877"/>
      <c r="I877"/>
      <c r="J877"/>
    </row>
    <row r="878" spans="1:10" x14ac:dyDescent="0.25">
      <c r="A878"/>
      <c r="B878"/>
      <c r="C878"/>
      <c r="D878"/>
      <c r="E878"/>
      <c r="F878"/>
      <c r="G878"/>
      <c r="H878"/>
      <c r="I878"/>
      <c r="J878"/>
    </row>
    <row r="879" spans="1:10" x14ac:dyDescent="0.25">
      <c r="A879"/>
      <c r="B879"/>
      <c r="C879"/>
      <c r="D879"/>
      <c r="E879"/>
      <c r="F879"/>
      <c r="G879"/>
      <c r="H879"/>
      <c r="I879"/>
      <c r="J879"/>
    </row>
    <row r="880" spans="1:10" x14ac:dyDescent="0.25">
      <c r="A880"/>
      <c r="B880"/>
      <c r="C880"/>
      <c r="D880"/>
      <c r="E880"/>
      <c r="F880"/>
      <c r="G880"/>
      <c r="H880"/>
      <c r="I880"/>
      <c r="J880"/>
    </row>
    <row r="881" spans="1:10" x14ac:dyDescent="0.25">
      <c r="A881"/>
      <c r="B881"/>
      <c r="C881"/>
      <c r="D881"/>
      <c r="E881"/>
      <c r="F881"/>
      <c r="G881"/>
      <c r="H881"/>
      <c r="I881"/>
      <c r="J881"/>
    </row>
    <row r="882" spans="1:10" x14ac:dyDescent="0.25">
      <c r="A882"/>
      <c r="B882"/>
      <c r="C882"/>
      <c r="D882"/>
      <c r="E882"/>
      <c r="F882"/>
      <c r="G882"/>
      <c r="H882"/>
      <c r="I882"/>
      <c r="J882"/>
    </row>
    <row r="883" spans="1:10" x14ac:dyDescent="0.25">
      <c r="A883"/>
      <c r="B883"/>
      <c r="C883"/>
      <c r="D883"/>
      <c r="E883"/>
      <c r="F883"/>
      <c r="G883"/>
      <c r="H883"/>
      <c r="I883"/>
      <c r="J883"/>
    </row>
    <row r="884" spans="1:10" x14ac:dyDescent="0.25">
      <c r="A884"/>
      <c r="B884"/>
      <c r="C884"/>
      <c r="D884"/>
      <c r="E884"/>
      <c r="F884"/>
      <c r="G884"/>
      <c r="H884"/>
      <c r="I884"/>
      <c r="J884"/>
    </row>
    <row r="885" spans="1:10" x14ac:dyDescent="0.25">
      <c r="A885"/>
      <c r="B885"/>
      <c r="C885"/>
      <c r="D885"/>
      <c r="E885"/>
      <c r="F885"/>
      <c r="G885"/>
      <c r="H885"/>
      <c r="I885"/>
      <c r="J885"/>
    </row>
    <row r="886" spans="1:10" x14ac:dyDescent="0.25">
      <c r="A886"/>
      <c r="B886"/>
      <c r="C886"/>
      <c r="D886"/>
      <c r="E886"/>
      <c r="F886"/>
      <c r="G886"/>
      <c r="H886"/>
      <c r="I886"/>
      <c r="J886"/>
    </row>
    <row r="887" spans="1:10" x14ac:dyDescent="0.25">
      <c r="A887"/>
      <c r="B887"/>
      <c r="C887"/>
      <c r="D887"/>
      <c r="E887"/>
      <c r="F887"/>
      <c r="G887"/>
      <c r="H887"/>
      <c r="I887"/>
      <c r="J887"/>
    </row>
    <row r="888" spans="1:10" x14ac:dyDescent="0.25">
      <c r="A888"/>
      <c r="B888"/>
      <c r="C888"/>
      <c r="D888"/>
      <c r="E888"/>
      <c r="F888"/>
      <c r="G888"/>
      <c r="H888"/>
      <c r="I888"/>
      <c r="J888"/>
    </row>
    <row r="889" spans="1:10" x14ac:dyDescent="0.25">
      <c r="A889"/>
      <c r="B889"/>
      <c r="C889"/>
      <c r="D889"/>
      <c r="E889"/>
      <c r="F889"/>
      <c r="G889"/>
      <c r="H889"/>
      <c r="I889"/>
      <c r="J889"/>
    </row>
    <row r="890" spans="1:10" x14ac:dyDescent="0.25">
      <c r="A890"/>
      <c r="B890"/>
      <c r="C890"/>
      <c r="D890"/>
      <c r="E890"/>
      <c r="F890"/>
      <c r="G890"/>
      <c r="H890"/>
      <c r="I890"/>
      <c r="J890"/>
    </row>
    <row r="891" spans="1:10" x14ac:dyDescent="0.25">
      <c r="A891"/>
      <c r="B891"/>
      <c r="C891"/>
      <c r="D891"/>
      <c r="E891"/>
      <c r="F891"/>
      <c r="G891"/>
      <c r="H891"/>
      <c r="I891"/>
      <c r="J891"/>
    </row>
    <row r="892" spans="1:10" x14ac:dyDescent="0.25">
      <c r="A892"/>
      <c r="B892"/>
      <c r="C892"/>
      <c r="D892"/>
      <c r="E892"/>
      <c r="F892"/>
      <c r="G892"/>
      <c r="H892"/>
      <c r="I892"/>
      <c r="J892"/>
    </row>
    <row r="893" spans="1:10" x14ac:dyDescent="0.25">
      <c r="A893"/>
      <c r="B893"/>
      <c r="C893"/>
      <c r="D893"/>
      <c r="E893"/>
      <c r="F893"/>
      <c r="G893"/>
      <c r="H893"/>
      <c r="I893"/>
      <c r="J893"/>
    </row>
    <row r="894" spans="1:10" x14ac:dyDescent="0.25">
      <c r="A894"/>
      <c r="B894"/>
      <c r="C894"/>
      <c r="D894"/>
      <c r="E894"/>
      <c r="F894"/>
      <c r="G894"/>
      <c r="H894"/>
      <c r="I894"/>
      <c r="J894"/>
    </row>
    <row r="895" spans="1:10" x14ac:dyDescent="0.25">
      <c r="A895"/>
      <c r="B895"/>
      <c r="C895"/>
      <c r="D895"/>
      <c r="E895"/>
      <c r="F895"/>
      <c r="G895"/>
      <c r="H895"/>
      <c r="I895"/>
      <c r="J895"/>
    </row>
    <row r="896" spans="1:10" x14ac:dyDescent="0.25">
      <c r="A896"/>
      <c r="B896"/>
      <c r="C896"/>
      <c r="D896"/>
      <c r="E896"/>
      <c r="F896"/>
      <c r="G896"/>
      <c r="H896"/>
      <c r="I896"/>
      <c r="J896"/>
    </row>
    <row r="897" spans="1:10" x14ac:dyDescent="0.25">
      <c r="A897"/>
      <c r="B897"/>
      <c r="C897"/>
      <c r="D897"/>
      <c r="E897"/>
      <c r="F897"/>
      <c r="G897"/>
      <c r="H897"/>
      <c r="I897"/>
      <c r="J897"/>
    </row>
    <row r="898" spans="1:10" x14ac:dyDescent="0.25">
      <c r="A898"/>
      <c r="B898"/>
      <c r="C898"/>
      <c r="D898"/>
      <c r="E898"/>
      <c r="F898"/>
      <c r="G898"/>
      <c r="H898"/>
      <c r="I898"/>
      <c r="J898"/>
    </row>
    <row r="899" spans="1:10" x14ac:dyDescent="0.25">
      <c r="A899"/>
      <c r="B899"/>
      <c r="C899"/>
      <c r="D899"/>
      <c r="E899"/>
      <c r="F899"/>
      <c r="G899"/>
      <c r="H899"/>
      <c r="I899"/>
      <c r="J899"/>
    </row>
    <row r="900" spans="1:10" x14ac:dyDescent="0.25">
      <c r="A900"/>
      <c r="B900"/>
      <c r="C900"/>
      <c r="D900"/>
      <c r="E900"/>
      <c r="F900"/>
      <c r="G900"/>
      <c r="H900"/>
      <c r="I900"/>
      <c r="J900"/>
    </row>
    <row r="901" spans="1:10" x14ac:dyDescent="0.25">
      <c r="A901"/>
      <c r="B901"/>
      <c r="C901"/>
      <c r="D901"/>
      <c r="E901"/>
      <c r="F901"/>
      <c r="G901"/>
      <c r="H901"/>
      <c r="I901"/>
      <c r="J901"/>
    </row>
    <row r="902" spans="1:10" x14ac:dyDescent="0.25">
      <c r="A902"/>
      <c r="B902"/>
      <c r="C902"/>
      <c r="D902"/>
      <c r="E902"/>
      <c r="F902"/>
      <c r="G902"/>
      <c r="H902"/>
      <c r="I902"/>
      <c r="J902"/>
    </row>
    <row r="903" spans="1:10" x14ac:dyDescent="0.25">
      <c r="A903"/>
      <c r="B903"/>
      <c r="C903"/>
      <c r="D903"/>
      <c r="E903"/>
      <c r="F903"/>
      <c r="G903"/>
      <c r="H903"/>
      <c r="I903"/>
      <c r="J903"/>
    </row>
    <row r="904" spans="1:10" x14ac:dyDescent="0.25">
      <c r="A904"/>
      <c r="B904"/>
      <c r="C904"/>
      <c r="D904"/>
      <c r="E904"/>
      <c r="F904"/>
      <c r="G904"/>
      <c r="H904"/>
      <c r="I904"/>
      <c r="J904"/>
    </row>
    <row r="905" spans="1:10" x14ac:dyDescent="0.25">
      <c r="A905"/>
      <c r="B905"/>
      <c r="C905"/>
      <c r="D905"/>
      <c r="E905"/>
      <c r="F905"/>
      <c r="G905"/>
      <c r="H905"/>
      <c r="I905"/>
      <c r="J905"/>
    </row>
    <row r="906" spans="1:10" x14ac:dyDescent="0.25">
      <c r="A906"/>
      <c r="B906"/>
      <c r="C906"/>
      <c r="D906"/>
      <c r="E906"/>
      <c r="F906"/>
      <c r="G906"/>
      <c r="H906"/>
      <c r="I906"/>
      <c r="J906"/>
    </row>
    <row r="907" spans="1:10" x14ac:dyDescent="0.25">
      <c r="A907"/>
      <c r="B907"/>
      <c r="C907"/>
      <c r="D907"/>
      <c r="E907"/>
      <c r="F907"/>
      <c r="G907"/>
      <c r="H907"/>
      <c r="I907"/>
      <c r="J907"/>
    </row>
    <row r="908" spans="1:10" x14ac:dyDescent="0.25">
      <c r="A908"/>
      <c r="B908"/>
      <c r="C908"/>
      <c r="D908"/>
      <c r="E908"/>
      <c r="F908"/>
      <c r="G908"/>
      <c r="H908"/>
      <c r="I908"/>
      <c r="J908"/>
    </row>
    <row r="909" spans="1:10" x14ac:dyDescent="0.25">
      <c r="A909"/>
      <c r="B909"/>
      <c r="C909"/>
      <c r="D909"/>
      <c r="E909"/>
      <c r="F909"/>
      <c r="G909"/>
      <c r="H909"/>
      <c r="I909"/>
      <c r="J909"/>
    </row>
    <row r="910" spans="1:10" x14ac:dyDescent="0.25">
      <c r="A910"/>
      <c r="B910"/>
      <c r="C910"/>
      <c r="D910"/>
      <c r="E910"/>
      <c r="F910"/>
      <c r="G910"/>
      <c r="H910"/>
      <c r="I910"/>
      <c r="J910"/>
    </row>
    <row r="911" spans="1:10" x14ac:dyDescent="0.25">
      <c r="A911"/>
      <c r="B911"/>
      <c r="C911"/>
      <c r="D911"/>
      <c r="E911"/>
      <c r="F911"/>
      <c r="G911"/>
      <c r="H911"/>
      <c r="I911"/>
      <c r="J911"/>
    </row>
    <row r="912" spans="1:10" x14ac:dyDescent="0.25">
      <c r="A912"/>
      <c r="B912"/>
      <c r="C912"/>
      <c r="D912"/>
      <c r="E912"/>
      <c r="F912"/>
      <c r="G912"/>
      <c r="H912"/>
      <c r="I912"/>
      <c r="J912"/>
    </row>
    <row r="913" spans="1:10" x14ac:dyDescent="0.25">
      <c r="A913"/>
      <c r="B913"/>
      <c r="C913"/>
      <c r="D913"/>
      <c r="E913"/>
      <c r="F913"/>
      <c r="G913"/>
      <c r="H913"/>
      <c r="I913"/>
      <c r="J913"/>
    </row>
    <row r="914" spans="1:10" x14ac:dyDescent="0.25">
      <c r="A914"/>
      <c r="B914"/>
      <c r="C914"/>
      <c r="D914"/>
      <c r="E914"/>
      <c r="F914"/>
      <c r="G914"/>
      <c r="H914"/>
      <c r="I914"/>
      <c r="J914"/>
    </row>
    <row r="915" spans="1:10" x14ac:dyDescent="0.25">
      <c r="A915"/>
      <c r="B915"/>
      <c r="C915"/>
      <c r="D915"/>
      <c r="E915"/>
      <c r="F915"/>
      <c r="G915"/>
      <c r="H915"/>
      <c r="I915"/>
      <c r="J915"/>
    </row>
    <row r="916" spans="1:10" x14ac:dyDescent="0.25">
      <c r="A916"/>
      <c r="B916"/>
      <c r="C916"/>
      <c r="D916"/>
      <c r="E916"/>
      <c r="F916"/>
      <c r="G916"/>
      <c r="H916"/>
      <c r="I916"/>
      <c r="J916"/>
    </row>
    <row r="917" spans="1:10" x14ac:dyDescent="0.25">
      <c r="A917"/>
      <c r="B917"/>
      <c r="C917"/>
      <c r="D917"/>
      <c r="E917"/>
      <c r="F917"/>
      <c r="G917"/>
      <c r="H917"/>
      <c r="I917"/>
      <c r="J917"/>
    </row>
    <row r="918" spans="1:10" x14ac:dyDescent="0.25">
      <c r="A918"/>
      <c r="B918"/>
      <c r="C918"/>
      <c r="D918"/>
      <c r="E918"/>
      <c r="F918"/>
      <c r="G918"/>
      <c r="H918"/>
      <c r="I918"/>
      <c r="J918"/>
    </row>
    <row r="919" spans="1:10" x14ac:dyDescent="0.25">
      <c r="A919"/>
      <c r="B919"/>
      <c r="C919"/>
      <c r="D919"/>
      <c r="E919"/>
      <c r="F919"/>
      <c r="G919"/>
      <c r="H919"/>
      <c r="I919"/>
      <c r="J919"/>
    </row>
    <row r="920" spans="1:10" x14ac:dyDescent="0.25">
      <c r="A920"/>
      <c r="B920"/>
      <c r="C920"/>
      <c r="D920"/>
      <c r="E920"/>
      <c r="F920"/>
      <c r="G920"/>
      <c r="H920"/>
      <c r="I920"/>
      <c r="J920"/>
    </row>
    <row r="921" spans="1:10" x14ac:dyDescent="0.25">
      <c r="A921"/>
      <c r="B921"/>
      <c r="C921"/>
      <c r="D921"/>
      <c r="E921"/>
      <c r="F921"/>
      <c r="G921"/>
      <c r="H921"/>
      <c r="I921"/>
      <c r="J921"/>
    </row>
    <row r="922" spans="1:10" x14ac:dyDescent="0.25">
      <c r="A922"/>
      <c r="B922"/>
      <c r="C922"/>
      <c r="D922"/>
      <c r="E922"/>
      <c r="F922"/>
      <c r="G922"/>
      <c r="H922"/>
      <c r="I922"/>
      <c r="J922"/>
    </row>
    <row r="923" spans="1:10" x14ac:dyDescent="0.25">
      <c r="A923"/>
      <c r="B923"/>
      <c r="C923"/>
      <c r="D923"/>
      <c r="E923"/>
      <c r="F923"/>
      <c r="G923"/>
      <c r="H923"/>
      <c r="I923"/>
      <c r="J923"/>
    </row>
    <row r="924" spans="1:10" x14ac:dyDescent="0.25">
      <c r="A924"/>
      <c r="B924"/>
      <c r="C924"/>
      <c r="D924"/>
      <c r="E924"/>
      <c r="F924"/>
      <c r="G924"/>
      <c r="H924"/>
      <c r="I924"/>
      <c r="J924"/>
    </row>
    <row r="925" spans="1:10" x14ac:dyDescent="0.25">
      <c r="A925"/>
      <c r="B925"/>
      <c r="C925"/>
      <c r="D925"/>
      <c r="E925"/>
      <c r="F925"/>
      <c r="G925"/>
      <c r="H925"/>
      <c r="I925"/>
      <c r="J925"/>
    </row>
    <row r="926" spans="1:10" x14ac:dyDescent="0.25">
      <c r="A926"/>
      <c r="B926"/>
      <c r="C926"/>
      <c r="D926"/>
      <c r="E926"/>
      <c r="F926"/>
      <c r="G926"/>
      <c r="H926"/>
      <c r="I926"/>
      <c r="J926"/>
    </row>
    <row r="927" spans="1:10" x14ac:dyDescent="0.25">
      <c r="A927"/>
      <c r="B927"/>
      <c r="C927"/>
      <c r="D927"/>
      <c r="E927"/>
      <c r="F927"/>
      <c r="G927"/>
      <c r="H927"/>
      <c r="I927"/>
      <c r="J927"/>
    </row>
    <row r="928" spans="1:10" x14ac:dyDescent="0.25">
      <c r="A928"/>
      <c r="B928"/>
      <c r="C928"/>
      <c r="D928"/>
      <c r="E928"/>
      <c r="F928"/>
      <c r="G928"/>
      <c r="H928"/>
      <c r="I928"/>
      <c r="J928"/>
    </row>
    <row r="929" spans="1:10" x14ac:dyDescent="0.25">
      <c r="A929"/>
      <c r="B929"/>
      <c r="C929"/>
      <c r="D929"/>
      <c r="E929"/>
      <c r="F929"/>
      <c r="G929"/>
      <c r="H929"/>
      <c r="I929"/>
      <c r="J929"/>
    </row>
    <row r="930" spans="1:10" x14ac:dyDescent="0.25">
      <c r="A930"/>
      <c r="B930"/>
      <c r="C930"/>
      <c r="D930"/>
      <c r="E930"/>
      <c r="F930"/>
      <c r="G930"/>
      <c r="H930"/>
      <c r="I930"/>
      <c r="J930"/>
    </row>
    <row r="931" spans="1:10" x14ac:dyDescent="0.25">
      <c r="A931"/>
      <c r="B931"/>
      <c r="C931"/>
      <c r="D931"/>
      <c r="E931"/>
      <c r="F931"/>
      <c r="G931"/>
      <c r="H931"/>
      <c r="I931"/>
      <c r="J931"/>
    </row>
    <row r="932" spans="1:10" x14ac:dyDescent="0.25">
      <c r="A932"/>
      <c r="B932"/>
      <c r="C932"/>
      <c r="D932"/>
      <c r="E932"/>
      <c r="F932"/>
      <c r="G932"/>
      <c r="H932"/>
      <c r="I932"/>
      <c r="J932"/>
    </row>
    <row r="933" spans="1:10" x14ac:dyDescent="0.25">
      <c r="A933"/>
      <c r="B933"/>
      <c r="C933"/>
      <c r="D933"/>
      <c r="E933"/>
      <c r="F933"/>
      <c r="G933"/>
      <c r="H933"/>
      <c r="I933"/>
      <c r="J933"/>
    </row>
    <row r="934" spans="1:10" x14ac:dyDescent="0.25">
      <c r="A934"/>
      <c r="B934"/>
      <c r="C934"/>
      <c r="D934"/>
      <c r="E934"/>
      <c r="F934"/>
      <c r="G934"/>
      <c r="H934"/>
      <c r="I934"/>
      <c r="J934"/>
    </row>
    <row r="935" spans="1:10" x14ac:dyDescent="0.25">
      <c r="A935"/>
      <c r="B935"/>
      <c r="C935"/>
      <c r="D935"/>
      <c r="E935"/>
      <c r="F935"/>
      <c r="G935"/>
      <c r="H935"/>
      <c r="I935"/>
      <c r="J935"/>
    </row>
    <row r="936" spans="1:10" x14ac:dyDescent="0.25">
      <c r="A936"/>
      <c r="B936"/>
      <c r="C936"/>
      <c r="D936"/>
      <c r="E936"/>
      <c r="F936"/>
      <c r="G936"/>
      <c r="H936"/>
      <c r="I936"/>
      <c r="J936"/>
    </row>
    <row r="937" spans="1:10" x14ac:dyDescent="0.25">
      <c r="A937"/>
      <c r="B937"/>
      <c r="C937"/>
      <c r="D937"/>
      <c r="E937"/>
      <c r="F937"/>
      <c r="G937"/>
      <c r="H937"/>
      <c r="I937"/>
      <c r="J937"/>
    </row>
    <row r="938" spans="1:10" x14ac:dyDescent="0.25">
      <c r="A938"/>
      <c r="B938"/>
      <c r="C938"/>
      <c r="D938"/>
      <c r="E938"/>
      <c r="F938"/>
      <c r="G938"/>
      <c r="H938"/>
      <c r="I938"/>
      <c r="J938"/>
    </row>
    <row r="939" spans="1:10" x14ac:dyDescent="0.25">
      <c r="A939"/>
      <c r="B939"/>
      <c r="C939"/>
      <c r="D939"/>
      <c r="E939"/>
      <c r="F939"/>
      <c r="G939"/>
      <c r="H939"/>
      <c r="I939"/>
      <c r="J939"/>
    </row>
    <row r="940" spans="1:10" x14ac:dyDescent="0.25">
      <c r="A940"/>
      <c r="B940"/>
      <c r="C940"/>
      <c r="D940"/>
      <c r="E940"/>
      <c r="F940"/>
      <c r="G940"/>
      <c r="H940"/>
      <c r="I940"/>
      <c r="J940"/>
    </row>
    <row r="941" spans="1:10" x14ac:dyDescent="0.25">
      <c r="A941"/>
      <c r="B941"/>
      <c r="C941"/>
      <c r="D941"/>
      <c r="E941"/>
      <c r="F941"/>
      <c r="G941"/>
      <c r="H941"/>
      <c r="I941"/>
      <c r="J941"/>
    </row>
    <row r="942" spans="1:10" x14ac:dyDescent="0.25">
      <c r="A942"/>
      <c r="B942"/>
      <c r="C942"/>
      <c r="D942"/>
      <c r="E942"/>
      <c r="F942"/>
      <c r="G942"/>
      <c r="H942"/>
      <c r="I942"/>
      <c r="J942"/>
    </row>
    <row r="943" spans="1:10" x14ac:dyDescent="0.25">
      <c r="A943"/>
      <c r="B943"/>
      <c r="C943"/>
      <c r="D943"/>
      <c r="E943"/>
      <c r="F943"/>
      <c r="G943"/>
      <c r="H943"/>
      <c r="I943"/>
      <c r="J943"/>
    </row>
    <row r="944" spans="1:10" x14ac:dyDescent="0.25">
      <c r="A944"/>
      <c r="B944"/>
      <c r="C944"/>
      <c r="D944"/>
      <c r="E944"/>
      <c r="F944"/>
      <c r="G944"/>
      <c r="H944"/>
      <c r="I944"/>
      <c r="J944"/>
    </row>
    <row r="945" spans="1:10" x14ac:dyDescent="0.25">
      <c r="A945"/>
      <c r="B945"/>
      <c r="C945"/>
      <c r="D945"/>
      <c r="E945"/>
      <c r="F945"/>
      <c r="G945"/>
      <c r="H945"/>
      <c r="I945"/>
      <c r="J945"/>
    </row>
    <row r="946" spans="1:10" x14ac:dyDescent="0.25">
      <c r="A946"/>
      <c r="B946"/>
      <c r="C946"/>
      <c r="D946"/>
      <c r="E946"/>
      <c r="F946"/>
      <c r="G946"/>
      <c r="H946"/>
      <c r="I946"/>
      <c r="J946"/>
    </row>
    <row r="947" spans="1:10" x14ac:dyDescent="0.25">
      <c r="A947"/>
      <c r="B947"/>
      <c r="C947"/>
      <c r="D947"/>
      <c r="E947"/>
      <c r="F947"/>
      <c r="G947"/>
      <c r="H947"/>
      <c r="I947"/>
      <c r="J947"/>
    </row>
    <row r="948" spans="1:10" x14ac:dyDescent="0.25">
      <c r="A948"/>
      <c r="B948"/>
      <c r="C948"/>
      <c r="D948"/>
      <c r="E948"/>
      <c r="F948"/>
      <c r="G948"/>
      <c r="H948"/>
      <c r="I948"/>
      <c r="J948"/>
    </row>
    <row r="949" spans="1:10" x14ac:dyDescent="0.25">
      <c r="A949"/>
      <c r="B949"/>
      <c r="C949"/>
      <c r="D949"/>
      <c r="E949"/>
      <c r="F949"/>
      <c r="G949"/>
      <c r="H949"/>
      <c r="I949"/>
      <c r="J949"/>
    </row>
    <row r="950" spans="1:10" x14ac:dyDescent="0.25">
      <c r="A950"/>
      <c r="B950"/>
      <c r="C950"/>
      <c r="D950"/>
      <c r="E950"/>
      <c r="F950"/>
      <c r="G950"/>
      <c r="H950"/>
      <c r="I950"/>
      <c r="J950"/>
    </row>
    <row r="951" spans="1:10" x14ac:dyDescent="0.25">
      <c r="A951"/>
      <c r="B951"/>
      <c r="C951"/>
      <c r="D951"/>
      <c r="E951"/>
      <c r="F951"/>
      <c r="G951"/>
      <c r="H951"/>
      <c r="I951"/>
      <c r="J951"/>
    </row>
    <row r="952" spans="1:10" x14ac:dyDescent="0.25">
      <c r="A952"/>
      <c r="B952"/>
      <c r="C952"/>
      <c r="D952"/>
      <c r="E952"/>
      <c r="F952"/>
      <c r="G952"/>
      <c r="H952"/>
      <c r="I952"/>
      <c r="J952"/>
    </row>
    <row r="953" spans="1:10" x14ac:dyDescent="0.25">
      <c r="A953"/>
      <c r="B953"/>
      <c r="C953"/>
      <c r="D953"/>
      <c r="E953"/>
      <c r="F953"/>
      <c r="G953"/>
      <c r="H953"/>
      <c r="I953"/>
      <c r="J953"/>
    </row>
    <row r="954" spans="1:10" x14ac:dyDescent="0.25">
      <c r="A954"/>
      <c r="B954"/>
      <c r="C954"/>
      <c r="D954"/>
      <c r="E954"/>
      <c r="F954"/>
      <c r="G954"/>
      <c r="H954"/>
      <c r="I954"/>
      <c r="J954"/>
    </row>
    <row r="955" spans="1:10" x14ac:dyDescent="0.25">
      <c r="A955"/>
      <c r="B955"/>
      <c r="C955"/>
      <c r="D955"/>
      <c r="E955"/>
      <c r="F955"/>
      <c r="G955"/>
      <c r="H955"/>
      <c r="I955"/>
      <c r="J955"/>
    </row>
    <row r="956" spans="1:10" x14ac:dyDescent="0.25">
      <c r="A956"/>
      <c r="B956"/>
      <c r="C956"/>
      <c r="D956"/>
      <c r="E956"/>
      <c r="F956"/>
      <c r="G956"/>
      <c r="H956"/>
      <c r="I956"/>
      <c r="J956"/>
    </row>
    <row r="957" spans="1:10" x14ac:dyDescent="0.25">
      <c r="A957"/>
      <c r="B957"/>
      <c r="C957"/>
      <c r="D957"/>
      <c r="E957"/>
      <c r="F957"/>
      <c r="G957"/>
      <c r="H957"/>
      <c r="I957"/>
      <c r="J957"/>
    </row>
    <row r="958" spans="1:10" x14ac:dyDescent="0.25">
      <c r="A958"/>
      <c r="B958"/>
      <c r="C958"/>
      <c r="D958"/>
      <c r="E958"/>
      <c r="F958"/>
      <c r="G958"/>
      <c r="H958"/>
      <c r="I958"/>
      <c r="J958"/>
    </row>
    <row r="959" spans="1:10" x14ac:dyDescent="0.25">
      <c r="A959"/>
      <c r="B959"/>
      <c r="C959"/>
      <c r="D959"/>
      <c r="E959"/>
      <c r="F959"/>
      <c r="G959"/>
      <c r="H959"/>
      <c r="I959"/>
      <c r="J959"/>
    </row>
    <row r="960" spans="1:10" x14ac:dyDescent="0.25">
      <c r="A960"/>
      <c r="B960"/>
      <c r="C960"/>
      <c r="D960"/>
      <c r="E960"/>
      <c r="F960"/>
      <c r="G960"/>
      <c r="H960"/>
      <c r="I960"/>
      <c r="J960"/>
    </row>
    <row r="961" spans="1:10" x14ac:dyDescent="0.25">
      <c r="A961"/>
      <c r="B961"/>
      <c r="C961"/>
      <c r="D961"/>
      <c r="E961"/>
      <c r="F961"/>
      <c r="G961"/>
      <c r="H961"/>
      <c r="I961"/>
      <c r="J961"/>
    </row>
    <row r="962" spans="1:10" x14ac:dyDescent="0.25">
      <c r="A962"/>
      <c r="B962"/>
      <c r="C962"/>
      <c r="D962"/>
      <c r="E962"/>
      <c r="F962"/>
      <c r="G962"/>
      <c r="H962"/>
      <c r="I962"/>
      <c r="J962"/>
    </row>
    <row r="963" spans="1:10" x14ac:dyDescent="0.25">
      <c r="A963"/>
      <c r="B963"/>
      <c r="C963"/>
      <c r="D963"/>
      <c r="E963"/>
      <c r="F963"/>
      <c r="G963"/>
      <c r="H963"/>
      <c r="I963"/>
      <c r="J963"/>
    </row>
    <row r="964" spans="1:10" x14ac:dyDescent="0.25">
      <c r="A964"/>
      <c r="B964"/>
      <c r="C964"/>
      <c r="D964"/>
      <c r="E964"/>
      <c r="F964"/>
      <c r="G964"/>
      <c r="H964"/>
      <c r="I964"/>
      <c r="J964"/>
    </row>
    <row r="965" spans="1:10" x14ac:dyDescent="0.25">
      <c r="A965"/>
      <c r="B965"/>
      <c r="C965"/>
      <c r="D965"/>
      <c r="E965"/>
      <c r="F965"/>
      <c r="G965"/>
      <c r="H965"/>
      <c r="I965"/>
      <c r="J965"/>
    </row>
    <row r="966" spans="1:10" x14ac:dyDescent="0.25">
      <c r="A966"/>
      <c r="B966"/>
      <c r="C966"/>
      <c r="D966"/>
      <c r="E966"/>
      <c r="F966"/>
      <c r="G966"/>
      <c r="H966"/>
      <c r="I966"/>
      <c r="J966"/>
    </row>
    <row r="967" spans="1:10" x14ac:dyDescent="0.25">
      <c r="A967"/>
      <c r="B967"/>
      <c r="C967"/>
      <c r="D967"/>
      <c r="E967"/>
      <c r="F967"/>
      <c r="G967"/>
      <c r="H967"/>
      <c r="I967"/>
      <c r="J967"/>
    </row>
    <row r="968" spans="1:10" x14ac:dyDescent="0.25">
      <c r="A968"/>
      <c r="B968"/>
      <c r="C968"/>
      <c r="D968"/>
      <c r="E968"/>
      <c r="F968"/>
      <c r="G968"/>
      <c r="H968"/>
      <c r="I968"/>
      <c r="J968"/>
    </row>
    <row r="969" spans="1:10" x14ac:dyDescent="0.25">
      <c r="A969"/>
      <c r="B969"/>
      <c r="C969"/>
      <c r="D969"/>
      <c r="E969"/>
      <c r="F969"/>
      <c r="G969"/>
      <c r="H969"/>
      <c r="I969"/>
      <c r="J969"/>
    </row>
    <row r="970" spans="1:10" x14ac:dyDescent="0.25">
      <c r="A970"/>
      <c r="B970"/>
      <c r="C970"/>
      <c r="D970"/>
      <c r="E970"/>
      <c r="F970"/>
      <c r="G970"/>
      <c r="H970"/>
      <c r="I970"/>
      <c r="J970"/>
    </row>
    <row r="971" spans="1:10" x14ac:dyDescent="0.25">
      <c r="A971"/>
      <c r="B971"/>
      <c r="C971"/>
      <c r="D971"/>
      <c r="E971"/>
      <c r="F971"/>
      <c r="G971"/>
      <c r="H971"/>
      <c r="I971"/>
      <c r="J971"/>
    </row>
    <row r="972" spans="1:10" x14ac:dyDescent="0.25">
      <c r="A972"/>
      <c r="B972"/>
      <c r="C972"/>
      <c r="D972"/>
      <c r="E972"/>
      <c r="F972"/>
      <c r="G972"/>
      <c r="H972"/>
      <c r="I972"/>
      <c r="J972"/>
    </row>
    <row r="973" spans="1:10" x14ac:dyDescent="0.25">
      <c r="A973"/>
      <c r="B973"/>
      <c r="C973"/>
      <c r="D973"/>
      <c r="E973"/>
      <c r="F973"/>
      <c r="G973"/>
      <c r="H973"/>
      <c r="I973"/>
      <c r="J973"/>
    </row>
    <row r="974" spans="1:10" x14ac:dyDescent="0.25">
      <c r="A974"/>
      <c r="B974"/>
      <c r="C974"/>
      <c r="D974"/>
      <c r="E974"/>
      <c r="F974"/>
      <c r="G974"/>
      <c r="H974"/>
      <c r="I974"/>
      <c r="J974"/>
    </row>
    <row r="975" spans="1:10" x14ac:dyDescent="0.25">
      <c r="A975"/>
      <c r="B975"/>
      <c r="C975"/>
      <c r="D975"/>
      <c r="E975"/>
      <c r="F975"/>
      <c r="G975"/>
      <c r="H975"/>
      <c r="I975"/>
      <c r="J975"/>
    </row>
    <row r="976" spans="1:10" x14ac:dyDescent="0.25">
      <c r="A976"/>
      <c r="B976"/>
      <c r="C976"/>
      <c r="D976"/>
      <c r="E976"/>
      <c r="F976"/>
      <c r="G976"/>
      <c r="H976"/>
      <c r="I976"/>
      <c r="J976"/>
    </row>
    <row r="977" spans="1:10" x14ac:dyDescent="0.25">
      <c r="A977"/>
      <c r="B977"/>
      <c r="C977"/>
      <c r="D977"/>
      <c r="E977"/>
      <c r="F977"/>
      <c r="G977"/>
      <c r="H977"/>
      <c r="I977"/>
      <c r="J977"/>
    </row>
    <row r="978" spans="1:10" x14ac:dyDescent="0.25">
      <c r="A978"/>
      <c r="B978"/>
      <c r="C978"/>
      <c r="D978"/>
      <c r="E978"/>
      <c r="F978"/>
      <c r="G978"/>
      <c r="H978"/>
      <c r="I978"/>
      <c r="J978"/>
    </row>
    <row r="979" spans="1:10" x14ac:dyDescent="0.25">
      <c r="A979"/>
      <c r="B979"/>
      <c r="C979"/>
      <c r="D979"/>
      <c r="E979"/>
      <c r="F979"/>
      <c r="G979"/>
      <c r="H979"/>
      <c r="I979"/>
      <c r="J979"/>
    </row>
    <row r="980" spans="1:10" x14ac:dyDescent="0.25">
      <c r="A980"/>
      <c r="B980"/>
      <c r="C980"/>
      <c r="D980"/>
      <c r="E980"/>
      <c r="F980"/>
      <c r="G980"/>
      <c r="H980"/>
      <c r="I980"/>
      <c r="J980"/>
    </row>
    <row r="981" spans="1:10" x14ac:dyDescent="0.25">
      <c r="A981"/>
      <c r="B981"/>
      <c r="C981"/>
      <c r="D981"/>
      <c r="E981"/>
      <c r="F981"/>
      <c r="G981"/>
      <c r="H981"/>
      <c r="I981"/>
      <c r="J981"/>
    </row>
    <row r="982" spans="1:10" x14ac:dyDescent="0.25">
      <c r="A982"/>
      <c r="B982"/>
      <c r="C982"/>
      <c r="D982"/>
      <c r="E982"/>
      <c r="F982"/>
      <c r="G982"/>
      <c r="H982"/>
      <c r="I982"/>
      <c r="J982"/>
    </row>
    <row r="983" spans="1:10" x14ac:dyDescent="0.25">
      <c r="A983"/>
      <c r="B983"/>
      <c r="C983"/>
      <c r="D983"/>
      <c r="E983"/>
      <c r="F983"/>
      <c r="G983"/>
      <c r="H983"/>
      <c r="I983"/>
      <c r="J983"/>
    </row>
    <row r="984" spans="1:10" x14ac:dyDescent="0.25">
      <c r="A984"/>
      <c r="B984"/>
      <c r="C984"/>
      <c r="D984"/>
      <c r="E984"/>
      <c r="F984"/>
      <c r="G984"/>
      <c r="H984"/>
      <c r="I984"/>
      <c r="J984"/>
    </row>
    <row r="985" spans="1:10" x14ac:dyDescent="0.25">
      <c r="A985"/>
      <c r="B985"/>
      <c r="C985"/>
      <c r="D985"/>
      <c r="E985"/>
      <c r="F985"/>
      <c r="G985"/>
      <c r="H985"/>
      <c r="I985"/>
      <c r="J985"/>
    </row>
    <row r="986" spans="1:10" x14ac:dyDescent="0.25">
      <c r="A986"/>
      <c r="B986"/>
      <c r="C986"/>
      <c r="D986"/>
      <c r="E986"/>
      <c r="F986"/>
      <c r="G986"/>
      <c r="H986"/>
      <c r="I986"/>
      <c r="J986"/>
    </row>
    <row r="987" spans="1:10" x14ac:dyDescent="0.25">
      <c r="A987"/>
      <c r="B987"/>
      <c r="C987"/>
      <c r="D987"/>
      <c r="E987"/>
      <c r="F987"/>
      <c r="G987"/>
      <c r="H987"/>
      <c r="I987"/>
      <c r="J987"/>
    </row>
    <row r="988" spans="1:10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  <row r="1307" spans="1:10" x14ac:dyDescent="0.25">
      <c r="A1307"/>
      <c r="B1307"/>
      <c r="C1307"/>
      <c r="D1307"/>
      <c r="E1307"/>
      <c r="F1307"/>
      <c r="G1307"/>
      <c r="H1307"/>
    </row>
    <row r="1308" spans="1:10" x14ac:dyDescent="0.25">
      <c r="A1308"/>
      <c r="B1308"/>
      <c r="C1308"/>
      <c r="D1308"/>
      <c r="E1308"/>
      <c r="F1308"/>
      <c r="G1308"/>
      <c r="H1308"/>
    </row>
    <row r="1309" spans="1:10" x14ac:dyDescent="0.25">
      <c r="A1309"/>
      <c r="B1309"/>
      <c r="C1309"/>
      <c r="D1309"/>
      <c r="E1309"/>
      <c r="F1309"/>
      <c r="G1309"/>
      <c r="H1309"/>
    </row>
    <row r="1310" spans="1:10" x14ac:dyDescent="0.25">
      <c r="A1310"/>
      <c r="B1310"/>
      <c r="C1310"/>
      <c r="D1310"/>
      <c r="E1310"/>
      <c r="F1310"/>
      <c r="G1310"/>
      <c r="H1310"/>
    </row>
    <row r="1311" spans="1:10" x14ac:dyDescent="0.25">
      <c r="A1311"/>
      <c r="B1311"/>
      <c r="C1311"/>
      <c r="D1311"/>
      <c r="E1311"/>
      <c r="F1311"/>
      <c r="G1311"/>
      <c r="H1311"/>
    </row>
    <row r="1312" spans="1:10" x14ac:dyDescent="0.25">
      <c r="A1312"/>
      <c r="B1312"/>
      <c r="C1312"/>
      <c r="D1312"/>
      <c r="E1312"/>
      <c r="F1312"/>
      <c r="G1312"/>
      <c r="H1312"/>
    </row>
    <row r="1313" spans="1:8" x14ac:dyDescent="0.25">
      <c r="A1313"/>
      <c r="B1313"/>
      <c r="C1313"/>
      <c r="D1313"/>
      <c r="E1313"/>
      <c r="F1313"/>
      <c r="G1313"/>
      <c r="H1313"/>
    </row>
    <row r="1314" spans="1:8" x14ac:dyDescent="0.25">
      <c r="A1314"/>
      <c r="B1314"/>
      <c r="C1314"/>
      <c r="D1314"/>
      <c r="E1314"/>
      <c r="F1314"/>
      <c r="G1314"/>
      <c r="H1314"/>
    </row>
    <row r="1315" spans="1:8" x14ac:dyDescent="0.25">
      <c r="A1315"/>
      <c r="B1315"/>
      <c r="C1315"/>
      <c r="D1315"/>
      <c r="E1315"/>
      <c r="F1315"/>
      <c r="G1315"/>
      <c r="H1315"/>
    </row>
    <row r="1316" spans="1:8" x14ac:dyDescent="0.25">
      <c r="A1316"/>
      <c r="B1316"/>
      <c r="C1316"/>
      <c r="D1316"/>
      <c r="E1316"/>
      <c r="F1316"/>
      <c r="G1316"/>
      <c r="H1316"/>
    </row>
    <row r="1317" spans="1:8" x14ac:dyDescent="0.25">
      <c r="A1317"/>
      <c r="B1317"/>
      <c r="C1317"/>
      <c r="D1317"/>
      <c r="E1317"/>
      <c r="F1317"/>
      <c r="G1317"/>
      <c r="H1317"/>
    </row>
    <row r="1318" spans="1:8" x14ac:dyDescent="0.25">
      <c r="A1318"/>
      <c r="B1318"/>
      <c r="C1318"/>
      <c r="D1318"/>
      <c r="E1318"/>
      <c r="F1318"/>
      <c r="G1318"/>
      <c r="H1318"/>
    </row>
    <row r="1319" spans="1:8" x14ac:dyDescent="0.25">
      <c r="A1319"/>
      <c r="B1319"/>
      <c r="C1319"/>
      <c r="D1319"/>
      <c r="E1319"/>
      <c r="F1319"/>
      <c r="G1319"/>
      <c r="H1319"/>
    </row>
    <row r="1320" spans="1:8" x14ac:dyDescent="0.25">
      <c r="A1320"/>
      <c r="B1320"/>
      <c r="C1320"/>
      <c r="D1320"/>
      <c r="E1320"/>
      <c r="F1320"/>
      <c r="G1320"/>
      <c r="H1320"/>
    </row>
    <row r="1321" spans="1:8" x14ac:dyDescent="0.25">
      <c r="A1321"/>
      <c r="B1321"/>
      <c r="C1321"/>
      <c r="D1321"/>
      <c r="E1321"/>
      <c r="F1321"/>
      <c r="G1321"/>
      <c r="H1321"/>
    </row>
    <row r="1322" spans="1:8" x14ac:dyDescent="0.25">
      <c r="A1322"/>
      <c r="B1322"/>
      <c r="C1322"/>
      <c r="D1322"/>
      <c r="E1322"/>
      <c r="F1322"/>
      <c r="G1322"/>
      <c r="H1322"/>
    </row>
    <row r="1323" spans="1:8" x14ac:dyDescent="0.25">
      <c r="A1323"/>
      <c r="B1323"/>
      <c r="C1323"/>
      <c r="D1323"/>
      <c r="E1323"/>
      <c r="F1323"/>
      <c r="G1323"/>
      <c r="H1323"/>
    </row>
    <row r="1324" spans="1:8" x14ac:dyDescent="0.25">
      <c r="A1324"/>
      <c r="B1324"/>
      <c r="C1324"/>
      <c r="D1324"/>
      <c r="E1324"/>
      <c r="F1324"/>
      <c r="G1324"/>
      <c r="H1324"/>
    </row>
    <row r="1325" spans="1:8" x14ac:dyDescent="0.25">
      <c r="A1325"/>
      <c r="B1325"/>
      <c r="C1325"/>
      <c r="D1325"/>
      <c r="E1325"/>
      <c r="F1325"/>
      <c r="G1325"/>
      <c r="H1325"/>
    </row>
    <row r="1326" spans="1:8" x14ac:dyDescent="0.25">
      <c r="A1326"/>
      <c r="B1326"/>
      <c r="C1326"/>
      <c r="D1326"/>
      <c r="E1326"/>
      <c r="F1326"/>
      <c r="G1326"/>
      <c r="H1326"/>
    </row>
    <row r="1327" spans="1:8" x14ac:dyDescent="0.25">
      <c r="A1327"/>
      <c r="B1327"/>
      <c r="C1327"/>
      <c r="D1327"/>
      <c r="E1327"/>
      <c r="F1327"/>
      <c r="G1327"/>
      <c r="H1327"/>
    </row>
    <row r="1328" spans="1:8" x14ac:dyDescent="0.25">
      <c r="A1328"/>
      <c r="B1328"/>
      <c r="C1328"/>
      <c r="D1328"/>
      <c r="E1328"/>
      <c r="F1328"/>
      <c r="G1328"/>
      <c r="H1328"/>
    </row>
    <row r="1329" spans="1:8" x14ac:dyDescent="0.25">
      <c r="A1329"/>
      <c r="B1329"/>
      <c r="C1329"/>
      <c r="D1329"/>
      <c r="E1329"/>
      <c r="F1329"/>
      <c r="G1329"/>
      <c r="H1329"/>
    </row>
    <row r="1330" spans="1:8" x14ac:dyDescent="0.25">
      <c r="A1330"/>
      <c r="B1330"/>
      <c r="C1330"/>
      <c r="D1330"/>
      <c r="E1330"/>
      <c r="F1330"/>
      <c r="G1330"/>
      <c r="H1330"/>
    </row>
    <row r="1331" spans="1:8" x14ac:dyDescent="0.25">
      <c r="A1331"/>
      <c r="B1331"/>
      <c r="C1331"/>
      <c r="D1331"/>
      <c r="E1331"/>
      <c r="F1331"/>
      <c r="G1331"/>
      <c r="H1331"/>
    </row>
    <row r="1332" spans="1:8" x14ac:dyDescent="0.25">
      <c r="A1332"/>
      <c r="B1332"/>
      <c r="C1332"/>
      <c r="D1332"/>
      <c r="E1332"/>
      <c r="F1332"/>
      <c r="G1332"/>
      <c r="H1332"/>
    </row>
    <row r="1333" spans="1:8" x14ac:dyDescent="0.25">
      <c r="A1333"/>
      <c r="B1333"/>
      <c r="C1333"/>
      <c r="D1333"/>
      <c r="E1333"/>
      <c r="F1333"/>
      <c r="G1333"/>
      <c r="H1333"/>
    </row>
    <row r="1334" spans="1:8" x14ac:dyDescent="0.25">
      <c r="A1334"/>
      <c r="B1334"/>
      <c r="C1334"/>
      <c r="D1334"/>
      <c r="E1334"/>
      <c r="F1334"/>
      <c r="G1334"/>
      <c r="H1334"/>
    </row>
    <row r="1335" spans="1:8" x14ac:dyDescent="0.25">
      <c r="A1335"/>
      <c r="B1335"/>
      <c r="C1335"/>
      <c r="D1335"/>
      <c r="E1335"/>
      <c r="F1335"/>
      <c r="G1335"/>
      <c r="H1335"/>
    </row>
    <row r="1336" spans="1:8" x14ac:dyDescent="0.25">
      <c r="A1336"/>
      <c r="B1336"/>
      <c r="C1336"/>
      <c r="D1336"/>
      <c r="E1336"/>
      <c r="F1336"/>
      <c r="G1336"/>
      <c r="H1336"/>
    </row>
    <row r="1337" spans="1:8" x14ac:dyDescent="0.25">
      <c r="A1337"/>
      <c r="B1337"/>
      <c r="C1337"/>
      <c r="D1337"/>
      <c r="E1337"/>
      <c r="F1337"/>
      <c r="G1337"/>
      <c r="H1337"/>
    </row>
    <row r="1338" spans="1:8" x14ac:dyDescent="0.25">
      <c r="A1338"/>
      <c r="B1338"/>
      <c r="C1338"/>
      <c r="D1338"/>
      <c r="E1338"/>
      <c r="F1338"/>
      <c r="G1338"/>
      <c r="H1338"/>
    </row>
    <row r="1339" spans="1:8" x14ac:dyDescent="0.25">
      <c r="A1339"/>
      <c r="B1339"/>
      <c r="C1339"/>
      <c r="D1339"/>
      <c r="E1339"/>
      <c r="F1339"/>
      <c r="G1339"/>
      <c r="H1339"/>
    </row>
    <row r="1340" spans="1:8" x14ac:dyDescent="0.25">
      <c r="A1340"/>
      <c r="B1340"/>
      <c r="C1340"/>
      <c r="D1340"/>
      <c r="E1340"/>
      <c r="F1340"/>
      <c r="G1340"/>
      <c r="H1340"/>
    </row>
    <row r="1341" spans="1:8" x14ac:dyDescent="0.25">
      <c r="A1341"/>
      <c r="B1341"/>
      <c r="C1341"/>
      <c r="D1341"/>
      <c r="E1341"/>
      <c r="F1341"/>
      <c r="G1341"/>
      <c r="H1341"/>
    </row>
    <row r="1342" spans="1:8" x14ac:dyDescent="0.25">
      <c r="A1342"/>
      <c r="B1342"/>
      <c r="C1342"/>
      <c r="D1342"/>
      <c r="E1342"/>
      <c r="F1342"/>
      <c r="G1342"/>
      <c r="H1342"/>
    </row>
    <row r="1343" spans="1:8" x14ac:dyDescent="0.25">
      <c r="A1343"/>
      <c r="B1343"/>
      <c r="C1343"/>
      <c r="D1343"/>
      <c r="E1343"/>
      <c r="F1343"/>
      <c r="G1343"/>
      <c r="H1343"/>
    </row>
    <row r="1344" spans="1:8" x14ac:dyDescent="0.25">
      <c r="A1344"/>
      <c r="B1344"/>
      <c r="C1344"/>
      <c r="D1344"/>
      <c r="E1344"/>
      <c r="F1344"/>
      <c r="G1344"/>
      <c r="H1344"/>
    </row>
    <row r="1345" spans="1:8" x14ac:dyDescent="0.25">
      <c r="A1345"/>
      <c r="B1345"/>
      <c r="C1345"/>
      <c r="D1345"/>
      <c r="E1345"/>
      <c r="F1345"/>
      <c r="G1345"/>
      <c r="H1345"/>
    </row>
    <row r="1346" spans="1:8" x14ac:dyDescent="0.25">
      <c r="A1346"/>
      <c r="B1346"/>
      <c r="C1346"/>
      <c r="D1346"/>
      <c r="E1346"/>
      <c r="F1346"/>
      <c r="G1346"/>
      <c r="H1346"/>
    </row>
    <row r="1347" spans="1:8" x14ac:dyDescent="0.25">
      <c r="A1347"/>
      <c r="B1347"/>
      <c r="C1347"/>
      <c r="D1347"/>
      <c r="E1347"/>
      <c r="F1347"/>
      <c r="G1347"/>
      <c r="H1347"/>
    </row>
    <row r="1348" spans="1:8" x14ac:dyDescent="0.25">
      <c r="A1348"/>
      <c r="B1348"/>
      <c r="C1348"/>
      <c r="D1348"/>
      <c r="E1348"/>
      <c r="F1348"/>
      <c r="G1348"/>
      <c r="H1348"/>
    </row>
    <row r="1349" spans="1:8" x14ac:dyDescent="0.25">
      <c r="A1349"/>
      <c r="B1349"/>
      <c r="C1349"/>
      <c r="D1349"/>
      <c r="E1349"/>
      <c r="F1349"/>
      <c r="G1349"/>
      <c r="H1349"/>
    </row>
    <row r="1350" spans="1:8" x14ac:dyDescent="0.25">
      <c r="A1350"/>
      <c r="B1350"/>
      <c r="C1350"/>
      <c r="D1350"/>
      <c r="E1350"/>
      <c r="F1350"/>
      <c r="G1350"/>
      <c r="H1350"/>
    </row>
    <row r="1351" spans="1:8" x14ac:dyDescent="0.25">
      <c r="A1351"/>
      <c r="B1351"/>
      <c r="C1351"/>
      <c r="D1351"/>
      <c r="E1351"/>
      <c r="F1351"/>
      <c r="G1351"/>
      <c r="H1351"/>
    </row>
    <row r="1352" spans="1:8" x14ac:dyDescent="0.25">
      <c r="A1352"/>
      <c r="B1352"/>
      <c r="C1352"/>
      <c r="D1352"/>
      <c r="E1352"/>
      <c r="F1352"/>
      <c r="G1352"/>
      <c r="H1352"/>
    </row>
    <row r="1353" spans="1:8" x14ac:dyDescent="0.25">
      <c r="A1353"/>
      <c r="B1353"/>
      <c r="C1353"/>
      <c r="D1353"/>
      <c r="E1353"/>
      <c r="F1353"/>
      <c r="G1353"/>
      <c r="H1353"/>
    </row>
    <row r="1354" spans="1:8" x14ac:dyDescent="0.25">
      <c r="A1354"/>
      <c r="B1354"/>
      <c r="C1354"/>
      <c r="D1354"/>
      <c r="E1354"/>
      <c r="F1354"/>
      <c r="G1354"/>
      <c r="H1354"/>
    </row>
    <row r="1355" spans="1:8" x14ac:dyDescent="0.25">
      <c r="A1355"/>
      <c r="B1355"/>
      <c r="C1355"/>
      <c r="D1355"/>
      <c r="E1355"/>
      <c r="F1355"/>
      <c r="G1355"/>
      <c r="H1355"/>
    </row>
    <row r="1356" spans="1:8" x14ac:dyDescent="0.25">
      <c r="A1356"/>
      <c r="B1356"/>
      <c r="C1356"/>
      <c r="D1356"/>
      <c r="E1356"/>
      <c r="F1356"/>
      <c r="G1356"/>
      <c r="H1356"/>
    </row>
    <row r="1357" spans="1:8" x14ac:dyDescent="0.25">
      <c r="A1357"/>
      <c r="B1357"/>
      <c r="C1357"/>
      <c r="D1357"/>
      <c r="E1357"/>
      <c r="F1357"/>
      <c r="G1357"/>
      <c r="H1357"/>
    </row>
    <row r="1358" spans="1:8" x14ac:dyDescent="0.25">
      <c r="A1358"/>
      <c r="B1358"/>
      <c r="C1358"/>
      <c r="D1358"/>
      <c r="E1358"/>
      <c r="F1358"/>
      <c r="G1358"/>
      <c r="H1358"/>
    </row>
    <row r="1359" spans="1:8" x14ac:dyDescent="0.25">
      <c r="A1359"/>
      <c r="B1359"/>
      <c r="C1359"/>
      <c r="D1359"/>
      <c r="E1359"/>
      <c r="F1359"/>
      <c r="G1359"/>
      <c r="H1359"/>
    </row>
    <row r="1360" spans="1:8" x14ac:dyDescent="0.25">
      <c r="A1360"/>
      <c r="B1360"/>
      <c r="C1360"/>
      <c r="D1360"/>
      <c r="E1360"/>
      <c r="F1360"/>
      <c r="G1360"/>
      <c r="H1360"/>
    </row>
    <row r="1361" spans="1:8" x14ac:dyDescent="0.25">
      <c r="A1361"/>
      <c r="B1361"/>
      <c r="C1361"/>
      <c r="D1361"/>
      <c r="E1361"/>
      <c r="F1361"/>
      <c r="G1361"/>
      <c r="H1361"/>
    </row>
    <row r="1362" spans="1:8" x14ac:dyDescent="0.25">
      <c r="A1362"/>
      <c r="B1362"/>
      <c r="C1362"/>
      <c r="D1362"/>
      <c r="E1362"/>
      <c r="F1362"/>
      <c r="G1362"/>
      <c r="H1362"/>
    </row>
    <row r="1363" spans="1:8" x14ac:dyDescent="0.25">
      <c r="A1363"/>
      <c r="B1363"/>
      <c r="C1363"/>
      <c r="D1363"/>
      <c r="E1363"/>
      <c r="F1363"/>
      <c r="G1363"/>
      <c r="H1363"/>
    </row>
    <row r="1364" spans="1:8" x14ac:dyDescent="0.25">
      <c r="A1364"/>
      <c r="B1364"/>
      <c r="C1364"/>
      <c r="D1364"/>
      <c r="E1364"/>
      <c r="F1364"/>
      <c r="G1364"/>
      <c r="H1364"/>
    </row>
    <row r="1365" spans="1:8" x14ac:dyDescent="0.25">
      <c r="A1365"/>
      <c r="B1365"/>
      <c r="C1365"/>
      <c r="D1365"/>
      <c r="E1365"/>
      <c r="F1365"/>
      <c r="G1365"/>
      <c r="H1365"/>
    </row>
    <row r="1366" spans="1:8" x14ac:dyDescent="0.25">
      <c r="A1366"/>
      <c r="B1366"/>
      <c r="C1366"/>
      <c r="D1366"/>
      <c r="E1366"/>
      <c r="F1366"/>
      <c r="G1366"/>
      <c r="H1366"/>
    </row>
    <row r="1367" spans="1:8" x14ac:dyDescent="0.25">
      <c r="A1367"/>
      <c r="B1367"/>
      <c r="C1367"/>
      <c r="D1367"/>
      <c r="E1367"/>
      <c r="F1367"/>
      <c r="G1367"/>
      <c r="H1367"/>
    </row>
    <row r="1368" spans="1:8" x14ac:dyDescent="0.25">
      <c r="A1368"/>
      <c r="B1368"/>
      <c r="C1368"/>
      <c r="D1368"/>
      <c r="E1368"/>
      <c r="F1368"/>
      <c r="G1368"/>
      <c r="H1368"/>
    </row>
    <row r="1369" spans="1:8" x14ac:dyDescent="0.25">
      <c r="A1369"/>
      <c r="B1369"/>
      <c r="C1369"/>
      <c r="D1369"/>
      <c r="E1369"/>
      <c r="F1369"/>
      <c r="G1369"/>
      <c r="H1369"/>
    </row>
    <row r="1370" spans="1:8" x14ac:dyDescent="0.25">
      <c r="A1370"/>
      <c r="B1370"/>
      <c r="C1370"/>
      <c r="D1370"/>
      <c r="E1370"/>
      <c r="F1370"/>
      <c r="G1370"/>
      <c r="H1370"/>
    </row>
    <row r="1371" spans="1:8" x14ac:dyDescent="0.25">
      <c r="A1371"/>
      <c r="B1371"/>
      <c r="C1371"/>
      <c r="D1371"/>
      <c r="E1371"/>
      <c r="F1371"/>
      <c r="G1371"/>
      <c r="H1371"/>
    </row>
    <row r="1372" spans="1:8" x14ac:dyDescent="0.25">
      <c r="A1372"/>
      <c r="B1372"/>
      <c r="C1372"/>
      <c r="D1372"/>
      <c r="E1372"/>
      <c r="F1372"/>
      <c r="G1372"/>
      <c r="H1372"/>
    </row>
    <row r="1373" spans="1:8" x14ac:dyDescent="0.25">
      <c r="A1373"/>
      <c r="B1373"/>
      <c r="C1373"/>
      <c r="D1373"/>
      <c r="E1373"/>
      <c r="F1373"/>
      <c r="G1373"/>
      <c r="H1373"/>
    </row>
    <row r="1374" spans="1:8" x14ac:dyDescent="0.25">
      <c r="A1374"/>
      <c r="B1374"/>
      <c r="C1374"/>
      <c r="D1374"/>
      <c r="E1374"/>
      <c r="F1374"/>
      <c r="G1374"/>
      <c r="H1374"/>
    </row>
    <row r="1375" spans="1:8" x14ac:dyDescent="0.25">
      <c r="A1375"/>
      <c r="B1375"/>
      <c r="C1375"/>
      <c r="D1375"/>
      <c r="E1375"/>
      <c r="F1375"/>
      <c r="G1375"/>
      <c r="H1375"/>
    </row>
    <row r="1376" spans="1:8" x14ac:dyDescent="0.25">
      <c r="A1376"/>
      <c r="B1376"/>
      <c r="C1376"/>
      <c r="D1376"/>
      <c r="E1376"/>
      <c r="F1376"/>
      <c r="G1376"/>
      <c r="H1376"/>
    </row>
    <row r="1377" spans="1:8" x14ac:dyDescent="0.25">
      <c r="A1377"/>
      <c r="B1377"/>
      <c r="C1377"/>
      <c r="D1377"/>
      <c r="E1377"/>
      <c r="F1377"/>
      <c r="G1377"/>
      <c r="H1377"/>
    </row>
    <row r="1378" spans="1:8" x14ac:dyDescent="0.25">
      <c r="A1378"/>
      <c r="B1378"/>
      <c r="C1378"/>
      <c r="D1378"/>
      <c r="E1378"/>
      <c r="F1378"/>
      <c r="G1378"/>
      <c r="H1378"/>
    </row>
    <row r="1379" spans="1:8" x14ac:dyDescent="0.25">
      <c r="A1379"/>
      <c r="B1379"/>
      <c r="C1379"/>
      <c r="D1379"/>
      <c r="E1379"/>
      <c r="F1379"/>
      <c r="G1379"/>
      <c r="H1379"/>
    </row>
    <row r="1380" spans="1:8" x14ac:dyDescent="0.25">
      <c r="A1380"/>
      <c r="B1380"/>
      <c r="C1380"/>
      <c r="D1380"/>
      <c r="E1380"/>
      <c r="F1380"/>
      <c r="G1380"/>
      <c r="H1380"/>
    </row>
    <row r="1381" spans="1:8" x14ac:dyDescent="0.25">
      <c r="A1381"/>
      <c r="B1381"/>
      <c r="C1381"/>
      <c r="D1381"/>
      <c r="E1381"/>
      <c r="F1381"/>
      <c r="G1381"/>
      <c r="H1381"/>
    </row>
    <row r="1382" spans="1:8" x14ac:dyDescent="0.25">
      <c r="A1382"/>
      <c r="B1382"/>
      <c r="C1382"/>
      <c r="D1382"/>
      <c r="E1382"/>
      <c r="F1382"/>
      <c r="G1382"/>
      <c r="H1382"/>
    </row>
    <row r="1383" spans="1:8" x14ac:dyDescent="0.25">
      <c r="A1383"/>
      <c r="B1383"/>
      <c r="C1383"/>
      <c r="D1383"/>
      <c r="E1383"/>
      <c r="F1383"/>
      <c r="G1383"/>
      <c r="H1383"/>
    </row>
    <row r="1384" spans="1:8" x14ac:dyDescent="0.25">
      <c r="A1384"/>
      <c r="B1384"/>
      <c r="C1384"/>
      <c r="D1384"/>
      <c r="E1384"/>
      <c r="F1384"/>
      <c r="G1384"/>
      <c r="H1384"/>
    </row>
    <row r="1385" spans="1:8" x14ac:dyDescent="0.25">
      <c r="A1385"/>
      <c r="B1385"/>
      <c r="C1385"/>
      <c r="D1385"/>
      <c r="E1385"/>
      <c r="F1385"/>
      <c r="G1385"/>
      <c r="H1385"/>
    </row>
    <row r="1386" spans="1:8" x14ac:dyDescent="0.25">
      <c r="A1386"/>
      <c r="B1386"/>
      <c r="C1386"/>
      <c r="D1386"/>
      <c r="E1386"/>
      <c r="F1386"/>
      <c r="G1386"/>
      <c r="H1386"/>
    </row>
    <row r="1387" spans="1:8" x14ac:dyDescent="0.25">
      <c r="A1387"/>
      <c r="B1387"/>
      <c r="C1387"/>
      <c r="D1387"/>
      <c r="E1387"/>
      <c r="F1387"/>
      <c r="G1387"/>
      <c r="H1387"/>
    </row>
    <row r="1388" spans="1:8" x14ac:dyDescent="0.25">
      <c r="A1388"/>
      <c r="B1388"/>
      <c r="C1388"/>
      <c r="D1388"/>
      <c r="E1388"/>
      <c r="F1388"/>
      <c r="G1388"/>
      <c r="H1388"/>
    </row>
    <row r="1389" spans="1:8" x14ac:dyDescent="0.25">
      <c r="A1389"/>
      <c r="B1389"/>
      <c r="C1389"/>
      <c r="D1389"/>
      <c r="E1389"/>
      <c r="F1389"/>
      <c r="G1389"/>
      <c r="H1389"/>
    </row>
    <row r="1390" spans="1:8" x14ac:dyDescent="0.25">
      <c r="A1390"/>
      <c r="B1390"/>
      <c r="C1390"/>
      <c r="D1390"/>
      <c r="E1390"/>
      <c r="F1390"/>
      <c r="G1390"/>
      <c r="H1390"/>
    </row>
    <row r="1391" spans="1:8" x14ac:dyDescent="0.25">
      <c r="A1391"/>
      <c r="B1391"/>
      <c r="C1391"/>
      <c r="D1391"/>
      <c r="E1391"/>
      <c r="F1391"/>
      <c r="G1391"/>
      <c r="H1391"/>
    </row>
    <row r="1392" spans="1:8" x14ac:dyDescent="0.25">
      <c r="A1392"/>
      <c r="B1392"/>
      <c r="C1392"/>
      <c r="D1392"/>
      <c r="E1392"/>
      <c r="F1392"/>
      <c r="G1392"/>
      <c r="H1392"/>
    </row>
    <row r="1393" spans="1:8" x14ac:dyDescent="0.25">
      <c r="A1393"/>
      <c r="B1393"/>
      <c r="C1393"/>
      <c r="D1393"/>
      <c r="E1393"/>
      <c r="F1393"/>
      <c r="G1393"/>
      <c r="H1393"/>
    </row>
    <row r="1394" spans="1:8" x14ac:dyDescent="0.25">
      <c r="A1394"/>
      <c r="B1394"/>
      <c r="C1394"/>
      <c r="D1394"/>
      <c r="E1394"/>
      <c r="F1394"/>
      <c r="G1394"/>
      <c r="H1394"/>
    </row>
    <row r="1395" spans="1:8" x14ac:dyDescent="0.25">
      <c r="A1395"/>
      <c r="B1395"/>
      <c r="C1395"/>
      <c r="D1395"/>
      <c r="E1395"/>
      <c r="F1395"/>
      <c r="G1395"/>
      <c r="H1395"/>
    </row>
    <row r="1396" spans="1:8" x14ac:dyDescent="0.25">
      <c r="A1396"/>
      <c r="B1396"/>
      <c r="C1396"/>
      <c r="D1396"/>
      <c r="E1396"/>
      <c r="F1396"/>
      <c r="G1396"/>
      <c r="H1396"/>
    </row>
    <row r="1397" spans="1:8" x14ac:dyDescent="0.25">
      <c r="A1397"/>
      <c r="B1397"/>
      <c r="C1397"/>
      <c r="D1397"/>
      <c r="E1397"/>
      <c r="F1397"/>
      <c r="G1397"/>
      <c r="H1397"/>
    </row>
    <row r="1398" spans="1:8" x14ac:dyDescent="0.25">
      <c r="A1398"/>
      <c r="B1398"/>
      <c r="C1398"/>
      <c r="D1398"/>
      <c r="E1398"/>
      <c r="F1398"/>
      <c r="G1398"/>
      <c r="H1398"/>
    </row>
    <row r="1399" spans="1:8" x14ac:dyDescent="0.25">
      <c r="A1399"/>
      <c r="B1399"/>
      <c r="C1399"/>
      <c r="D1399"/>
      <c r="E1399"/>
      <c r="F1399"/>
      <c r="G1399"/>
      <c r="H1399"/>
    </row>
  </sheetData>
  <mergeCells count="1">
    <mergeCell ref="A1:I1"/>
  </mergeCells>
  <pageMargins left="0.7" right="0.7" top="0.75" bottom="0.75" header="0.3" footer="0.3"/>
  <pageSetup paperSize="9" scale="46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230C-1524-4B2D-92F4-BEBAA12CBF8B}">
  <sheetPr>
    <tabColor rgb="FF92D050"/>
  </sheetPr>
  <dimension ref="A1:M1541"/>
  <sheetViews>
    <sheetView view="pageBreakPreview" topLeftCell="A9" zoomScaleNormal="90" zoomScaleSheetLayoutView="100" workbookViewId="0">
      <selection activeCell="I23" sqref="I23"/>
    </sheetView>
  </sheetViews>
  <sheetFormatPr defaultRowHeight="15" x14ac:dyDescent="0.25"/>
  <cols>
    <col min="1" max="1" width="22" style="7" customWidth="1"/>
    <col min="2" max="2" width="18.5703125" style="6" customWidth="1"/>
    <col min="3" max="3" width="16.42578125" style="6" customWidth="1"/>
    <col min="4" max="4" width="15.42578125" style="6" bestFit="1" customWidth="1"/>
    <col min="5" max="5" width="14.5703125" style="10" customWidth="1"/>
    <col min="6" max="6" width="20.140625" style="7" bestFit="1" customWidth="1"/>
    <col min="7" max="7" width="10" style="7" bestFit="1" customWidth="1"/>
    <col min="8" max="8" width="11.140625" style="7" bestFit="1" customWidth="1"/>
    <col min="9" max="9" width="16.85546875" style="7" bestFit="1" customWidth="1"/>
    <col min="10" max="10" width="8.5703125" style="7" customWidth="1"/>
    <col min="11" max="11" width="8.7109375" style="7"/>
    <col min="12" max="12" width="6.5703125" style="7" customWidth="1"/>
    <col min="13" max="13" width="11.140625" style="7" customWidth="1"/>
  </cols>
  <sheetData>
    <row r="1" spans="1:13" ht="15.75" x14ac:dyDescent="0.25">
      <c r="A1" s="90" t="s">
        <v>895</v>
      </c>
      <c r="B1" s="90"/>
      <c r="C1" s="90"/>
      <c r="D1" s="90"/>
      <c r="E1" s="90"/>
      <c r="F1" s="90"/>
      <c r="G1" s="90"/>
      <c r="H1" s="90"/>
      <c r="I1" s="90"/>
    </row>
    <row r="2" spans="1:13" ht="15.75" x14ac:dyDescent="0.25">
      <c r="A2" s="76"/>
      <c r="C2" s="7"/>
      <c r="D2" s="11"/>
      <c r="E2" s="6"/>
      <c r="F2" s="6"/>
    </row>
    <row r="3" spans="1:13" x14ac:dyDescent="0.25">
      <c r="A3" s="9" t="s">
        <v>861</v>
      </c>
      <c r="C3" s="7"/>
      <c r="D3" s="11"/>
      <c r="E3" s="9"/>
      <c r="F3" s="6"/>
      <c r="G3" s="6"/>
      <c r="H3" s="6"/>
      <c r="I3" s="70"/>
    </row>
    <row r="4" spans="1:13" x14ac:dyDescent="0.25">
      <c r="A4" s="7" t="s">
        <v>197</v>
      </c>
      <c r="C4" s="14">
        <v>123</v>
      </c>
      <c r="D4" s="11" t="s">
        <v>198</v>
      </c>
      <c r="E4" s="9" t="s">
        <v>307</v>
      </c>
    </row>
    <row r="5" spans="1:13" x14ac:dyDescent="0.25">
      <c r="A5" s="7" t="s">
        <v>199</v>
      </c>
      <c r="C5" s="15">
        <v>13492.73</v>
      </c>
      <c r="D5" s="11" t="s">
        <v>200</v>
      </c>
      <c r="E5" s="7" t="s">
        <v>861</v>
      </c>
      <c r="H5" s="81">
        <f>C5-GETPIVOTDATA(" Total ers tkr",$A$9,"Program","Barnmorskeprogrammet")</f>
        <v>4.7060000002602465E-2</v>
      </c>
    </row>
    <row r="6" spans="1:13" x14ac:dyDescent="0.25">
      <c r="E6"/>
      <c r="F6"/>
      <c r="G6"/>
      <c r="H6"/>
      <c r="I6" s="6"/>
    </row>
    <row r="7" spans="1:13" x14ac:dyDescent="0.25">
      <c r="A7" s="21" t="s">
        <v>1</v>
      </c>
      <c r="B7" s="7" t="s">
        <v>860</v>
      </c>
      <c r="C7" s="15"/>
      <c r="D7" s="11"/>
      <c r="E7"/>
      <c r="F7"/>
      <c r="G7"/>
      <c r="H7"/>
      <c r="I7" s="6"/>
    </row>
    <row r="9" spans="1:13" x14ac:dyDescent="0.25">
      <c r="B9" s="7"/>
      <c r="C9" s="7"/>
      <c r="D9" s="7"/>
      <c r="E9" s="7"/>
      <c r="G9" s="21" t="s">
        <v>202</v>
      </c>
      <c r="J9"/>
      <c r="K9"/>
      <c r="L9"/>
    </row>
    <row r="10" spans="1:13" ht="26.25" x14ac:dyDescent="0.25">
      <c r="A10" s="22" t="s">
        <v>2</v>
      </c>
      <c r="B10" s="21" t="s">
        <v>0</v>
      </c>
      <c r="C10" s="21" t="s">
        <v>4</v>
      </c>
      <c r="D10" s="22" t="s">
        <v>313</v>
      </c>
      <c r="E10" s="23" t="s">
        <v>8</v>
      </c>
      <c r="F10" s="22" t="s">
        <v>7</v>
      </c>
      <c r="G10" s="6" t="s">
        <v>204</v>
      </c>
      <c r="H10" s="7" t="s">
        <v>205</v>
      </c>
      <c r="I10" s="7" t="s">
        <v>264</v>
      </c>
      <c r="J10"/>
      <c r="K10"/>
      <c r="L10"/>
      <c r="M10" s="6"/>
    </row>
    <row r="11" spans="1:13" x14ac:dyDescent="0.25">
      <c r="A11" s="16" t="s">
        <v>861</v>
      </c>
      <c r="B11" s="6" t="s">
        <v>36</v>
      </c>
      <c r="C11" s="7" t="s">
        <v>40</v>
      </c>
      <c r="D11" s="7" t="s">
        <v>52</v>
      </c>
      <c r="E11" s="11" t="s">
        <v>40</v>
      </c>
      <c r="F11" s="16" t="s">
        <v>56</v>
      </c>
      <c r="G11" s="18">
        <v>0</v>
      </c>
      <c r="H11" s="18">
        <v>0</v>
      </c>
      <c r="I11" s="17">
        <v>15</v>
      </c>
      <c r="J11"/>
      <c r="K11"/>
      <c r="L11"/>
    </row>
    <row r="12" spans="1:13" ht="26.25" x14ac:dyDescent="0.25">
      <c r="A12" s="16"/>
      <c r="C12" s="7"/>
      <c r="D12" s="7"/>
      <c r="E12" s="11"/>
      <c r="F12" s="16" t="s">
        <v>49</v>
      </c>
      <c r="G12" s="18">
        <v>0</v>
      </c>
      <c r="H12" s="18">
        <v>0</v>
      </c>
      <c r="I12" s="17">
        <v>429</v>
      </c>
      <c r="J12"/>
      <c r="K12"/>
      <c r="L12"/>
    </row>
    <row r="13" spans="1:13" ht="39" x14ac:dyDescent="0.25">
      <c r="A13" s="16"/>
      <c r="C13" s="7"/>
      <c r="D13" s="7"/>
      <c r="E13" s="11"/>
      <c r="F13" s="16" t="s">
        <v>295</v>
      </c>
      <c r="G13" s="18">
        <v>0</v>
      </c>
      <c r="H13" s="18">
        <v>0</v>
      </c>
      <c r="I13" s="17">
        <v>526</v>
      </c>
      <c r="J13"/>
      <c r="K13"/>
      <c r="L13"/>
    </row>
    <row r="14" spans="1:13" ht="26.25" x14ac:dyDescent="0.25">
      <c r="A14" s="16"/>
      <c r="C14" s="7"/>
      <c r="D14" s="7"/>
      <c r="E14" s="11"/>
      <c r="F14" s="16" t="s">
        <v>44</v>
      </c>
      <c r="G14" s="18">
        <v>0</v>
      </c>
      <c r="H14" s="18">
        <v>0</v>
      </c>
      <c r="I14" s="17">
        <v>36</v>
      </c>
      <c r="J14"/>
      <c r="K14"/>
      <c r="L14"/>
    </row>
    <row r="15" spans="1:13" x14ac:dyDescent="0.25">
      <c r="A15" s="16"/>
      <c r="B15" s="7" t="s">
        <v>235</v>
      </c>
      <c r="C15" s="7"/>
      <c r="D15" s="7"/>
      <c r="E15" s="7"/>
      <c r="G15" s="18">
        <v>0</v>
      </c>
      <c r="H15" s="18">
        <v>0</v>
      </c>
      <c r="I15" s="17">
        <v>1006</v>
      </c>
      <c r="J15"/>
      <c r="K15"/>
      <c r="L15"/>
    </row>
    <row r="16" spans="1:13" ht="26.25" x14ac:dyDescent="0.25">
      <c r="A16" s="16"/>
      <c r="B16" s="6" t="s">
        <v>59</v>
      </c>
      <c r="C16" s="7" t="s">
        <v>60</v>
      </c>
      <c r="D16" s="7" t="s">
        <v>52</v>
      </c>
      <c r="E16" s="11" t="s">
        <v>40</v>
      </c>
      <c r="F16" s="16" t="s">
        <v>172</v>
      </c>
      <c r="G16" s="18">
        <v>1</v>
      </c>
      <c r="H16" s="18">
        <v>66.8</v>
      </c>
      <c r="I16" s="17">
        <v>66.8</v>
      </c>
      <c r="J16"/>
      <c r="K16"/>
      <c r="L16"/>
    </row>
    <row r="17" spans="1:12" x14ac:dyDescent="0.25">
      <c r="A17" s="16"/>
      <c r="C17" s="7"/>
      <c r="D17" s="7"/>
      <c r="E17" s="11"/>
      <c r="F17" s="16" t="s">
        <v>513</v>
      </c>
      <c r="G17" s="18">
        <v>0</v>
      </c>
      <c r="H17" s="18">
        <v>0</v>
      </c>
      <c r="I17" s="17">
        <v>3425.4</v>
      </c>
      <c r="J17"/>
      <c r="K17"/>
      <c r="L17"/>
    </row>
    <row r="18" spans="1:12" ht="26.25" x14ac:dyDescent="0.25">
      <c r="A18" s="16"/>
      <c r="C18" s="7"/>
      <c r="D18" s="7"/>
      <c r="E18" s="11" t="s">
        <v>864</v>
      </c>
      <c r="F18" s="16" t="s">
        <v>863</v>
      </c>
      <c r="G18" s="18">
        <v>17.2</v>
      </c>
      <c r="H18" s="18">
        <v>73.725269999999995</v>
      </c>
      <c r="I18" s="17">
        <v>1268.0746439999998</v>
      </c>
      <c r="J18"/>
      <c r="K18"/>
      <c r="L18"/>
    </row>
    <row r="19" spans="1:12" ht="39" x14ac:dyDescent="0.25">
      <c r="A19" s="16"/>
      <c r="C19" s="7"/>
      <c r="D19" s="7"/>
      <c r="E19" s="11" t="s">
        <v>875</v>
      </c>
      <c r="F19" s="16" t="s">
        <v>874</v>
      </c>
      <c r="G19" s="18">
        <v>19.75</v>
      </c>
      <c r="H19" s="18">
        <v>73.725269999999995</v>
      </c>
      <c r="I19" s="17">
        <v>1456.0740824999998</v>
      </c>
      <c r="J19"/>
      <c r="K19"/>
      <c r="L19"/>
    </row>
    <row r="20" spans="1:12" ht="26.25" x14ac:dyDescent="0.25">
      <c r="A20" s="16"/>
      <c r="C20" s="7"/>
      <c r="D20" s="7"/>
      <c r="E20" s="11" t="s">
        <v>871</v>
      </c>
      <c r="F20" s="16" t="s">
        <v>870</v>
      </c>
      <c r="G20" s="18">
        <v>19.75</v>
      </c>
      <c r="H20" s="18">
        <v>73.725269999999995</v>
      </c>
      <c r="I20" s="17">
        <v>1456.0740824999998</v>
      </c>
      <c r="J20"/>
      <c r="K20"/>
      <c r="L20"/>
    </row>
    <row r="21" spans="1:12" x14ac:dyDescent="0.25">
      <c r="A21" s="16"/>
      <c r="C21" s="7"/>
      <c r="D21" s="7"/>
      <c r="E21" s="11" t="s">
        <v>865</v>
      </c>
      <c r="F21" s="16" t="s">
        <v>809</v>
      </c>
      <c r="G21" s="18">
        <v>4.3</v>
      </c>
      <c r="H21" s="18">
        <v>73.725269999999995</v>
      </c>
      <c r="I21" s="17">
        <v>317.01866099999995</v>
      </c>
      <c r="J21"/>
      <c r="K21"/>
      <c r="L21"/>
    </row>
    <row r="22" spans="1:12" ht="26.25" x14ac:dyDescent="0.25">
      <c r="A22" s="16"/>
      <c r="C22" s="7"/>
      <c r="D22" s="7"/>
      <c r="E22" s="11" t="s">
        <v>867</v>
      </c>
      <c r="F22" s="16" t="s">
        <v>866</v>
      </c>
      <c r="G22" s="18">
        <v>15.05</v>
      </c>
      <c r="H22" s="18">
        <v>73.725269999999995</v>
      </c>
      <c r="I22" s="17">
        <v>1109.5653135</v>
      </c>
      <c r="J22"/>
      <c r="K22"/>
      <c r="L22"/>
    </row>
    <row r="23" spans="1:12" ht="39" x14ac:dyDescent="0.25">
      <c r="A23" s="16"/>
      <c r="C23" s="7"/>
      <c r="D23" s="7"/>
      <c r="E23" s="11" t="s">
        <v>869</v>
      </c>
      <c r="F23" s="16" t="s">
        <v>868</v>
      </c>
      <c r="G23" s="18">
        <v>6.45</v>
      </c>
      <c r="H23" s="18">
        <v>73.725269999999995</v>
      </c>
      <c r="I23" s="17">
        <v>475.52799149999998</v>
      </c>
      <c r="J23"/>
      <c r="K23"/>
      <c r="L23"/>
    </row>
    <row r="24" spans="1:12" ht="26.25" x14ac:dyDescent="0.25">
      <c r="A24" s="16"/>
      <c r="C24" s="7"/>
      <c r="D24" s="7"/>
      <c r="E24" s="11" t="s">
        <v>873</v>
      </c>
      <c r="F24" s="16" t="s">
        <v>872</v>
      </c>
      <c r="G24" s="18">
        <v>19.75</v>
      </c>
      <c r="H24" s="18">
        <v>73.725269999999995</v>
      </c>
      <c r="I24" s="17">
        <v>1456.0740824999998</v>
      </c>
      <c r="J24"/>
      <c r="K24"/>
      <c r="L24"/>
    </row>
    <row r="25" spans="1:12" ht="26.25" x14ac:dyDescent="0.25">
      <c r="A25" s="16"/>
      <c r="C25" s="7"/>
      <c r="D25" s="7"/>
      <c r="E25" s="11" t="s">
        <v>877</v>
      </c>
      <c r="F25" s="16" t="s">
        <v>876</v>
      </c>
      <c r="G25" s="18">
        <v>19.75</v>
      </c>
      <c r="H25" s="18">
        <v>73.725269999999995</v>
      </c>
      <c r="I25" s="17">
        <v>1456.0740824999998</v>
      </c>
      <c r="J25"/>
      <c r="K25"/>
      <c r="L25"/>
    </row>
    <row r="26" spans="1:12" x14ac:dyDescent="0.25">
      <c r="A26" s="16"/>
      <c r="B26" s="7" t="s">
        <v>224</v>
      </c>
      <c r="C26" s="7"/>
      <c r="D26" s="7"/>
      <c r="E26" s="7"/>
      <c r="G26" s="18">
        <v>123</v>
      </c>
      <c r="H26" s="18">
        <v>69.244684444444431</v>
      </c>
      <c r="I26" s="17">
        <v>12486.682940000001</v>
      </c>
      <c r="J26"/>
      <c r="K26"/>
      <c r="L26"/>
    </row>
    <row r="27" spans="1:12" x14ac:dyDescent="0.25">
      <c r="A27" s="7" t="s">
        <v>896</v>
      </c>
      <c r="B27" s="7"/>
      <c r="C27" s="7"/>
      <c r="D27" s="7"/>
      <c r="E27" s="7"/>
      <c r="G27" s="18">
        <v>123</v>
      </c>
      <c r="H27" s="18">
        <v>56.654741818181812</v>
      </c>
      <c r="I27" s="17">
        <v>13492.682939999997</v>
      </c>
      <c r="J27"/>
      <c r="K27"/>
      <c r="L27"/>
    </row>
    <row r="28" spans="1:12" x14ac:dyDescent="0.25">
      <c r="A28" s="10" t="s">
        <v>227</v>
      </c>
      <c r="B28" s="10"/>
      <c r="C28" s="10"/>
      <c r="D28" s="10"/>
      <c r="F28" s="10"/>
      <c r="G28" s="18">
        <v>123</v>
      </c>
      <c r="H28" s="18">
        <v>56.654741818181812</v>
      </c>
      <c r="I28" s="17">
        <v>13492.682939999997</v>
      </c>
      <c r="J28"/>
      <c r="K28"/>
      <c r="L28"/>
    </row>
    <row r="29" spans="1:12" x14ac:dyDescent="0.25">
      <c r="A29"/>
      <c r="B29"/>
      <c r="C29"/>
      <c r="D29"/>
      <c r="E29"/>
      <c r="F29"/>
      <c r="G29"/>
      <c r="H29"/>
      <c r="I29"/>
      <c r="J29"/>
      <c r="K29"/>
      <c r="L29"/>
    </row>
    <row r="30" spans="1:12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2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2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5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5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5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5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5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5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2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2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2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2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2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2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2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2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2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2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2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2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2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2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2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2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25">
      <c r="A570"/>
      <c r="B570"/>
      <c r="C570"/>
      <c r="D570"/>
      <c r="E570"/>
      <c r="F570"/>
      <c r="G570"/>
      <c r="H570"/>
      <c r="I570"/>
      <c r="J570"/>
      <c r="K570"/>
    </row>
    <row r="571" spans="1:11" x14ac:dyDescent="0.25">
      <c r="A571"/>
      <c r="B571"/>
      <c r="C571"/>
      <c r="D571"/>
      <c r="E571"/>
      <c r="F571"/>
      <c r="G571"/>
      <c r="H571"/>
      <c r="I571"/>
      <c r="J571"/>
      <c r="K571"/>
    </row>
    <row r="572" spans="1:11" x14ac:dyDescent="0.25">
      <c r="A572"/>
      <c r="B572"/>
      <c r="C572"/>
      <c r="D572"/>
      <c r="E572"/>
      <c r="F572"/>
      <c r="G572"/>
      <c r="H572"/>
      <c r="I572"/>
      <c r="J572"/>
      <c r="K572"/>
    </row>
    <row r="573" spans="1:11" x14ac:dyDescent="0.25">
      <c r="A573"/>
      <c r="B573"/>
      <c r="C573"/>
      <c r="D573"/>
      <c r="E573"/>
      <c r="F573"/>
      <c r="G573"/>
      <c r="H573"/>
      <c r="I573"/>
      <c r="J573"/>
      <c r="K573"/>
    </row>
    <row r="574" spans="1:11" x14ac:dyDescent="0.25">
      <c r="A574"/>
      <c r="B574"/>
      <c r="C574"/>
      <c r="D574"/>
      <c r="E574"/>
      <c r="F574"/>
      <c r="G574"/>
      <c r="H574"/>
      <c r="I574"/>
      <c r="J574"/>
      <c r="K574"/>
    </row>
    <row r="575" spans="1:11" x14ac:dyDescent="0.25">
      <c r="A575"/>
      <c r="B575"/>
      <c r="C575"/>
      <c r="D575"/>
      <c r="E575"/>
      <c r="F575"/>
      <c r="G575"/>
      <c r="H575"/>
      <c r="I575"/>
      <c r="J575"/>
      <c r="K575"/>
    </row>
    <row r="576" spans="1:11" x14ac:dyDescent="0.25">
      <c r="A576"/>
      <c r="B576"/>
      <c r="C576"/>
      <c r="D576"/>
      <c r="E576"/>
      <c r="F576"/>
      <c r="G576"/>
      <c r="H576"/>
      <c r="I576"/>
      <c r="J576"/>
      <c r="K576"/>
    </row>
    <row r="577" spans="1:11" x14ac:dyDescent="0.25">
      <c r="A577"/>
      <c r="B577"/>
      <c r="C577"/>
      <c r="D577"/>
      <c r="E577"/>
      <c r="F577"/>
      <c r="G577"/>
      <c r="H577"/>
      <c r="I577"/>
      <c r="J577"/>
      <c r="K577"/>
    </row>
    <row r="578" spans="1:11" x14ac:dyDescent="0.25">
      <c r="A578"/>
      <c r="B578"/>
      <c r="C578"/>
      <c r="D578"/>
      <c r="E578"/>
      <c r="F578"/>
      <c r="G578"/>
      <c r="H578"/>
      <c r="I578"/>
      <c r="J578"/>
      <c r="K578"/>
    </row>
    <row r="579" spans="1:11" x14ac:dyDescent="0.25">
      <c r="A579"/>
      <c r="B579"/>
      <c r="C579"/>
      <c r="D579"/>
      <c r="E579"/>
      <c r="F579"/>
      <c r="G579"/>
      <c r="H579"/>
      <c r="I579"/>
      <c r="J579"/>
      <c r="K579"/>
    </row>
    <row r="580" spans="1:11" x14ac:dyDescent="0.25">
      <c r="A580"/>
      <c r="B580"/>
      <c r="C580"/>
      <c r="D580"/>
      <c r="E580"/>
      <c r="F580"/>
      <c r="G580"/>
      <c r="H580"/>
      <c r="I580"/>
      <c r="J580"/>
      <c r="K580"/>
    </row>
    <row r="581" spans="1:11" x14ac:dyDescent="0.25">
      <c r="A581"/>
      <c r="B581"/>
      <c r="C581"/>
      <c r="D581"/>
      <c r="E581"/>
      <c r="F581"/>
      <c r="G581"/>
      <c r="H581"/>
      <c r="I581"/>
      <c r="J581"/>
      <c r="K581"/>
    </row>
    <row r="582" spans="1:11" x14ac:dyDescent="0.25">
      <c r="A582"/>
      <c r="B582"/>
      <c r="C582"/>
      <c r="D582"/>
      <c r="E582"/>
      <c r="F582"/>
      <c r="G582"/>
      <c r="H582"/>
      <c r="I582"/>
      <c r="J582"/>
      <c r="K582"/>
    </row>
    <row r="583" spans="1:11" x14ac:dyDescent="0.25">
      <c r="A583"/>
      <c r="B583"/>
      <c r="C583"/>
      <c r="D583"/>
      <c r="E583"/>
      <c r="F583"/>
      <c r="G583"/>
      <c r="H583"/>
      <c r="I583"/>
      <c r="J583"/>
      <c r="K583"/>
    </row>
    <row r="584" spans="1:11" x14ac:dyDescent="0.25">
      <c r="A584"/>
      <c r="B584"/>
      <c r="C584"/>
      <c r="D584"/>
      <c r="E584"/>
      <c r="F584"/>
      <c r="G584"/>
      <c r="H584"/>
      <c r="I584"/>
      <c r="J584"/>
      <c r="K584"/>
    </row>
    <row r="585" spans="1:11" x14ac:dyDescent="0.25">
      <c r="A585"/>
      <c r="B585"/>
      <c r="C585"/>
      <c r="D585"/>
      <c r="E585"/>
      <c r="F585"/>
      <c r="G585"/>
      <c r="H585"/>
      <c r="I585"/>
      <c r="J585"/>
      <c r="K585"/>
    </row>
    <row r="586" spans="1:11" x14ac:dyDescent="0.25">
      <c r="A586"/>
      <c r="B586"/>
      <c r="C586"/>
      <c r="D586"/>
      <c r="E586"/>
      <c r="F586"/>
      <c r="G586"/>
      <c r="H586"/>
      <c r="I586"/>
      <c r="J586"/>
      <c r="K586"/>
    </row>
    <row r="587" spans="1:11" x14ac:dyDescent="0.25">
      <c r="A587"/>
      <c r="B587"/>
      <c r="C587"/>
      <c r="D587"/>
      <c r="E587"/>
      <c r="F587"/>
      <c r="G587"/>
      <c r="H587"/>
      <c r="I587"/>
      <c r="J587"/>
      <c r="K587"/>
    </row>
    <row r="588" spans="1:11" x14ac:dyDescent="0.25">
      <c r="A588"/>
      <c r="B588"/>
      <c r="C588"/>
      <c r="D588"/>
      <c r="E588"/>
      <c r="F588"/>
      <c r="G588"/>
      <c r="H588"/>
      <c r="I588"/>
      <c r="J588"/>
      <c r="K588"/>
    </row>
    <row r="589" spans="1:11" x14ac:dyDescent="0.25">
      <c r="A589"/>
      <c r="B589"/>
      <c r="C589"/>
      <c r="D589"/>
      <c r="E589"/>
      <c r="F589"/>
      <c r="G589"/>
      <c r="H589"/>
      <c r="I589"/>
      <c r="J589"/>
      <c r="K589"/>
    </row>
    <row r="590" spans="1:11" x14ac:dyDescent="0.25">
      <c r="A590"/>
      <c r="B590"/>
      <c r="C590"/>
      <c r="D590"/>
      <c r="E590"/>
      <c r="F590"/>
      <c r="G590"/>
      <c r="H590"/>
      <c r="I590"/>
      <c r="J590"/>
      <c r="K590"/>
    </row>
    <row r="591" spans="1:11" x14ac:dyDescent="0.25">
      <c r="A591"/>
      <c r="B591"/>
      <c r="C591"/>
      <c r="D591"/>
      <c r="E591"/>
      <c r="F591"/>
      <c r="G591"/>
      <c r="H591"/>
      <c r="I591"/>
      <c r="J591"/>
      <c r="K591"/>
    </row>
    <row r="592" spans="1:11" x14ac:dyDescent="0.25">
      <c r="A592"/>
      <c r="B592"/>
      <c r="C592"/>
      <c r="D592"/>
      <c r="E592"/>
      <c r="F592"/>
      <c r="G592"/>
      <c r="H592"/>
      <c r="I592"/>
      <c r="J592"/>
      <c r="K592"/>
    </row>
    <row r="593" spans="1:11" x14ac:dyDescent="0.25">
      <c r="A593"/>
      <c r="B593"/>
      <c r="C593"/>
      <c r="D593"/>
      <c r="E593"/>
      <c r="F593"/>
      <c r="G593"/>
      <c r="H593"/>
      <c r="I593"/>
      <c r="J593"/>
      <c r="K593"/>
    </row>
    <row r="594" spans="1:11" x14ac:dyDescent="0.25">
      <c r="A594"/>
      <c r="B594"/>
      <c r="C594"/>
      <c r="D594"/>
      <c r="E594"/>
      <c r="F594"/>
      <c r="G594"/>
      <c r="H594"/>
      <c r="I594"/>
      <c r="J594"/>
      <c r="K594"/>
    </row>
    <row r="595" spans="1:11" x14ac:dyDescent="0.25">
      <c r="A595"/>
      <c r="B595"/>
      <c r="C595"/>
      <c r="D595"/>
      <c r="E595"/>
      <c r="F595"/>
      <c r="G595"/>
      <c r="H595"/>
      <c r="I595"/>
      <c r="J595"/>
      <c r="K595"/>
    </row>
    <row r="596" spans="1:11" x14ac:dyDescent="0.25">
      <c r="A596"/>
      <c r="B596"/>
      <c r="C596"/>
      <c r="D596"/>
      <c r="E596"/>
      <c r="F596"/>
      <c r="G596"/>
      <c r="H596"/>
      <c r="I596"/>
      <c r="J596"/>
      <c r="K596"/>
    </row>
    <row r="597" spans="1:11" x14ac:dyDescent="0.25">
      <c r="A597"/>
      <c r="B597"/>
      <c r="C597"/>
      <c r="D597"/>
      <c r="E597"/>
      <c r="F597"/>
      <c r="G597"/>
      <c r="H597"/>
      <c r="I597"/>
      <c r="J597"/>
      <c r="K597"/>
    </row>
    <row r="598" spans="1:11" x14ac:dyDescent="0.25">
      <c r="A598"/>
      <c r="B598"/>
      <c r="C598"/>
      <c r="D598"/>
      <c r="E598"/>
      <c r="F598"/>
      <c r="G598"/>
      <c r="H598"/>
      <c r="I598"/>
      <c r="J598"/>
      <c r="K598"/>
    </row>
    <row r="599" spans="1:11" x14ac:dyDescent="0.25">
      <c r="A599"/>
      <c r="B599"/>
      <c r="C599"/>
      <c r="D599"/>
      <c r="E599"/>
      <c r="F599"/>
      <c r="G599"/>
      <c r="H599"/>
      <c r="I599"/>
      <c r="J599"/>
      <c r="K599"/>
    </row>
    <row r="600" spans="1:11" x14ac:dyDescent="0.25">
      <c r="A600"/>
      <c r="B600"/>
      <c r="C600"/>
      <c r="D600"/>
      <c r="E600"/>
      <c r="F600"/>
      <c r="G600"/>
      <c r="H600"/>
      <c r="I600"/>
      <c r="J600"/>
      <c r="K600"/>
    </row>
    <row r="601" spans="1:11" x14ac:dyDescent="0.25">
      <c r="A601"/>
      <c r="B601"/>
      <c r="C601"/>
      <c r="D601"/>
      <c r="E601"/>
      <c r="F601"/>
      <c r="G601"/>
      <c r="H601"/>
      <c r="I601"/>
      <c r="J601"/>
      <c r="K601"/>
    </row>
    <row r="602" spans="1:11" x14ac:dyDescent="0.25">
      <c r="A602"/>
      <c r="B602"/>
      <c r="C602"/>
      <c r="D602"/>
      <c r="E602"/>
      <c r="F602"/>
      <c r="G602"/>
      <c r="H602"/>
      <c r="I602"/>
      <c r="J602"/>
      <c r="K602"/>
    </row>
    <row r="603" spans="1:11" x14ac:dyDescent="0.25">
      <c r="A603"/>
      <c r="B603"/>
      <c r="C603"/>
      <c r="D603"/>
      <c r="E603"/>
      <c r="F603"/>
      <c r="G603"/>
      <c r="H603"/>
      <c r="I603"/>
      <c r="J603"/>
      <c r="K603"/>
    </row>
    <row r="604" spans="1:11" x14ac:dyDescent="0.25">
      <c r="A604"/>
      <c r="B604"/>
      <c r="C604"/>
      <c r="D604"/>
      <c r="E604"/>
      <c r="F604"/>
      <c r="G604"/>
      <c r="H604"/>
      <c r="I604"/>
      <c r="J604"/>
      <c r="K604"/>
    </row>
    <row r="605" spans="1:11" x14ac:dyDescent="0.25">
      <c r="A605"/>
      <c r="B605"/>
      <c r="C605"/>
      <c r="D605"/>
      <c r="E605"/>
      <c r="F605"/>
      <c r="G605"/>
      <c r="H605"/>
      <c r="I605"/>
      <c r="J605"/>
      <c r="K605"/>
    </row>
    <row r="606" spans="1:11" x14ac:dyDescent="0.25">
      <c r="A606"/>
      <c r="B606"/>
      <c r="C606"/>
      <c r="D606"/>
      <c r="E606"/>
      <c r="F606"/>
      <c r="G606"/>
      <c r="H606"/>
      <c r="I606"/>
      <c r="J606"/>
      <c r="K606"/>
    </row>
    <row r="607" spans="1:11" x14ac:dyDescent="0.25">
      <c r="A607"/>
      <c r="B607"/>
      <c r="C607"/>
      <c r="D607"/>
      <c r="E607"/>
      <c r="F607"/>
      <c r="G607"/>
      <c r="H607"/>
      <c r="I607"/>
      <c r="J607"/>
      <c r="K607"/>
    </row>
    <row r="608" spans="1:11" x14ac:dyDescent="0.25">
      <c r="A608"/>
      <c r="B608"/>
      <c r="C608"/>
      <c r="D608"/>
      <c r="E608"/>
      <c r="F608"/>
      <c r="G608"/>
      <c r="H608"/>
      <c r="I608"/>
      <c r="J608"/>
      <c r="K608"/>
    </row>
    <row r="609" spans="1:11" x14ac:dyDescent="0.25">
      <c r="A609"/>
      <c r="B609"/>
      <c r="C609"/>
      <c r="D609"/>
      <c r="E609"/>
      <c r="F609"/>
      <c r="G609"/>
      <c r="H609"/>
      <c r="I609"/>
      <c r="J609"/>
      <c r="K609"/>
    </row>
    <row r="610" spans="1:11" x14ac:dyDescent="0.25">
      <c r="A610"/>
      <c r="B610"/>
      <c r="C610"/>
      <c r="D610"/>
      <c r="E610"/>
      <c r="F610"/>
      <c r="G610"/>
      <c r="H610"/>
      <c r="I610"/>
      <c r="J610"/>
      <c r="K610"/>
    </row>
    <row r="611" spans="1:11" x14ac:dyDescent="0.25">
      <c r="A611"/>
      <c r="B611"/>
      <c r="C611"/>
      <c r="D611"/>
      <c r="E611"/>
      <c r="F611"/>
      <c r="G611"/>
      <c r="H611"/>
      <c r="I611"/>
      <c r="J611"/>
      <c r="K611"/>
    </row>
    <row r="612" spans="1:11" x14ac:dyDescent="0.25">
      <c r="A612"/>
      <c r="B612"/>
      <c r="C612"/>
      <c r="D612"/>
      <c r="E612"/>
      <c r="F612"/>
      <c r="G612"/>
      <c r="H612"/>
      <c r="I612"/>
      <c r="J612"/>
      <c r="K612"/>
    </row>
    <row r="613" spans="1:11" x14ac:dyDescent="0.25">
      <c r="A613"/>
      <c r="B613"/>
      <c r="C613"/>
      <c r="D613"/>
      <c r="E613"/>
      <c r="F613"/>
      <c r="G613"/>
      <c r="H613"/>
      <c r="I613"/>
      <c r="J613"/>
      <c r="K613"/>
    </row>
    <row r="614" spans="1:11" x14ac:dyDescent="0.25">
      <c r="A614"/>
      <c r="B614"/>
      <c r="C614"/>
      <c r="D614"/>
      <c r="E614"/>
      <c r="F614"/>
      <c r="G614"/>
      <c r="H614"/>
      <c r="I614"/>
      <c r="J614"/>
      <c r="K614"/>
    </row>
    <row r="615" spans="1:11" x14ac:dyDescent="0.25">
      <c r="A615"/>
      <c r="B615"/>
      <c r="C615"/>
      <c r="D615"/>
      <c r="E615"/>
      <c r="F615"/>
      <c r="G615"/>
      <c r="H615"/>
      <c r="I615"/>
      <c r="J615"/>
      <c r="K615"/>
    </row>
    <row r="616" spans="1:11" x14ac:dyDescent="0.25">
      <c r="A616"/>
      <c r="B616"/>
      <c r="C616"/>
      <c r="D616"/>
      <c r="E616"/>
      <c r="F616"/>
      <c r="G616"/>
      <c r="H616"/>
      <c r="I616"/>
      <c r="J616"/>
      <c r="K616"/>
    </row>
    <row r="617" spans="1:11" x14ac:dyDescent="0.25">
      <c r="A617"/>
      <c r="B617"/>
      <c r="C617"/>
      <c r="D617"/>
      <c r="E617"/>
      <c r="F617"/>
      <c r="G617"/>
      <c r="H617"/>
      <c r="I617"/>
      <c r="J617"/>
      <c r="K617"/>
    </row>
    <row r="618" spans="1:11" x14ac:dyDescent="0.25">
      <c r="A618"/>
      <c r="B618"/>
      <c r="C618"/>
      <c r="D618"/>
      <c r="E618"/>
      <c r="F618"/>
      <c r="G618"/>
      <c r="H618"/>
      <c r="I618"/>
      <c r="J618"/>
      <c r="K618"/>
    </row>
    <row r="619" spans="1:11" x14ac:dyDescent="0.25">
      <c r="A619"/>
      <c r="B619"/>
      <c r="C619"/>
      <c r="D619"/>
      <c r="E619"/>
      <c r="F619"/>
      <c r="G619"/>
      <c r="H619"/>
      <c r="I619"/>
      <c r="J619"/>
      <c r="K619"/>
    </row>
    <row r="620" spans="1:11" x14ac:dyDescent="0.25">
      <c r="A620"/>
      <c r="B620"/>
      <c r="C620"/>
      <c r="D620"/>
      <c r="E620"/>
      <c r="F620"/>
      <c r="G620"/>
      <c r="H620"/>
      <c r="I620"/>
      <c r="J620"/>
      <c r="K620"/>
    </row>
    <row r="621" spans="1:11" x14ac:dyDescent="0.25">
      <c r="A621"/>
      <c r="B621"/>
      <c r="C621"/>
      <c r="D621"/>
      <c r="E621"/>
      <c r="F621"/>
      <c r="G621"/>
      <c r="H621"/>
      <c r="I621"/>
      <c r="J621"/>
      <c r="K621"/>
    </row>
    <row r="622" spans="1:11" x14ac:dyDescent="0.25">
      <c r="A622"/>
      <c r="B622"/>
      <c r="C622"/>
      <c r="D622"/>
      <c r="E622"/>
      <c r="F622"/>
      <c r="G622"/>
      <c r="H622"/>
      <c r="I622"/>
      <c r="J622"/>
      <c r="K622"/>
    </row>
    <row r="623" spans="1:11" x14ac:dyDescent="0.25">
      <c r="A623"/>
      <c r="B623"/>
      <c r="C623"/>
      <c r="D623"/>
      <c r="E623"/>
      <c r="F623"/>
      <c r="G623"/>
      <c r="H623"/>
      <c r="I623"/>
      <c r="J623"/>
      <c r="K623"/>
    </row>
    <row r="624" spans="1:11" x14ac:dyDescent="0.25">
      <c r="A624"/>
      <c r="B624"/>
      <c r="C624"/>
      <c r="D624"/>
      <c r="E624"/>
      <c r="F624"/>
      <c r="G624"/>
      <c r="H624"/>
      <c r="I624"/>
      <c r="J624"/>
      <c r="K624"/>
    </row>
    <row r="625" spans="1:11" x14ac:dyDescent="0.25">
      <c r="A625"/>
      <c r="B625"/>
      <c r="C625"/>
      <c r="D625"/>
      <c r="E625"/>
      <c r="F625"/>
      <c r="G625"/>
      <c r="H625"/>
      <c r="I625"/>
      <c r="J625"/>
      <c r="K625"/>
    </row>
    <row r="626" spans="1:11" x14ac:dyDescent="0.25">
      <c r="A626"/>
      <c r="B626"/>
      <c r="C626"/>
      <c r="D626"/>
      <c r="E626"/>
      <c r="F626"/>
      <c r="G626"/>
      <c r="H626"/>
      <c r="I626"/>
      <c r="J626"/>
      <c r="K626"/>
    </row>
    <row r="627" spans="1:11" x14ac:dyDescent="0.25">
      <c r="A627"/>
      <c r="B627"/>
      <c r="C627"/>
      <c r="D627"/>
      <c r="E627"/>
      <c r="F627"/>
      <c r="G627"/>
      <c r="H627"/>
      <c r="I627"/>
      <c r="J627"/>
      <c r="K627"/>
    </row>
    <row r="628" spans="1:11" x14ac:dyDescent="0.25">
      <c r="A628"/>
      <c r="B628"/>
      <c r="C628"/>
      <c r="D628"/>
      <c r="E628"/>
      <c r="F628"/>
      <c r="G628"/>
      <c r="H628"/>
      <c r="I628"/>
      <c r="J628"/>
      <c r="K628"/>
    </row>
    <row r="629" spans="1:11" x14ac:dyDescent="0.25">
      <c r="A629"/>
      <c r="B629"/>
      <c r="C629"/>
      <c r="D629"/>
      <c r="E629"/>
      <c r="F629"/>
      <c r="G629"/>
      <c r="H629"/>
      <c r="I629"/>
      <c r="J629"/>
      <c r="K629"/>
    </row>
    <row r="630" spans="1:11" x14ac:dyDescent="0.25">
      <c r="A630"/>
      <c r="B630"/>
      <c r="C630"/>
      <c r="D630"/>
      <c r="E630"/>
      <c r="F630"/>
      <c r="G630"/>
      <c r="H630"/>
      <c r="I630"/>
      <c r="J630"/>
      <c r="K630"/>
    </row>
    <row r="631" spans="1:11" x14ac:dyDescent="0.25">
      <c r="A631"/>
      <c r="B631"/>
      <c r="C631"/>
      <c r="D631"/>
      <c r="E631"/>
      <c r="F631"/>
      <c r="G631"/>
      <c r="H631"/>
      <c r="I631"/>
      <c r="J631"/>
      <c r="K631"/>
    </row>
    <row r="632" spans="1:11" x14ac:dyDescent="0.25">
      <c r="A632"/>
      <c r="B632"/>
      <c r="C632"/>
      <c r="D632"/>
      <c r="E632"/>
      <c r="F632"/>
      <c r="G632"/>
      <c r="H632"/>
      <c r="I632"/>
      <c r="J632"/>
      <c r="K632"/>
    </row>
    <row r="633" spans="1:11" x14ac:dyDescent="0.25">
      <c r="A633"/>
      <c r="B633"/>
      <c r="C633"/>
      <c r="D633"/>
      <c r="E633"/>
      <c r="F633"/>
      <c r="G633"/>
      <c r="H633"/>
      <c r="I633"/>
      <c r="J633"/>
      <c r="K633"/>
    </row>
    <row r="634" spans="1:11" x14ac:dyDescent="0.25">
      <c r="A634"/>
      <c r="B634"/>
      <c r="C634"/>
      <c r="D634"/>
      <c r="E634"/>
      <c r="F634"/>
      <c r="G634"/>
      <c r="H634"/>
      <c r="I634"/>
      <c r="J634"/>
      <c r="K634"/>
    </row>
    <row r="635" spans="1:11" x14ac:dyDescent="0.25">
      <c r="A635"/>
      <c r="B635"/>
      <c r="C635"/>
      <c r="D635"/>
      <c r="E635"/>
      <c r="F635"/>
      <c r="G635"/>
      <c r="H635"/>
      <c r="I635"/>
      <c r="J635"/>
      <c r="K635"/>
    </row>
    <row r="636" spans="1:11" x14ac:dyDescent="0.25">
      <c r="A636"/>
      <c r="B636"/>
      <c r="C636"/>
      <c r="D636"/>
      <c r="E636"/>
      <c r="F636"/>
      <c r="G636"/>
      <c r="H636"/>
      <c r="I636"/>
      <c r="J636"/>
      <c r="K636"/>
    </row>
    <row r="637" spans="1:11" x14ac:dyDescent="0.25">
      <c r="A637"/>
      <c r="B637"/>
      <c r="C637"/>
      <c r="D637"/>
      <c r="E637"/>
      <c r="F637"/>
      <c r="G637"/>
      <c r="H637"/>
      <c r="I637"/>
      <c r="J637"/>
      <c r="K637"/>
    </row>
    <row r="638" spans="1:11" x14ac:dyDescent="0.25">
      <c r="A638"/>
      <c r="B638"/>
      <c r="C638"/>
      <c r="D638"/>
      <c r="E638"/>
      <c r="F638"/>
      <c r="G638"/>
      <c r="H638"/>
      <c r="I638"/>
      <c r="J638"/>
      <c r="K638"/>
    </row>
    <row r="639" spans="1:11" x14ac:dyDescent="0.25">
      <c r="A639"/>
      <c r="B639"/>
      <c r="C639"/>
      <c r="D639"/>
      <c r="E639"/>
      <c r="F639"/>
      <c r="G639"/>
      <c r="H639"/>
      <c r="I639"/>
      <c r="J639"/>
      <c r="K639"/>
    </row>
    <row r="640" spans="1:11" x14ac:dyDescent="0.25">
      <c r="A640"/>
      <c r="B640"/>
      <c r="C640"/>
      <c r="D640"/>
      <c r="E640"/>
      <c r="F640"/>
      <c r="G640"/>
      <c r="H640"/>
      <c r="I640"/>
      <c r="J640"/>
      <c r="K640"/>
    </row>
    <row r="641" spans="1:11" x14ac:dyDescent="0.25">
      <c r="A641"/>
      <c r="B641"/>
      <c r="C641"/>
      <c r="D641"/>
      <c r="E641"/>
      <c r="F641"/>
      <c r="G641"/>
      <c r="H641"/>
      <c r="I641"/>
      <c r="J641"/>
      <c r="K641"/>
    </row>
    <row r="642" spans="1:11" x14ac:dyDescent="0.25">
      <c r="A642"/>
      <c r="B642"/>
      <c r="C642"/>
      <c r="D642"/>
      <c r="E642"/>
      <c r="F642"/>
      <c r="G642"/>
      <c r="H642"/>
      <c r="I642"/>
      <c r="J642"/>
      <c r="K642"/>
    </row>
    <row r="643" spans="1:11" x14ac:dyDescent="0.25">
      <c r="A643"/>
      <c r="B643"/>
      <c r="C643"/>
      <c r="D643"/>
      <c r="E643"/>
      <c r="F643"/>
      <c r="G643"/>
      <c r="H643"/>
      <c r="I643"/>
      <c r="J643"/>
      <c r="K643"/>
    </row>
    <row r="644" spans="1:11" x14ac:dyDescent="0.25">
      <c r="A644"/>
      <c r="B644"/>
      <c r="C644"/>
      <c r="D644"/>
      <c r="E644"/>
      <c r="F644"/>
      <c r="G644"/>
      <c r="H644"/>
      <c r="I644"/>
      <c r="J644"/>
      <c r="K644"/>
    </row>
    <row r="645" spans="1:11" x14ac:dyDescent="0.25">
      <c r="A645"/>
      <c r="B645"/>
      <c r="C645"/>
      <c r="D645"/>
      <c r="E645"/>
      <c r="F645"/>
      <c r="G645"/>
      <c r="H645"/>
      <c r="I645"/>
      <c r="J645"/>
      <c r="K645"/>
    </row>
    <row r="646" spans="1:11" x14ac:dyDescent="0.25">
      <c r="A646"/>
      <c r="B646"/>
      <c r="C646"/>
      <c r="D646"/>
      <c r="E646"/>
      <c r="F646"/>
      <c r="G646"/>
      <c r="H646"/>
      <c r="I646"/>
      <c r="J646"/>
      <c r="K646"/>
    </row>
    <row r="647" spans="1:11" x14ac:dyDescent="0.25">
      <c r="A647"/>
      <c r="B647"/>
      <c r="C647"/>
      <c r="D647"/>
      <c r="E647"/>
      <c r="F647"/>
      <c r="G647"/>
      <c r="H647"/>
      <c r="I647"/>
      <c r="J647"/>
      <c r="K647"/>
    </row>
    <row r="648" spans="1:11" x14ac:dyDescent="0.25">
      <c r="A648"/>
      <c r="B648"/>
      <c r="C648"/>
      <c r="D648"/>
      <c r="E648"/>
      <c r="F648"/>
      <c r="G648"/>
      <c r="H648"/>
      <c r="I648"/>
      <c r="J648"/>
      <c r="K648"/>
    </row>
    <row r="649" spans="1:11" x14ac:dyDescent="0.25">
      <c r="A649"/>
      <c r="B649"/>
      <c r="C649"/>
      <c r="D649"/>
      <c r="E649"/>
      <c r="F649"/>
      <c r="G649"/>
      <c r="H649"/>
      <c r="I649"/>
      <c r="J649"/>
      <c r="K649"/>
    </row>
    <row r="650" spans="1:11" x14ac:dyDescent="0.25">
      <c r="A650"/>
      <c r="B650"/>
      <c r="C650"/>
      <c r="D650"/>
      <c r="E650"/>
      <c r="F650"/>
      <c r="G650"/>
      <c r="H650"/>
      <c r="I650"/>
      <c r="J650"/>
      <c r="K650"/>
    </row>
    <row r="651" spans="1:11" x14ac:dyDescent="0.25">
      <c r="A651"/>
      <c r="B651"/>
      <c r="C651"/>
      <c r="D651"/>
      <c r="E651"/>
      <c r="F651"/>
      <c r="G651"/>
      <c r="H651"/>
      <c r="I651"/>
      <c r="J651"/>
      <c r="K651"/>
    </row>
    <row r="652" spans="1:11" x14ac:dyDescent="0.25">
      <c r="A652"/>
      <c r="B652"/>
      <c r="C652"/>
      <c r="D652"/>
      <c r="E652"/>
      <c r="F652"/>
      <c r="G652"/>
      <c r="H652"/>
      <c r="I652"/>
      <c r="J652"/>
      <c r="K652"/>
    </row>
    <row r="653" spans="1:11" x14ac:dyDescent="0.25">
      <c r="A653"/>
      <c r="B653"/>
      <c r="C653"/>
      <c r="D653"/>
      <c r="E653"/>
      <c r="F653"/>
      <c r="G653"/>
      <c r="H653"/>
      <c r="I653"/>
      <c r="J653"/>
      <c r="K653"/>
    </row>
    <row r="654" spans="1:11" x14ac:dyDescent="0.25">
      <c r="A654"/>
      <c r="B654"/>
      <c r="C654"/>
      <c r="D654"/>
      <c r="E654"/>
      <c r="F654"/>
      <c r="G654"/>
      <c r="H654"/>
      <c r="I654"/>
      <c r="J654"/>
      <c r="K654"/>
    </row>
    <row r="655" spans="1:11" x14ac:dyDescent="0.25">
      <c r="A655"/>
      <c r="B655"/>
      <c r="C655"/>
      <c r="D655"/>
      <c r="E655"/>
      <c r="F655"/>
      <c r="G655"/>
      <c r="H655"/>
      <c r="I655"/>
      <c r="J655"/>
      <c r="K655"/>
    </row>
    <row r="656" spans="1:11" x14ac:dyDescent="0.25">
      <c r="A656"/>
      <c r="B656"/>
      <c r="C656"/>
      <c r="D656"/>
      <c r="E656"/>
      <c r="F656"/>
      <c r="G656"/>
      <c r="H656"/>
      <c r="I656"/>
      <c r="J656"/>
      <c r="K656"/>
    </row>
    <row r="657" spans="1:11" x14ac:dyDescent="0.25">
      <c r="A657"/>
      <c r="B657"/>
      <c r="C657"/>
      <c r="D657"/>
      <c r="E657"/>
      <c r="F657"/>
      <c r="G657"/>
      <c r="H657"/>
      <c r="I657"/>
      <c r="J657"/>
      <c r="K657"/>
    </row>
    <row r="658" spans="1:11" x14ac:dyDescent="0.25">
      <c r="A658"/>
      <c r="B658"/>
      <c r="C658"/>
      <c r="D658"/>
      <c r="E658"/>
      <c r="F658"/>
      <c r="G658"/>
      <c r="H658"/>
      <c r="I658"/>
      <c r="J658"/>
      <c r="K658"/>
    </row>
    <row r="659" spans="1:11" x14ac:dyDescent="0.25">
      <c r="A659"/>
      <c r="B659"/>
      <c r="C659"/>
      <c r="D659"/>
      <c r="E659"/>
      <c r="F659"/>
      <c r="G659"/>
      <c r="H659"/>
      <c r="I659"/>
      <c r="J659"/>
      <c r="K659"/>
    </row>
    <row r="660" spans="1:11" x14ac:dyDescent="0.25">
      <c r="A660"/>
      <c r="B660"/>
      <c r="C660"/>
      <c r="D660"/>
      <c r="E660"/>
      <c r="F660"/>
      <c r="G660"/>
      <c r="H660"/>
      <c r="I660"/>
      <c r="J660"/>
      <c r="K660"/>
    </row>
    <row r="661" spans="1:11" x14ac:dyDescent="0.25">
      <c r="A661"/>
      <c r="B661"/>
      <c r="C661"/>
      <c r="D661"/>
      <c r="E661"/>
      <c r="F661"/>
      <c r="G661"/>
      <c r="H661"/>
      <c r="I661"/>
      <c r="J661"/>
      <c r="K661"/>
    </row>
    <row r="662" spans="1:11" x14ac:dyDescent="0.25">
      <c r="A662"/>
      <c r="B662"/>
      <c r="C662"/>
      <c r="D662"/>
      <c r="E662"/>
      <c r="F662"/>
      <c r="G662"/>
      <c r="H662"/>
      <c r="I662"/>
      <c r="J662"/>
      <c r="K662"/>
    </row>
    <row r="663" spans="1:11" x14ac:dyDescent="0.25">
      <c r="A663"/>
      <c r="B663"/>
      <c r="C663"/>
      <c r="D663"/>
      <c r="E663"/>
      <c r="F663"/>
      <c r="G663"/>
      <c r="H663"/>
      <c r="I663"/>
      <c r="J663"/>
      <c r="K663"/>
    </row>
    <row r="664" spans="1:11" x14ac:dyDescent="0.25">
      <c r="A664"/>
      <c r="B664"/>
      <c r="C664"/>
      <c r="D664"/>
      <c r="E664"/>
      <c r="F664"/>
      <c r="G664"/>
      <c r="H664"/>
      <c r="I664"/>
      <c r="J664"/>
      <c r="K664"/>
    </row>
    <row r="665" spans="1:11" x14ac:dyDescent="0.25">
      <c r="A665"/>
      <c r="B665"/>
      <c r="C665"/>
      <c r="D665"/>
      <c r="E665"/>
      <c r="F665"/>
      <c r="G665"/>
      <c r="H665"/>
      <c r="I665"/>
      <c r="J665"/>
      <c r="K665"/>
    </row>
    <row r="666" spans="1:11" x14ac:dyDescent="0.25">
      <c r="A666"/>
      <c r="B666"/>
      <c r="C666"/>
      <c r="D666"/>
      <c r="E666"/>
      <c r="F666"/>
      <c r="G666"/>
      <c r="H666"/>
      <c r="I666"/>
      <c r="J666"/>
      <c r="K666"/>
    </row>
    <row r="667" spans="1:11" x14ac:dyDescent="0.25">
      <c r="A667"/>
      <c r="B667"/>
      <c r="C667"/>
      <c r="D667"/>
      <c r="E667"/>
      <c r="F667"/>
      <c r="G667"/>
      <c r="H667"/>
      <c r="I667"/>
      <c r="J667"/>
      <c r="K667"/>
    </row>
    <row r="668" spans="1:11" x14ac:dyDescent="0.25">
      <c r="A668"/>
      <c r="B668"/>
      <c r="C668"/>
      <c r="D668"/>
      <c r="E668"/>
      <c r="F668"/>
      <c r="G668"/>
      <c r="H668"/>
      <c r="I668"/>
      <c r="J668"/>
      <c r="K668"/>
    </row>
    <row r="669" spans="1:11" x14ac:dyDescent="0.25">
      <c r="A669"/>
      <c r="B669"/>
      <c r="C669"/>
      <c r="D669"/>
      <c r="E669"/>
      <c r="F669"/>
      <c r="G669"/>
      <c r="H669"/>
      <c r="I669"/>
      <c r="J669"/>
      <c r="K669"/>
    </row>
    <row r="670" spans="1:11" x14ac:dyDescent="0.25">
      <c r="A670"/>
      <c r="B670"/>
      <c r="C670"/>
      <c r="D670"/>
      <c r="E670"/>
      <c r="F670"/>
      <c r="G670"/>
      <c r="H670"/>
      <c r="I670"/>
      <c r="J670"/>
      <c r="K670"/>
    </row>
    <row r="671" spans="1:11" x14ac:dyDescent="0.25">
      <c r="A671"/>
      <c r="B671"/>
      <c r="C671"/>
      <c r="D671"/>
      <c r="E671"/>
      <c r="F671"/>
      <c r="G671"/>
      <c r="H671"/>
      <c r="I671"/>
      <c r="J671"/>
      <c r="K671"/>
    </row>
    <row r="672" spans="1:11" x14ac:dyDescent="0.25">
      <c r="A672"/>
      <c r="B672"/>
      <c r="C672"/>
      <c r="D672"/>
      <c r="E672"/>
      <c r="F672"/>
      <c r="G672"/>
      <c r="H672"/>
      <c r="I672"/>
      <c r="J672"/>
      <c r="K672"/>
    </row>
    <row r="673" spans="1:11" x14ac:dyDescent="0.25">
      <c r="A673"/>
      <c r="B673"/>
      <c r="C673"/>
      <c r="D673"/>
      <c r="E673"/>
      <c r="F673"/>
      <c r="G673"/>
      <c r="H673"/>
      <c r="I673"/>
      <c r="J673"/>
      <c r="K673"/>
    </row>
    <row r="674" spans="1:11" x14ac:dyDescent="0.25">
      <c r="A674"/>
      <c r="B674"/>
      <c r="C674"/>
      <c r="D674"/>
      <c r="E674"/>
      <c r="F674"/>
      <c r="G674"/>
      <c r="H674"/>
      <c r="I674"/>
      <c r="J674"/>
      <c r="K674"/>
    </row>
    <row r="675" spans="1:11" x14ac:dyDescent="0.25">
      <c r="A675"/>
      <c r="B675"/>
      <c r="C675"/>
      <c r="D675"/>
      <c r="E675"/>
      <c r="F675"/>
      <c r="G675"/>
      <c r="H675"/>
      <c r="I675"/>
      <c r="J675"/>
      <c r="K675"/>
    </row>
    <row r="676" spans="1:11" x14ac:dyDescent="0.25">
      <c r="A676"/>
      <c r="B676"/>
      <c r="C676"/>
      <c r="D676"/>
      <c r="E676"/>
      <c r="F676"/>
      <c r="G676"/>
      <c r="H676"/>
      <c r="I676"/>
      <c r="J676"/>
      <c r="K676"/>
    </row>
    <row r="677" spans="1:11" x14ac:dyDescent="0.25">
      <c r="A677"/>
      <c r="B677"/>
      <c r="C677"/>
      <c r="D677"/>
      <c r="E677"/>
      <c r="F677"/>
      <c r="G677"/>
      <c r="H677"/>
      <c r="I677"/>
      <c r="J677"/>
      <c r="K677"/>
    </row>
    <row r="678" spans="1:11" x14ac:dyDescent="0.25">
      <c r="A678"/>
      <c r="B678"/>
      <c r="C678"/>
      <c r="D678"/>
      <c r="E678"/>
      <c r="F678"/>
      <c r="G678"/>
      <c r="H678"/>
      <c r="I678"/>
      <c r="J678"/>
      <c r="K678"/>
    </row>
    <row r="679" spans="1:11" x14ac:dyDescent="0.25">
      <c r="A679"/>
      <c r="B679"/>
      <c r="C679"/>
      <c r="D679"/>
      <c r="E679"/>
      <c r="F679"/>
      <c r="G679"/>
      <c r="H679"/>
      <c r="I679"/>
      <c r="J679"/>
      <c r="K679"/>
    </row>
    <row r="680" spans="1:11" x14ac:dyDescent="0.25">
      <c r="A680"/>
      <c r="B680"/>
      <c r="C680"/>
      <c r="D680"/>
      <c r="E680"/>
      <c r="F680"/>
      <c r="G680"/>
      <c r="H680"/>
      <c r="I680"/>
      <c r="J680"/>
      <c r="K680"/>
    </row>
    <row r="681" spans="1:11" x14ac:dyDescent="0.25">
      <c r="A681"/>
      <c r="B681"/>
      <c r="C681"/>
      <c r="D681"/>
      <c r="E681"/>
      <c r="F681"/>
      <c r="G681"/>
      <c r="H681"/>
      <c r="I681"/>
      <c r="J681"/>
      <c r="K681"/>
    </row>
    <row r="682" spans="1:11" x14ac:dyDescent="0.25">
      <c r="A682"/>
      <c r="B682"/>
      <c r="C682"/>
      <c r="D682"/>
      <c r="E682"/>
      <c r="F682"/>
      <c r="G682"/>
      <c r="H682"/>
      <c r="I682"/>
      <c r="J682"/>
      <c r="K682"/>
    </row>
    <row r="683" spans="1:11" x14ac:dyDescent="0.25">
      <c r="A683"/>
      <c r="B683"/>
      <c r="C683"/>
      <c r="D683"/>
      <c r="E683"/>
      <c r="F683"/>
      <c r="G683"/>
      <c r="H683"/>
      <c r="I683"/>
      <c r="J683"/>
      <c r="K683"/>
    </row>
    <row r="684" spans="1:11" x14ac:dyDescent="0.25">
      <c r="A684"/>
      <c r="B684"/>
      <c r="C684"/>
      <c r="D684"/>
      <c r="E684"/>
      <c r="F684"/>
      <c r="G684"/>
      <c r="H684"/>
      <c r="I684"/>
      <c r="J684"/>
      <c r="K684"/>
    </row>
    <row r="685" spans="1:11" x14ac:dyDescent="0.25">
      <c r="A685"/>
      <c r="B685"/>
      <c r="C685"/>
      <c r="D685"/>
      <c r="E685"/>
      <c r="F685"/>
      <c r="G685"/>
      <c r="H685"/>
      <c r="I685"/>
      <c r="J685"/>
      <c r="K685"/>
    </row>
    <row r="686" spans="1:11" x14ac:dyDescent="0.25">
      <c r="A686"/>
      <c r="B686"/>
      <c r="C686"/>
      <c r="D686"/>
      <c r="E686"/>
      <c r="F686"/>
      <c r="G686"/>
      <c r="H686"/>
      <c r="I686"/>
      <c r="J686"/>
      <c r="K686"/>
    </row>
    <row r="687" spans="1:11" x14ac:dyDescent="0.25">
      <c r="A687"/>
      <c r="B687"/>
      <c r="C687"/>
      <c r="D687"/>
      <c r="E687"/>
      <c r="F687"/>
      <c r="G687"/>
      <c r="H687"/>
      <c r="I687"/>
      <c r="J687"/>
      <c r="K687"/>
    </row>
    <row r="688" spans="1:11" x14ac:dyDescent="0.25">
      <c r="A688"/>
      <c r="B688"/>
      <c r="C688"/>
      <c r="D688"/>
      <c r="E688"/>
      <c r="F688"/>
      <c r="G688"/>
      <c r="H688"/>
      <c r="I688"/>
      <c r="J688"/>
      <c r="K688"/>
    </row>
    <row r="689" spans="1:11" x14ac:dyDescent="0.25">
      <c r="A689"/>
      <c r="B689"/>
      <c r="C689"/>
      <c r="D689"/>
      <c r="E689"/>
      <c r="F689"/>
      <c r="G689"/>
      <c r="H689"/>
      <c r="I689"/>
      <c r="J689"/>
      <c r="K689"/>
    </row>
    <row r="690" spans="1:11" x14ac:dyDescent="0.25">
      <c r="A690"/>
      <c r="B690"/>
      <c r="C690"/>
      <c r="D690"/>
      <c r="E690"/>
      <c r="F690"/>
      <c r="G690"/>
      <c r="H690"/>
      <c r="I690"/>
      <c r="J690"/>
      <c r="K690"/>
    </row>
    <row r="691" spans="1:11" x14ac:dyDescent="0.25">
      <c r="A691"/>
      <c r="B691"/>
      <c r="C691"/>
      <c r="D691"/>
      <c r="E691"/>
      <c r="F691"/>
      <c r="G691"/>
      <c r="H691"/>
      <c r="I691"/>
      <c r="J691"/>
      <c r="K691"/>
    </row>
    <row r="692" spans="1:11" x14ac:dyDescent="0.25">
      <c r="A692"/>
      <c r="B692"/>
      <c r="C692"/>
      <c r="D692"/>
      <c r="E692"/>
      <c r="F692"/>
      <c r="G692"/>
      <c r="H692"/>
      <c r="I692"/>
      <c r="J692"/>
      <c r="K692"/>
    </row>
    <row r="693" spans="1:11" x14ac:dyDescent="0.25">
      <c r="A693"/>
      <c r="B693"/>
      <c r="C693"/>
      <c r="D693"/>
      <c r="E693"/>
      <c r="F693"/>
      <c r="G693"/>
      <c r="H693"/>
      <c r="I693"/>
      <c r="J693"/>
      <c r="K693"/>
    </row>
    <row r="694" spans="1:11" x14ac:dyDescent="0.25">
      <c r="A694"/>
      <c r="B694"/>
      <c r="C694"/>
      <c r="D694"/>
      <c r="E694"/>
      <c r="F694"/>
      <c r="G694"/>
      <c r="H694"/>
      <c r="I694"/>
      <c r="J694"/>
      <c r="K694"/>
    </row>
    <row r="695" spans="1:11" x14ac:dyDescent="0.25">
      <c r="A695"/>
      <c r="B695"/>
      <c r="C695"/>
      <c r="D695"/>
      <c r="E695"/>
      <c r="F695"/>
      <c r="G695"/>
      <c r="H695"/>
      <c r="I695"/>
      <c r="J695"/>
      <c r="K695"/>
    </row>
    <row r="696" spans="1:11" x14ac:dyDescent="0.25">
      <c r="A696"/>
      <c r="B696"/>
      <c r="C696"/>
      <c r="D696"/>
      <c r="E696"/>
      <c r="F696"/>
      <c r="G696"/>
      <c r="H696"/>
      <c r="I696"/>
      <c r="J696"/>
      <c r="K696"/>
    </row>
    <row r="697" spans="1:11" x14ac:dyDescent="0.25">
      <c r="A697"/>
      <c r="B697"/>
      <c r="C697"/>
      <c r="D697"/>
      <c r="E697"/>
      <c r="F697"/>
      <c r="G697"/>
      <c r="H697"/>
      <c r="I697"/>
      <c r="J697"/>
      <c r="K697"/>
    </row>
    <row r="698" spans="1:11" x14ac:dyDescent="0.25">
      <c r="A698"/>
      <c r="B698"/>
      <c r="C698"/>
      <c r="D698"/>
      <c r="E698"/>
      <c r="F698"/>
      <c r="G698"/>
      <c r="H698"/>
      <c r="I698"/>
      <c r="J698"/>
      <c r="K698"/>
    </row>
    <row r="699" spans="1:11" x14ac:dyDescent="0.25">
      <c r="A699"/>
      <c r="B699"/>
      <c r="C699"/>
      <c r="D699"/>
      <c r="E699"/>
      <c r="F699"/>
      <c r="G699"/>
      <c r="H699"/>
      <c r="I699"/>
      <c r="J699"/>
      <c r="K699"/>
    </row>
    <row r="700" spans="1:11" x14ac:dyDescent="0.25">
      <c r="A700"/>
      <c r="B700"/>
      <c r="C700"/>
      <c r="D700"/>
      <c r="E700"/>
      <c r="F700"/>
      <c r="G700"/>
      <c r="H700"/>
      <c r="I700"/>
      <c r="J700"/>
      <c r="K700"/>
    </row>
    <row r="701" spans="1:11" x14ac:dyDescent="0.25">
      <c r="A701"/>
      <c r="B701"/>
      <c r="C701"/>
      <c r="D701"/>
      <c r="E701"/>
      <c r="F701"/>
      <c r="G701"/>
      <c r="H701"/>
      <c r="I701"/>
      <c r="J701"/>
      <c r="K701"/>
    </row>
    <row r="702" spans="1:11" x14ac:dyDescent="0.25">
      <c r="A702"/>
      <c r="B702"/>
      <c r="C702"/>
      <c r="D702"/>
      <c r="E702"/>
      <c r="F702"/>
      <c r="G702"/>
      <c r="H702"/>
      <c r="I702"/>
      <c r="J702"/>
      <c r="K702"/>
    </row>
    <row r="703" spans="1:11" x14ac:dyDescent="0.25">
      <c r="A703"/>
      <c r="B703"/>
      <c r="C703"/>
      <c r="D703"/>
      <c r="E703"/>
      <c r="F703"/>
      <c r="G703"/>
      <c r="H703"/>
      <c r="I703"/>
      <c r="J703"/>
      <c r="K703"/>
    </row>
    <row r="704" spans="1:11" x14ac:dyDescent="0.25">
      <c r="A704"/>
      <c r="B704"/>
      <c r="C704"/>
      <c r="D704"/>
      <c r="E704"/>
      <c r="F704"/>
      <c r="G704"/>
      <c r="H704"/>
      <c r="I704"/>
      <c r="J704"/>
      <c r="K704"/>
    </row>
    <row r="705" spans="1:11" x14ac:dyDescent="0.25">
      <c r="A705"/>
      <c r="B705"/>
      <c r="C705"/>
      <c r="D705"/>
      <c r="E705"/>
      <c r="F705"/>
      <c r="G705"/>
      <c r="H705"/>
      <c r="I705"/>
      <c r="J705"/>
      <c r="K705"/>
    </row>
    <row r="706" spans="1:11" x14ac:dyDescent="0.25">
      <c r="A706"/>
      <c r="B706"/>
      <c r="C706"/>
      <c r="D706"/>
      <c r="E706"/>
      <c r="F706"/>
      <c r="G706"/>
      <c r="H706"/>
      <c r="I706"/>
      <c r="J706"/>
      <c r="K706"/>
    </row>
    <row r="707" spans="1:11" x14ac:dyDescent="0.25">
      <c r="A707"/>
      <c r="B707"/>
      <c r="C707"/>
      <c r="D707"/>
      <c r="E707"/>
      <c r="F707"/>
      <c r="G707"/>
      <c r="H707"/>
      <c r="I707"/>
      <c r="J707"/>
      <c r="K707"/>
    </row>
    <row r="708" spans="1:11" x14ac:dyDescent="0.25">
      <c r="A708"/>
      <c r="B708"/>
      <c r="C708"/>
      <c r="D708"/>
      <c r="E708"/>
      <c r="F708"/>
      <c r="G708"/>
      <c r="H708"/>
      <c r="I708"/>
      <c r="J708"/>
      <c r="K708"/>
    </row>
    <row r="709" spans="1:11" x14ac:dyDescent="0.25">
      <c r="A709"/>
      <c r="B709"/>
      <c r="C709"/>
      <c r="D709"/>
      <c r="E709"/>
      <c r="F709"/>
      <c r="G709"/>
      <c r="H709"/>
      <c r="I709"/>
      <c r="J709"/>
      <c r="K709"/>
    </row>
    <row r="710" spans="1:11" x14ac:dyDescent="0.25">
      <c r="A710"/>
      <c r="B710"/>
      <c r="C710"/>
      <c r="D710"/>
      <c r="E710"/>
      <c r="F710"/>
      <c r="G710"/>
      <c r="H710"/>
      <c r="I710"/>
      <c r="J710"/>
      <c r="K710"/>
    </row>
    <row r="711" spans="1:11" x14ac:dyDescent="0.25">
      <c r="A711"/>
      <c r="B711"/>
      <c r="C711"/>
      <c r="D711"/>
      <c r="E711"/>
      <c r="F711"/>
      <c r="G711"/>
      <c r="H711"/>
      <c r="I711"/>
      <c r="J711"/>
      <c r="K711"/>
    </row>
    <row r="712" spans="1:11" x14ac:dyDescent="0.25">
      <c r="A712"/>
      <c r="B712"/>
      <c r="C712"/>
      <c r="D712"/>
      <c r="E712"/>
      <c r="F712"/>
      <c r="G712"/>
      <c r="H712"/>
      <c r="I712"/>
      <c r="J712"/>
      <c r="K712"/>
    </row>
    <row r="713" spans="1:11" x14ac:dyDescent="0.25">
      <c r="A713"/>
      <c r="B713"/>
      <c r="C713"/>
      <c r="D713"/>
      <c r="E713"/>
      <c r="F713"/>
      <c r="G713"/>
      <c r="H713"/>
      <c r="I713"/>
      <c r="J713"/>
      <c r="K713"/>
    </row>
    <row r="714" spans="1:11" x14ac:dyDescent="0.25">
      <c r="A714"/>
      <c r="B714"/>
      <c r="C714"/>
      <c r="D714"/>
      <c r="E714"/>
      <c r="F714"/>
      <c r="G714"/>
      <c r="H714"/>
      <c r="I714"/>
      <c r="J714"/>
      <c r="K714"/>
    </row>
    <row r="715" spans="1:11" x14ac:dyDescent="0.25">
      <c r="A715"/>
      <c r="B715"/>
      <c r="C715"/>
      <c r="D715"/>
      <c r="E715"/>
      <c r="F715"/>
      <c r="G715"/>
      <c r="H715"/>
      <c r="I715"/>
      <c r="J715"/>
      <c r="K715"/>
    </row>
    <row r="716" spans="1:11" x14ac:dyDescent="0.25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25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25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25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25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25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5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25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25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25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25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25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25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25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25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25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25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25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25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25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25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25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25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25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25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25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25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25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25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25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25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25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25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25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25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25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25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25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25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25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25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25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25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25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25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25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25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25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25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25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25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25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25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25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25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25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25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25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25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25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25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25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25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25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25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25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25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25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25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25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25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25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25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25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25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25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25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25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25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25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25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25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25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25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25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25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25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25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25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25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25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25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25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25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25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25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25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25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25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25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25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25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25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25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25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25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25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25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25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25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25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25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25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25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25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25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25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25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25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25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25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25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25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25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25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25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25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25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25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25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25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25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25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25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25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25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25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25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25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25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25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25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25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25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25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25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25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25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25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25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25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25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25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25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25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25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25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25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25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25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25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25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25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25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25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25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25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25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25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25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25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25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25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25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25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25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25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25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25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25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25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25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25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25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25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25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25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25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25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25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25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25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25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25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25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25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25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25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25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25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25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25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25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25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25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25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25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25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25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25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25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25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25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25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25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25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25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25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25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25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25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25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25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25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25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25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25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25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25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25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25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25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25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25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25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25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25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25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25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25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25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25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25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25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25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25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25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25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25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25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25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25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25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25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25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25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25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25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25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25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25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25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25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25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25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25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25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25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25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25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25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25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25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25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25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25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25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25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25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25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25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25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25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25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25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25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25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25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25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25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25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25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25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25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25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25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25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25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25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25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25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25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25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25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25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25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25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25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25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25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25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25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25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25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25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25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25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25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25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25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25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25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25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25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25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25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25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25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25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25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25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25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25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25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25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25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25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25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25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25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25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25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25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25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25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25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25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25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25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25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25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25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25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25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25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25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25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25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25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25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25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25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25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25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25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25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25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25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25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25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25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25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25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25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25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25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25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25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25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25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25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25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25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25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25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25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25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25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25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25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25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25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25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25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25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25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25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25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25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25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25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25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25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25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25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25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25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25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25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25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25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25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25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25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25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25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25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25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25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25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25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25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25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25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25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25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25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25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25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25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25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25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25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25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25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25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25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25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25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25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25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25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25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x14ac:dyDescent="0.25">
      <c r="A1541"/>
      <c r="B1541"/>
      <c r="C1541"/>
      <c r="D1541"/>
      <c r="E1541"/>
      <c r="F1541"/>
      <c r="G1541"/>
      <c r="H1541"/>
      <c r="I1541"/>
      <c r="J1541"/>
      <c r="K1541"/>
    </row>
  </sheetData>
  <mergeCells count="1">
    <mergeCell ref="A1:I1"/>
  </mergeCells>
  <pageMargins left="0.7" right="0.7" top="0.75" bottom="0.75" header="0.3" footer="0.3"/>
  <pageSetup paperSize="9" scale="60"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6A16BCDBE279841B046BA9C2381F618" ma:contentTypeVersion="4" ma:contentTypeDescription="Skapa ett nytt dokument." ma:contentTypeScope="" ma:versionID="052882a25c9b85db5ccc2d719acb76ce">
  <xsd:schema xmlns:xsd="http://www.w3.org/2001/XMLSchema" xmlns:xs="http://www.w3.org/2001/XMLSchema" xmlns:p="http://schemas.microsoft.com/office/2006/metadata/properties" xmlns:ns2="f1d6c457-93f0-4bed-8b0c-d0cbd138ad80" xmlns:ns3="ada07367-bd7d-484a-a5d7-ee9603348750" targetNamespace="http://schemas.microsoft.com/office/2006/metadata/properties" ma:root="true" ma:fieldsID="b2cde1ecac7edefdc2dbdfada5f085ad" ns2:_="" ns3:_="">
    <xsd:import namespace="f1d6c457-93f0-4bed-8b0c-d0cbd138ad80"/>
    <xsd:import namespace="ada07367-bd7d-484a-a5d7-ee96033487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d6c457-93f0-4bed-8b0c-d0cbd138ad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a07367-bd7d-484a-a5d7-ee960334875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86643C-FD44-496E-8AB7-72B108C05A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4932B1-A046-4CBA-82F5-AE735B470CC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3F026DC-DEE5-4F4A-8352-22AFCA206F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d6c457-93f0-4bed-8b0c-d0cbd138ad80"/>
    <ds:schemaRef ds:uri="ada07367-bd7d-484a-a5d7-ee96033487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23</vt:i4>
      </vt:variant>
      <vt:variant>
        <vt:lpstr>Namngivna områden</vt:lpstr>
      </vt:variant>
      <vt:variant>
        <vt:i4>13</vt:i4>
      </vt:variant>
    </vt:vector>
  </HeadingPairs>
  <TitlesOfParts>
    <vt:vector size="36" baseType="lpstr">
      <vt:lpstr>Data</vt:lpstr>
      <vt:lpstr>Bionut, bu</vt:lpstr>
      <vt:lpstr>Clintec, bu</vt:lpstr>
      <vt:lpstr>Dentmed, bu</vt:lpstr>
      <vt:lpstr>Dentmed, KUT</vt:lpstr>
      <vt:lpstr>FYFA, bu</vt:lpstr>
      <vt:lpstr>GPH, bu</vt:lpstr>
      <vt:lpstr>IMM, bu</vt:lpstr>
      <vt:lpstr>KBH, bu</vt:lpstr>
      <vt:lpstr>Kbh, KUB</vt:lpstr>
      <vt:lpstr>Labmed, bu</vt:lpstr>
      <vt:lpstr>LIME, bu</vt:lpstr>
      <vt:lpstr>NVS, bu</vt:lpstr>
      <vt:lpstr>NVS, bu spec</vt:lpstr>
      <vt:lpstr>NVS, KUF</vt:lpstr>
      <vt:lpstr>NVS, KUS</vt:lpstr>
      <vt:lpstr>PN biomed, bu</vt:lpstr>
      <vt:lpstr>CNS, bu</vt:lpstr>
      <vt:lpstr>PN läkar, per KA, bu</vt:lpstr>
      <vt:lpstr>PN läkar, 12del</vt:lpstr>
      <vt:lpstr>PN läkar, KUL</vt:lpstr>
      <vt:lpstr>Avstäm hp per termin_Läkar</vt:lpstr>
      <vt:lpstr>PM läkar kö</vt:lpstr>
      <vt:lpstr>'CNS, bu'!Print_Area</vt:lpstr>
      <vt:lpstr>'Avstäm hp per termin_Läkar'!Utskriftsområde</vt:lpstr>
      <vt:lpstr>'Clintec, bu'!Utskriftsområde</vt:lpstr>
      <vt:lpstr>'Dentmed, bu'!Utskriftsområde</vt:lpstr>
      <vt:lpstr>'GPH, bu'!Utskriftsområde</vt:lpstr>
      <vt:lpstr>'IMM, bu'!Utskriftsområde</vt:lpstr>
      <vt:lpstr>'Labmed, bu'!Utskriftsområde</vt:lpstr>
      <vt:lpstr>'NVS, bu'!Utskriftsområde</vt:lpstr>
      <vt:lpstr>'NVS, bu spec'!Utskriftsområde</vt:lpstr>
      <vt:lpstr>'NVS, KUS'!Utskriftsområde</vt:lpstr>
      <vt:lpstr>'PN biomed, bu'!Utskriftsområde</vt:lpstr>
      <vt:lpstr>'PN läkar, KUL'!Utskriftsområde</vt:lpstr>
      <vt:lpstr>'PN läkar, per KA, bu'!Utskriftsområde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Bengt Karlsson</dc:creator>
  <cp:lastModifiedBy>Bettina Wemanis</cp:lastModifiedBy>
  <dcterms:created xsi:type="dcterms:W3CDTF">2021-06-17T08:12:23Z</dcterms:created>
  <dcterms:modified xsi:type="dcterms:W3CDTF">2022-01-27T09:14:24Z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0x010100A6A16BCDBE279841B046BA9C2381F618</vt:lpwstr>
  </property>
</Properties>
</file>